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trlProps/ctrlProp3.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73B2839-AC87-7CC4-5C0F-16DCB9831742}"/>
  <workbookPr codeName="ThisWorkbook" defaultThemeVersion="124226"/>
  <mc:AlternateContent xmlns:mc="http://schemas.openxmlformats.org/markup-compatibility/2006">
    <mc:Choice Requires="x15">
      <x15ac:absPath xmlns:x15ac="http://schemas.microsoft.com/office/spreadsheetml/2010/11/ac" url="C:\Users\francesco\Downloads\"/>
    </mc:Choice>
  </mc:AlternateContent>
  <xr:revisionPtr revIDLastSave="0" documentId="13_ncr:1_{3F454DF4-4172-40E3-8726-E3864C137F39}" xr6:coauthVersionLast="47" xr6:coauthVersionMax="47" xr10:uidLastSave="{00000000-0000-0000-0000-000000000000}"/>
  <workbookProtection workbookAlgorithmName="SHA-512" workbookHashValue="ogF+uyN30DlVwD1pPMq1s0TFYWHte8ji79YGTRCGtHgjoYtTLNIlUabvdF7LNSE7vXY4tjk/7GR76dH980pLPQ==" workbookSaltValue="4wAKtxKNI97nj2K3RdkDVg==" workbookSpinCount="100000" lockStructure="1"/>
  <bookViews>
    <workbookView xWindow="-108" yWindow="-108" windowWidth="41496" windowHeight="16776" activeTab="2" xr2:uid="{00000000-000D-0000-FFFF-FFFF00000000}"/>
  </bookViews>
  <sheets>
    <sheet name="About I-JEDI" sheetId="8" r:id="rId1"/>
    <sheet name="Help" sheetId="7" r:id="rId2"/>
    <sheet name="Wind-Inputs" sheetId="1" r:id="rId3"/>
    <sheet name="Wind-Results" sheetId="2" r:id="rId4"/>
    <sheet name="Solar-PV-Inputs" sheetId="9" r:id="rId5"/>
    <sheet name="Solar-PV-Results" sheetId="10" r:id="rId6"/>
    <sheet name="Biopower-Inputs" sheetId="15" r:id="rId7"/>
    <sheet name="Biopower-Results" sheetId="16" r:id="rId8"/>
    <sheet name="Geothermal-Inputs" sheetId="17" r:id="rId9"/>
    <sheet name="Geothermal-Results" sheetId="18" r:id="rId10"/>
    <sheet name="General Impact Estimates" sheetId="20" r:id="rId11"/>
    <sheet name="CustomRegion1" sheetId="21" r:id="rId12"/>
    <sheet name="CustomRegion2" sheetId="22" r:id="rId13"/>
    <sheet name="CustomRegion3" sheetId="23" r:id="rId14"/>
    <sheet name="Default-Data" sheetId="6" r:id="rId15"/>
    <sheet name="Calculations" sheetId="3" r:id="rId16"/>
    <sheet name="SouthAfrica-IO-Data" sheetId="13" r:id="rId17"/>
    <sheet name="Mexico-IO-Data" sheetId="4" r:id="rId18"/>
    <sheet name="Zambia-IO-Data" sheetId="14" r:id="rId19"/>
    <sheet name="Philippines-IO-Data" sheetId="19" r:id="rId20"/>
    <sheet name="Colombia-IO-Data" sheetId="5" r:id="rId21"/>
    <sheet name="Bangladesh-IO-Data" sheetId="24" state="hidden" r:id="rId22"/>
    <sheet name="Not-Technology-Specific" sheetId="12" state="hidden" r:id="rId23"/>
  </sheets>
  <definedNames>
    <definedName name="biopower_boiler_type">'Biopower-Inputs'!$B$8</definedName>
    <definedName name="biopower_capacity">'Biopower-Inputs'!$B$5</definedName>
    <definedName name="biopower_country">'Biopower-Inputs'!$B$4</definedName>
    <definedName name="biopower_dollar_index">'Default-Data'!$G$60</definedName>
    <definedName name="biopower_dollar_year">'Biopower-Inputs'!$B$9</definedName>
    <definedName name="biopower_feedstock">'Biopower-Inputs'!$B$34</definedName>
    <definedName name="CustomRegion1_EarningsYear">CustomRegion1!$E$7</definedName>
    <definedName name="CustomRegion1_L1">CustomRegion1!$C$46:$AJ$79</definedName>
    <definedName name="CustomRegion1_L2">CustomRegion1!$C$83:$AK$117</definedName>
    <definedName name="CustomRegion2_EarningsYear">CustomRegion2!$E$11</definedName>
    <definedName name="CustomRegion2_L1">CustomRegion2!$C$58:$AM$94</definedName>
    <definedName name="CustomRegion2_L2">CustomRegion2!$C$100:$AO$138</definedName>
    <definedName name="CustomRegion3_EarningsYear">CustomRegion3!$F$10</definedName>
    <definedName name="CustomRegion3_L1">CustomRegion3!$D$74:$AD$100</definedName>
    <definedName name="CustomRegion3_L2">CustomRegion3!$D$106:$AS$147</definedName>
    <definedName name="general_country">'General Impact Estimates'!$C$4</definedName>
    <definedName name="general_dollar_index">'Default-Data'!$G$62</definedName>
    <definedName name="general_dollar_year">'General Impact Estimates'!$C$5</definedName>
    <definedName name="geo_country">'Geothermal-Inputs'!$B$4</definedName>
    <definedName name="geo_dollar_index">'Default-Data'!$G$61</definedName>
    <definedName name="L1_Colombia">'Colombia-IO-Data'!$C$54:$AJ$87</definedName>
    <definedName name="l2_colombia">'Colombia-IO-Data'!$C$93:$AK$127</definedName>
    <definedName name="Mexico_L1">'Mexico-IO-Data'!$C$58:$AJ$91</definedName>
    <definedName name="Mexico_L2">'Mexico-IO-Data'!$C$100:$AK$134</definedName>
    <definedName name="Philippines_L1">'Philippines-IO-Data'!$C$54:$AJ$87</definedName>
    <definedName name="Philippines_L2">'Philippines-IO-Data'!$C$93:$AK$127</definedName>
    <definedName name="pv_country">'Solar-PV-Inputs'!$B$4</definedName>
    <definedName name="pv_dollar_index">'Default-Data'!$G$59</definedName>
    <definedName name="pv_dollar_year">'Solar-PV-Inputs'!$B$6</definedName>
    <definedName name="pv_dollar_yr">'Default-Data'!$G$59</definedName>
    <definedName name="pv_nameplate">'Solar-PV-Inputs'!$B$5</definedName>
    <definedName name="SouthAfrica_L1">'SouthAfrica-IO-Data'!$C$58:$AJ$91</definedName>
    <definedName name="SouthAfrica_L2">'SouthAfrica-IO-Data'!$C$100:$AK$134</definedName>
    <definedName name="wind_capacity">'Wind-Inputs'!$B$5</definedName>
    <definedName name="wind_country">'Wind-Inputs'!$B$4</definedName>
    <definedName name="wind_country_proxy">'Default-Data'!$D$138</definedName>
    <definedName name="wind_dollar_index">'Default-Data'!$G$58</definedName>
    <definedName name="wind_dollar_year">'Wind-Inputs'!$B$6</definedName>
    <definedName name="wind_dollar_yr">'Default-Data'!$G$58</definedName>
    <definedName name="Zambia_L1">'Zambia-IO-Data'!$D$74:$AD$100</definedName>
    <definedName name="Zambia_L2">'Zambia-IO-Data'!$D$106:$AS$147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L39" i="3" l="1"/>
  <c r="FK40" i="3"/>
  <c r="FL40" i="3"/>
  <c r="FK41" i="3"/>
  <c r="FL41" i="3"/>
  <c r="FK8" i="3"/>
  <c r="FL8" i="3"/>
  <c r="FK9" i="3"/>
  <c r="FL9" i="3"/>
  <c r="FK10" i="3"/>
  <c r="FL10" i="3"/>
  <c r="FK11" i="3"/>
  <c r="FL11" i="3"/>
  <c r="FK12" i="3"/>
  <c r="FL12" i="3"/>
  <c r="FK13" i="3"/>
  <c r="FL13" i="3"/>
  <c r="FK14" i="3"/>
  <c r="FL14" i="3"/>
  <c r="FK15" i="3"/>
  <c r="FL15" i="3"/>
  <c r="FK16" i="3"/>
  <c r="FL16" i="3"/>
  <c r="FK17" i="3"/>
  <c r="FL17" i="3"/>
  <c r="FL18" i="3"/>
  <c r="FK19" i="3"/>
  <c r="FL19" i="3"/>
  <c r="FK21" i="3"/>
  <c r="FL21" i="3"/>
  <c r="FK22" i="3"/>
  <c r="FL22" i="3"/>
  <c r="FK23" i="3"/>
  <c r="FL23" i="3"/>
  <c r="FK24" i="3"/>
  <c r="FL24" i="3"/>
  <c r="FL25" i="3"/>
  <c r="FL27" i="3"/>
  <c r="FK28" i="3"/>
  <c r="FL28" i="3"/>
  <c r="FK29" i="3"/>
  <c r="FL29" i="3"/>
  <c r="FK30" i="3"/>
  <c r="FL30" i="3"/>
  <c r="FK31" i="3"/>
  <c r="FL31" i="3"/>
  <c r="FK32" i="3"/>
  <c r="FL32" i="3"/>
  <c r="FK33" i="3"/>
  <c r="FL33" i="3"/>
  <c r="FK34" i="3"/>
  <c r="FL34" i="3"/>
  <c r="FL35" i="3"/>
  <c r="FK36" i="3"/>
  <c r="FL36" i="3"/>
  <c r="FK37" i="3"/>
  <c r="FL37" i="3"/>
  <c r="FK38" i="3"/>
  <c r="FL38" i="3"/>
  <c r="FK7" i="3"/>
  <c r="CH8" i="3"/>
  <c r="CI8" i="3"/>
  <c r="CH9" i="3"/>
  <c r="CI9" i="3"/>
  <c r="CH10" i="3"/>
  <c r="CI10" i="3"/>
  <c r="CH11" i="3"/>
  <c r="CI11" i="3"/>
  <c r="CH12" i="3"/>
  <c r="CI12" i="3"/>
  <c r="CH13" i="3"/>
  <c r="CI13" i="3"/>
  <c r="CH14" i="3"/>
  <c r="CI14" i="3"/>
  <c r="CH15" i="3"/>
  <c r="CI15" i="3"/>
  <c r="CH16" i="3"/>
  <c r="CI16" i="3"/>
  <c r="CH17" i="3"/>
  <c r="CI17" i="3"/>
  <c r="CI18" i="3"/>
  <c r="CH19" i="3"/>
  <c r="CI19" i="3"/>
  <c r="CH21" i="3"/>
  <c r="CI21" i="3"/>
  <c r="CH22" i="3"/>
  <c r="CI22" i="3"/>
  <c r="CH23" i="3"/>
  <c r="CI23" i="3"/>
  <c r="CH24" i="3"/>
  <c r="CI24" i="3"/>
  <c r="CI25" i="3"/>
  <c r="CI27" i="3"/>
  <c r="CH28" i="3"/>
  <c r="CI28" i="3"/>
  <c r="CH29" i="3"/>
  <c r="CI29" i="3"/>
  <c r="CH30" i="3"/>
  <c r="CI30" i="3"/>
  <c r="CH31" i="3"/>
  <c r="CI31" i="3"/>
  <c r="CH32" i="3"/>
  <c r="CI32" i="3"/>
  <c r="CH33" i="3"/>
  <c r="CI33" i="3"/>
  <c r="CH34" i="3"/>
  <c r="CI34" i="3"/>
  <c r="CI35" i="3"/>
  <c r="CH36" i="3"/>
  <c r="CI36" i="3"/>
  <c r="CH37" i="3"/>
  <c r="CI37" i="3"/>
  <c r="CH38" i="3"/>
  <c r="CI38" i="3"/>
  <c r="CI39" i="3"/>
  <c r="CH40" i="3"/>
  <c r="CI40" i="3"/>
  <c r="CH41" i="3"/>
  <c r="CI41" i="3"/>
  <c r="CI7" i="3"/>
  <c r="CH7" i="3"/>
  <c r="AF59" i="3"/>
  <c r="AF57" i="3"/>
  <c r="AF56" i="3"/>
  <c r="AF51" i="3"/>
  <c r="AF50" i="3"/>
  <c r="AC105" i="6"/>
  <c r="AP120" i="6" s="1"/>
  <c r="AP103" i="6"/>
  <c r="AA105" i="6"/>
  <c r="B41" i="17" l="1"/>
  <c r="C40" i="17"/>
  <c r="B32" i="17"/>
  <c r="B39" i="15"/>
  <c r="B38" i="15"/>
  <c r="B7" i="15"/>
  <c r="B6" i="15"/>
  <c r="B35" i="1"/>
  <c r="B26" i="1"/>
  <c r="BP298" i="3" l="1"/>
  <c r="J274" i="6" l="1"/>
  <c r="H274" i="6"/>
  <c r="F274" i="6"/>
  <c r="G224" i="6"/>
  <c r="E224" i="6"/>
  <c r="DR298" i="3"/>
  <c r="DO298" i="3"/>
  <c r="EC234" i="3"/>
  <c r="DZ234" i="3"/>
  <c r="DR234" i="3"/>
  <c r="DO234" i="3"/>
  <c r="EC170" i="3"/>
  <c r="DZ170" i="3"/>
  <c r="DR170" i="3"/>
  <c r="DO170" i="3"/>
  <c r="EC105" i="3"/>
  <c r="DZ105" i="3"/>
  <c r="DR105" i="3"/>
  <c r="DO105" i="3"/>
  <c r="EC41" i="3"/>
  <c r="DZ41" i="3"/>
  <c r="DR41" i="3"/>
  <c r="DO41" i="3"/>
  <c r="DJ317" i="3"/>
  <c r="DJ316" i="3"/>
  <c r="DJ315" i="3"/>
  <c r="DJ314" i="3"/>
  <c r="DJ313" i="3"/>
  <c r="DJ312" i="3"/>
  <c r="DJ311" i="3"/>
  <c r="DJ310" i="3"/>
  <c r="DJ309" i="3"/>
  <c r="DJ308" i="3"/>
  <c r="DJ307" i="3"/>
  <c r="BM298" i="3"/>
  <c r="CA234" i="3"/>
  <c r="BX234" i="3"/>
  <c r="BP234" i="3"/>
  <c r="BM234" i="3"/>
  <c r="BX170" i="3"/>
  <c r="CA170" i="3" s="1"/>
  <c r="BP170" i="3"/>
  <c r="BM170" i="3"/>
  <c r="BH317" i="3"/>
  <c r="BH316" i="3"/>
  <c r="BH315" i="3"/>
  <c r="BH314" i="3"/>
  <c r="BH313" i="3"/>
  <c r="BH312" i="3"/>
  <c r="BH311" i="3"/>
  <c r="BH310" i="3"/>
  <c r="BH309" i="3"/>
  <c r="BH308" i="3"/>
  <c r="BH307" i="3"/>
  <c r="CA105" i="3"/>
  <c r="BX105" i="3"/>
  <c r="BP105" i="3"/>
  <c r="BM105" i="3"/>
  <c r="AO13" i="5" a="1"/>
  <c r="AO44" i="5" s="1"/>
  <c r="AO18" i="5"/>
  <c r="AO20" i="5"/>
  <c r="AO38" i="5"/>
  <c r="AO40" i="5"/>
  <c r="AN13" i="5" a="1"/>
  <c r="AN15" i="5" s="1"/>
  <c r="AN13" i="5"/>
  <c r="AN14" i="5"/>
  <c r="AN16" i="5"/>
  <c r="AN18" i="5"/>
  <c r="AN21" i="5"/>
  <c r="AN22" i="5"/>
  <c r="AN24" i="5"/>
  <c r="AN25" i="5"/>
  <c r="AN26" i="5"/>
  <c r="AN29" i="5"/>
  <c r="AN32" i="5"/>
  <c r="AN33" i="5"/>
  <c r="AN34" i="5"/>
  <c r="AN36" i="5"/>
  <c r="AN37" i="5"/>
  <c r="AN40" i="5"/>
  <c r="AN42" i="5"/>
  <c r="AN44" i="5"/>
  <c r="AN45" i="5"/>
  <c r="AN46" i="5"/>
  <c r="AO17" i="5" l="1"/>
  <c r="AO29" i="5"/>
  <c r="AO36" i="5"/>
  <c r="AO33" i="5"/>
  <c r="AO30" i="5"/>
  <c r="AO46" i="5"/>
  <c r="AO15" i="5"/>
  <c r="AO21" i="5"/>
  <c r="AO32" i="5"/>
  <c r="AO42" i="5"/>
  <c r="AO13" i="5"/>
  <c r="AO24" i="5"/>
  <c r="AO34" i="5"/>
  <c r="AO45" i="5"/>
  <c r="AO14" i="5"/>
  <c r="AO25" i="5"/>
  <c r="AO16" i="5"/>
  <c r="AO26" i="5"/>
  <c r="AO37" i="5"/>
  <c r="AO28" i="5"/>
  <c r="AO41" i="5"/>
  <c r="AO22" i="5"/>
  <c r="AN41" i="5"/>
  <c r="AN30" i="5"/>
  <c r="AN20" i="5"/>
  <c r="AN38" i="5"/>
  <c r="AN28" i="5"/>
  <c r="AN17" i="5"/>
  <c r="BH318" i="3"/>
  <c r="DJ318" i="3"/>
  <c r="AO43" i="5"/>
  <c r="AO39" i="5"/>
  <c r="AO35" i="5"/>
  <c r="AO31" i="5"/>
  <c r="AO27" i="5"/>
  <c r="AO23" i="5"/>
  <c r="AO19" i="5"/>
  <c r="AN43" i="5"/>
  <c r="AN39" i="5"/>
  <c r="AN35" i="5"/>
  <c r="AN31" i="5"/>
  <c r="AN27" i="5"/>
  <c r="AN23" i="5"/>
  <c r="AN19" i="5"/>
  <c r="CA41" i="3" l="1"/>
  <c r="BZ41" i="3"/>
  <c r="BW41" i="3"/>
  <c r="BX41" i="3"/>
  <c r="BH57" i="3"/>
  <c r="BH56" i="3"/>
  <c r="BP41" i="3"/>
  <c r="BO41" i="3"/>
  <c r="BM41" i="3"/>
  <c r="BL41" i="3"/>
  <c r="DI265" i="3"/>
  <c r="DI266" i="3"/>
  <c r="DI267" i="3"/>
  <c r="DI268" i="3"/>
  <c r="DI269" i="3"/>
  <c r="DI270" i="3"/>
  <c r="DI271" i="3"/>
  <c r="DI272" i="3"/>
  <c r="DI273" i="3"/>
  <c r="DI274" i="3"/>
  <c r="DI275" i="3"/>
  <c r="DI276" i="3"/>
  <c r="DI277" i="3"/>
  <c r="DI278" i="3"/>
  <c r="DI279" i="3"/>
  <c r="DI280" i="3"/>
  <c r="DI281" i="3"/>
  <c r="DI282" i="3"/>
  <c r="DI283" i="3"/>
  <c r="DI284" i="3"/>
  <c r="DI285" i="3"/>
  <c r="DI286" i="3"/>
  <c r="DI287" i="3"/>
  <c r="DI288" i="3"/>
  <c r="DI289" i="3"/>
  <c r="DI290" i="3"/>
  <c r="DI291" i="3"/>
  <c r="DI292" i="3"/>
  <c r="DI293" i="3"/>
  <c r="DI294" i="3"/>
  <c r="DI295" i="3"/>
  <c r="DI296" i="3"/>
  <c r="DI297" i="3"/>
  <c r="DI298" i="3"/>
  <c r="DI264" i="3"/>
  <c r="BG265" i="3"/>
  <c r="BG266" i="3"/>
  <c r="BG267" i="3"/>
  <c r="BG268" i="3"/>
  <c r="BG269" i="3"/>
  <c r="BG270" i="3"/>
  <c r="BG271" i="3"/>
  <c r="BG272" i="3"/>
  <c r="BG273" i="3"/>
  <c r="BG274" i="3"/>
  <c r="BG275" i="3"/>
  <c r="BG276" i="3"/>
  <c r="BG277" i="3"/>
  <c r="BG278" i="3"/>
  <c r="BG279" i="3"/>
  <c r="BG280" i="3"/>
  <c r="BG281" i="3"/>
  <c r="BG282" i="3"/>
  <c r="BG283" i="3"/>
  <c r="BJ264" i="3" s="1" a="1"/>
  <c r="BJ266" i="3" s="1"/>
  <c r="BG284" i="3"/>
  <c r="BG285" i="3"/>
  <c r="BG286" i="3"/>
  <c r="BG287" i="3"/>
  <c r="BG288" i="3"/>
  <c r="BG289" i="3"/>
  <c r="BG290" i="3"/>
  <c r="BG291" i="3"/>
  <c r="BG292" i="3"/>
  <c r="BG293" i="3"/>
  <c r="BG294" i="3"/>
  <c r="BG295" i="3"/>
  <c r="BG296" i="3"/>
  <c r="BG297" i="3"/>
  <c r="BG298" i="3"/>
  <c r="BG264" i="3"/>
  <c r="DI202" i="3"/>
  <c r="DJ202" i="3"/>
  <c r="DI203" i="3"/>
  <c r="DJ203" i="3"/>
  <c r="DI204" i="3"/>
  <c r="DJ204" i="3"/>
  <c r="DI205" i="3"/>
  <c r="DJ205" i="3"/>
  <c r="DJ206" i="3"/>
  <c r="DJ207" i="3"/>
  <c r="DI208" i="3"/>
  <c r="DJ208" i="3"/>
  <c r="DJ209" i="3"/>
  <c r="DI210" i="3"/>
  <c r="DJ210" i="3"/>
  <c r="DJ211" i="3"/>
  <c r="DI213" i="3"/>
  <c r="DJ213" i="3"/>
  <c r="DI214" i="3"/>
  <c r="DJ214" i="3"/>
  <c r="DI215" i="3"/>
  <c r="DJ215" i="3"/>
  <c r="DI216" i="3"/>
  <c r="DJ216" i="3"/>
  <c r="DI217" i="3"/>
  <c r="DJ217" i="3"/>
  <c r="DI220" i="3"/>
  <c r="DJ220" i="3"/>
  <c r="DJ221" i="3"/>
  <c r="DI222" i="3"/>
  <c r="DJ222" i="3"/>
  <c r="DI223" i="3"/>
  <c r="DJ223" i="3"/>
  <c r="DI224" i="3"/>
  <c r="DJ224" i="3"/>
  <c r="DI225" i="3"/>
  <c r="DJ225" i="3"/>
  <c r="DI226" i="3"/>
  <c r="DJ226" i="3"/>
  <c r="DI227" i="3"/>
  <c r="DJ227" i="3"/>
  <c r="DJ228" i="3"/>
  <c r="DJ229" i="3"/>
  <c r="DI230" i="3"/>
  <c r="DJ230" i="3"/>
  <c r="DI231" i="3"/>
  <c r="DJ231" i="3"/>
  <c r="DI232" i="3"/>
  <c r="DJ232" i="3"/>
  <c r="DI233" i="3"/>
  <c r="DJ233" i="3"/>
  <c r="DI234" i="3"/>
  <c r="DJ234" i="3"/>
  <c r="DJ200" i="3"/>
  <c r="DI200" i="3"/>
  <c r="BG202" i="3"/>
  <c r="BH202" i="3"/>
  <c r="BG203" i="3"/>
  <c r="BH203" i="3"/>
  <c r="BG204" i="3"/>
  <c r="BH204" i="3"/>
  <c r="BG205" i="3"/>
  <c r="BH205" i="3"/>
  <c r="BH206" i="3"/>
  <c r="BH207" i="3"/>
  <c r="BG208" i="3"/>
  <c r="BH208" i="3"/>
  <c r="BH209" i="3"/>
  <c r="BG210" i="3"/>
  <c r="BH210" i="3"/>
  <c r="BH211" i="3"/>
  <c r="BG213" i="3"/>
  <c r="BH213" i="3"/>
  <c r="BG214" i="3"/>
  <c r="BH214" i="3"/>
  <c r="BG215" i="3"/>
  <c r="BH215" i="3"/>
  <c r="BG216" i="3"/>
  <c r="BH216" i="3"/>
  <c r="BG217" i="3"/>
  <c r="BH217" i="3"/>
  <c r="BG220" i="3"/>
  <c r="BH220" i="3"/>
  <c r="BH221" i="3"/>
  <c r="BG222" i="3"/>
  <c r="BH222" i="3"/>
  <c r="BG223" i="3"/>
  <c r="BH223" i="3"/>
  <c r="BG224" i="3"/>
  <c r="BH224" i="3"/>
  <c r="BG225" i="3"/>
  <c r="BH225" i="3"/>
  <c r="BG226" i="3"/>
  <c r="BH226" i="3"/>
  <c r="BG227" i="3"/>
  <c r="BH227" i="3"/>
  <c r="BH228" i="3"/>
  <c r="BH229" i="3"/>
  <c r="BG230" i="3"/>
  <c r="BH230" i="3"/>
  <c r="BG231" i="3"/>
  <c r="BH231" i="3"/>
  <c r="BG232" i="3"/>
  <c r="BH232" i="3"/>
  <c r="BG233" i="3"/>
  <c r="BH233" i="3"/>
  <c r="BG234" i="3"/>
  <c r="BH234" i="3"/>
  <c r="BH200" i="3"/>
  <c r="BG200" i="3"/>
  <c r="DI137" i="3"/>
  <c r="DJ137" i="3"/>
  <c r="DI138" i="3"/>
  <c r="DJ138" i="3"/>
  <c r="DI139" i="3"/>
  <c r="DJ139" i="3"/>
  <c r="DI140" i="3"/>
  <c r="DJ140" i="3"/>
  <c r="DI141" i="3"/>
  <c r="DJ141" i="3"/>
  <c r="DI142" i="3"/>
  <c r="DJ142" i="3"/>
  <c r="DI143" i="3"/>
  <c r="DJ143" i="3"/>
  <c r="DI144" i="3"/>
  <c r="DJ144" i="3"/>
  <c r="DI146" i="3"/>
  <c r="DJ146" i="3"/>
  <c r="DJ147" i="3"/>
  <c r="DI148" i="3"/>
  <c r="DJ148" i="3"/>
  <c r="DI149" i="3"/>
  <c r="DJ149" i="3"/>
  <c r="DI151" i="3"/>
  <c r="DJ151" i="3"/>
  <c r="DI152" i="3"/>
  <c r="DJ152" i="3"/>
  <c r="DI153" i="3"/>
  <c r="DJ153" i="3"/>
  <c r="DI154" i="3"/>
  <c r="DI156" i="3"/>
  <c r="DJ156" i="3"/>
  <c r="DI157" i="3"/>
  <c r="DJ157" i="3"/>
  <c r="DJ158" i="3"/>
  <c r="DI159" i="3"/>
  <c r="DJ159" i="3"/>
  <c r="DI160" i="3"/>
  <c r="DJ160" i="3"/>
  <c r="DI161" i="3"/>
  <c r="DJ161" i="3"/>
  <c r="DI162" i="3"/>
  <c r="DJ162" i="3"/>
  <c r="DI163" i="3"/>
  <c r="DJ163" i="3"/>
  <c r="DJ164" i="3"/>
  <c r="DI165" i="3"/>
  <c r="DJ165" i="3"/>
  <c r="DI166" i="3"/>
  <c r="DJ166" i="3"/>
  <c r="DI167" i="3"/>
  <c r="DJ167" i="3"/>
  <c r="DI168" i="3"/>
  <c r="DJ168" i="3"/>
  <c r="DI169" i="3"/>
  <c r="DJ169" i="3"/>
  <c r="DI170" i="3"/>
  <c r="DJ170" i="3"/>
  <c r="DJ136" i="3"/>
  <c r="DI136" i="3"/>
  <c r="BH170" i="3"/>
  <c r="BG170" i="3"/>
  <c r="BH169" i="3"/>
  <c r="BG169" i="3"/>
  <c r="BH168" i="3"/>
  <c r="BG168" i="3"/>
  <c r="BH167" i="3"/>
  <c r="BG167" i="3"/>
  <c r="BH166" i="3"/>
  <c r="BG166" i="3"/>
  <c r="BH165" i="3"/>
  <c r="BG165" i="3"/>
  <c r="BH164" i="3"/>
  <c r="BH163" i="3"/>
  <c r="BG163" i="3"/>
  <c r="BH162" i="3"/>
  <c r="BG162" i="3"/>
  <c r="BH161" i="3"/>
  <c r="BG161" i="3"/>
  <c r="BH160" i="3"/>
  <c r="BG160" i="3"/>
  <c r="BH159" i="3"/>
  <c r="BG159" i="3"/>
  <c r="BH158" i="3"/>
  <c r="BH157" i="3"/>
  <c r="BG157" i="3"/>
  <c r="BH156" i="3"/>
  <c r="BG156" i="3"/>
  <c r="BG154" i="3"/>
  <c r="BH153" i="3"/>
  <c r="BG153" i="3"/>
  <c r="BH152" i="3"/>
  <c r="BG152" i="3"/>
  <c r="BH151" i="3"/>
  <c r="BG151" i="3"/>
  <c r="BH149" i="3"/>
  <c r="BG149" i="3"/>
  <c r="BH148" i="3"/>
  <c r="BG148" i="3"/>
  <c r="BH147" i="3"/>
  <c r="BH146" i="3"/>
  <c r="BG146" i="3"/>
  <c r="BH144" i="3"/>
  <c r="BG144" i="3"/>
  <c r="BH143" i="3"/>
  <c r="BG143" i="3"/>
  <c r="BH142" i="3"/>
  <c r="BG142" i="3"/>
  <c r="BH141" i="3"/>
  <c r="BG141" i="3"/>
  <c r="BH140" i="3"/>
  <c r="BG140" i="3"/>
  <c r="BH139" i="3"/>
  <c r="BG139" i="3"/>
  <c r="BH138" i="3"/>
  <c r="BG138" i="3"/>
  <c r="BH137" i="3"/>
  <c r="BG137" i="3"/>
  <c r="BH136" i="3"/>
  <c r="BG136" i="3"/>
  <c r="DI72" i="3"/>
  <c r="DJ72" i="3"/>
  <c r="DI73" i="3"/>
  <c r="DJ73" i="3"/>
  <c r="DI74" i="3"/>
  <c r="DJ74" i="3"/>
  <c r="DI75" i="3"/>
  <c r="DJ75" i="3"/>
  <c r="DI76" i="3"/>
  <c r="DJ76" i="3"/>
  <c r="DI77" i="3"/>
  <c r="DJ77" i="3"/>
  <c r="DI78" i="3"/>
  <c r="DI79" i="3"/>
  <c r="DJ79" i="3"/>
  <c r="DI80" i="3"/>
  <c r="DJ80" i="3"/>
  <c r="DI81" i="3"/>
  <c r="DJ81" i="3"/>
  <c r="DI82" i="3"/>
  <c r="DJ82" i="3"/>
  <c r="DJ83" i="3"/>
  <c r="DI84" i="3"/>
  <c r="DJ84" i="3"/>
  <c r="DJ85" i="3"/>
  <c r="DI86" i="3"/>
  <c r="DJ86" i="3"/>
  <c r="DI87" i="3"/>
  <c r="DJ87" i="3"/>
  <c r="DI88" i="3"/>
  <c r="DJ88" i="3"/>
  <c r="DI89" i="3"/>
  <c r="DJ90" i="3"/>
  <c r="DI91" i="3"/>
  <c r="DI92" i="3"/>
  <c r="DJ92" i="3"/>
  <c r="DI93" i="3"/>
  <c r="DI94" i="3"/>
  <c r="DJ94" i="3"/>
  <c r="DI95" i="3"/>
  <c r="DJ95" i="3"/>
  <c r="DI96" i="3"/>
  <c r="DJ96" i="3"/>
  <c r="DI97" i="3"/>
  <c r="DJ97" i="3"/>
  <c r="DI98" i="3"/>
  <c r="DJ98" i="3"/>
  <c r="DJ99" i="3"/>
  <c r="DI100" i="3"/>
  <c r="DJ100" i="3"/>
  <c r="DI101" i="3"/>
  <c r="DJ101" i="3"/>
  <c r="DI102" i="3"/>
  <c r="DJ102" i="3"/>
  <c r="DI103" i="3"/>
  <c r="DJ103" i="3"/>
  <c r="DI104" i="3"/>
  <c r="DJ104" i="3"/>
  <c r="DI105" i="3"/>
  <c r="DJ105" i="3"/>
  <c r="DI71" i="3"/>
  <c r="BG72" i="3"/>
  <c r="BH72" i="3"/>
  <c r="BG73" i="3"/>
  <c r="BH73" i="3"/>
  <c r="BG74" i="3"/>
  <c r="BH74" i="3"/>
  <c r="BG75" i="3"/>
  <c r="BH75" i="3"/>
  <c r="BG76" i="3"/>
  <c r="BH76" i="3"/>
  <c r="BG77" i="3"/>
  <c r="BH77" i="3"/>
  <c r="BG78" i="3"/>
  <c r="BG79" i="3"/>
  <c r="BH79" i="3"/>
  <c r="BG80" i="3"/>
  <c r="BH80" i="3"/>
  <c r="BG81" i="3"/>
  <c r="BH81" i="3"/>
  <c r="BG82" i="3"/>
  <c r="BH82" i="3"/>
  <c r="BH83" i="3"/>
  <c r="BG84" i="3"/>
  <c r="BH84" i="3"/>
  <c r="BH85" i="3"/>
  <c r="BG86" i="3"/>
  <c r="BH86" i="3"/>
  <c r="BG87" i="3"/>
  <c r="BH87" i="3"/>
  <c r="BG88" i="3"/>
  <c r="BH88" i="3"/>
  <c r="BG89" i="3"/>
  <c r="BH90" i="3"/>
  <c r="BG91" i="3"/>
  <c r="BG92" i="3"/>
  <c r="BH92" i="3"/>
  <c r="BG93" i="3"/>
  <c r="BG94" i="3"/>
  <c r="BH94" i="3"/>
  <c r="BG95" i="3"/>
  <c r="BH95" i="3"/>
  <c r="BG96" i="3"/>
  <c r="BH96" i="3"/>
  <c r="BG97" i="3"/>
  <c r="BH97" i="3"/>
  <c r="BG98" i="3"/>
  <c r="BH98" i="3"/>
  <c r="BH99" i="3"/>
  <c r="BG100" i="3"/>
  <c r="BH100" i="3"/>
  <c r="BG101" i="3"/>
  <c r="BH101" i="3"/>
  <c r="BG102" i="3"/>
  <c r="BH102" i="3"/>
  <c r="BG103" i="3"/>
  <c r="BH103" i="3"/>
  <c r="BG104" i="3"/>
  <c r="BH104" i="3"/>
  <c r="BG105" i="3"/>
  <c r="BH105" i="3"/>
  <c r="BG71" i="3"/>
  <c r="DI8" i="3"/>
  <c r="DJ8" i="3"/>
  <c r="DI9" i="3"/>
  <c r="DJ9" i="3"/>
  <c r="DI10" i="3"/>
  <c r="DJ10" i="3"/>
  <c r="DI11" i="3"/>
  <c r="DJ11" i="3"/>
  <c r="DI12" i="3"/>
  <c r="DJ12" i="3"/>
  <c r="DI13" i="3"/>
  <c r="DJ13" i="3"/>
  <c r="DI14" i="3"/>
  <c r="DJ14" i="3"/>
  <c r="DI15" i="3"/>
  <c r="DJ15" i="3"/>
  <c r="DI16" i="3"/>
  <c r="DJ16" i="3"/>
  <c r="DI17" i="3"/>
  <c r="DJ17" i="3"/>
  <c r="DJ18" i="3"/>
  <c r="DI19" i="3"/>
  <c r="DJ19" i="3"/>
  <c r="DJ21" i="3"/>
  <c r="DI22" i="3"/>
  <c r="DJ22" i="3"/>
  <c r="DI23" i="3"/>
  <c r="DJ23" i="3"/>
  <c r="DI24" i="3"/>
  <c r="DJ24" i="3"/>
  <c r="DJ25" i="3"/>
  <c r="DJ27" i="3"/>
  <c r="DI28" i="3"/>
  <c r="DJ28" i="3"/>
  <c r="DJ29" i="3"/>
  <c r="DI30" i="3"/>
  <c r="DJ30" i="3"/>
  <c r="DI31" i="3"/>
  <c r="DJ31" i="3"/>
  <c r="DI32" i="3"/>
  <c r="DJ32" i="3"/>
  <c r="DI33" i="3"/>
  <c r="DJ33" i="3"/>
  <c r="DI34" i="3"/>
  <c r="DJ34" i="3"/>
  <c r="DJ35" i="3"/>
  <c r="DI36" i="3"/>
  <c r="DJ36" i="3"/>
  <c r="DI37" i="3"/>
  <c r="DJ37" i="3"/>
  <c r="DI38" i="3"/>
  <c r="DJ38" i="3"/>
  <c r="DJ39" i="3"/>
  <c r="DI40" i="3"/>
  <c r="DJ40" i="3"/>
  <c r="DI41" i="3"/>
  <c r="DJ41" i="3"/>
  <c r="DJ7" i="3"/>
  <c r="DI7" i="3"/>
  <c r="AS13" i="13" a="1"/>
  <c r="AS15" i="13" s="1"/>
  <c r="AR13" i="13" a="1"/>
  <c r="AR16" i="13" s="1"/>
  <c r="AR13" i="4" a="1"/>
  <c r="AR14" i="4" s="1"/>
  <c r="AQ13" i="4" a="1"/>
  <c r="AQ14" i="4" s="1"/>
  <c r="BG8" i="3"/>
  <c r="BG51" i="3" s="1"/>
  <c r="BH8" i="3"/>
  <c r="BZ8" i="3" s="1"/>
  <c r="BG9" i="3"/>
  <c r="BH9" i="3"/>
  <c r="BG10" i="3"/>
  <c r="BH10" i="3"/>
  <c r="BG11" i="3"/>
  <c r="BH11" i="3"/>
  <c r="BG12" i="3"/>
  <c r="BH12" i="3"/>
  <c r="BG13" i="3"/>
  <c r="BH13" i="3"/>
  <c r="BG14" i="3"/>
  <c r="BH14" i="3"/>
  <c r="BG15" i="3"/>
  <c r="BH15" i="3"/>
  <c r="BG16" i="3"/>
  <c r="BH16" i="3"/>
  <c r="BG17" i="3"/>
  <c r="BH17" i="3"/>
  <c r="BH18" i="3"/>
  <c r="BG19" i="3"/>
  <c r="BH19" i="3"/>
  <c r="BH21" i="3"/>
  <c r="BG22" i="3"/>
  <c r="BH22" i="3"/>
  <c r="BG23" i="3"/>
  <c r="BH23" i="3"/>
  <c r="BG24" i="3"/>
  <c r="BH24" i="3"/>
  <c r="BH25" i="3"/>
  <c r="BH27" i="3"/>
  <c r="BG28" i="3"/>
  <c r="BH28" i="3"/>
  <c r="BH29" i="3"/>
  <c r="BG30" i="3"/>
  <c r="BG57" i="3" s="1"/>
  <c r="BH30" i="3"/>
  <c r="BG31" i="3"/>
  <c r="BH31" i="3"/>
  <c r="BG32" i="3"/>
  <c r="BH32" i="3"/>
  <c r="BG33" i="3"/>
  <c r="BH33" i="3"/>
  <c r="BG34" i="3"/>
  <c r="BH34" i="3"/>
  <c r="BH35" i="3"/>
  <c r="BG36" i="3"/>
  <c r="BH36" i="3"/>
  <c r="BH58" i="3" s="1"/>
  <c r="BG37" i="3"/>
  <c r="BG59" i="3" s="1"/>
  <c r="BH37" i="3"/>
  <c r="BG38" i="3"/>
  <c r="BH38" i="3"/>
  <c r="BH39" i="3"/>
  <c r="BG40" i="3"/>
  <c r="BH40" i="3"/>
  <c r="BH7" i="3"/>
  <c r="BG7" i="3"/>
  <c r="BG50" i="3" s="1"/>
  <c r="BZ51" i="3" l="1"/>
  <c r="DN41" i="3"/>
  <c r="DQ41" i="3"/>
  <c r="BL84" i="3"/>
  <c r="BO142" i="3"/>
  <c r="BH185" i="3"/>
  <c r="BH253" i="3"/>
  <c r="EB202" i="3"/>
  <c r="BO16" i="3"/>
  <c r="DJ55" i="3"/>
  <c r="DI51" i="3"/>
  <c r="BZ138" i="3"/>
  <c r="DY147" i="3"/>
  <c r="DQ138" i="3"/>
  <c r="BG312" i="3"/>
  <c r="DN279" i="3"/>
  <c r="BO264" i="3"/>
  <c r="BG307" i="3"/>
  <c r="DI59" i="3"/>
  <c r="DJ51" i="3"/>
  <c r="DY105" i="3"/>
  <c r="EB105" i="3"/>
  <c r="EB73" i="3"/>
  <c r="DI179" i="3"/>
  <c r="DI186" i="3"/>
  <c r="EB138" i="3"/>
  <c r="BG248" i="3"/>
  <c r="BH60" i="3"/>
  <c r="DQ105" i="3"/>
  <c r="DN105" i="3"/>
  <c r="BZ142" i="3"/>
  <c r="BG186" i="3"/>
  <c r="DJ179" i="3"/>
  <c r="DJ185" i="3"/>
  <c r="BG315" i="3"/>
  <c r="DI314" i="3"/>
  <c r="BG120" i="3"/>
  <c r="DJ115" i="3"/>
  <c r="DJ188" i="3"/>
  <c r="DJ180" i="3"/>
  <c r="BL275" i="3"/>
  <c r="DJ58" i="3"/>
  <c r="BW105" i="3"/>
  <c r="BZ105" i="3"/>
  <c r="BH123" i="3"/>
  <c r="BW92" i="3"/>
  <c r="DI124" i="3"/>
  <c r="DJ117" i="3"/>
  <c r="DQ76" i="3"/>
  <c r="DI115" i="3"/>
  <c r="BG181" i="3"/>
  <c r="BH187" i="3"/>
  <c r="DN170" i="3"/>
  <c r="DQ170" i="3"/>
  <c r="DI188" i="3"/>
  <c r="DI180" i="3"/>
  <c r="BG250" i="3"/>
  <c r="DI243" i="3"/>
  <c r="DJ249" i="3"/>
  <c r="BL298" i="3"/>
  <c r="BO298" i="3"/>
  <c r="BG309" i="3"/>
  <c r="BL8" i="3"/>
  <c r="BL51" i="3" s="1"/>
  <c r="BH51" i="3"/>
  <c r="BH55" i="3"/>
  <c r="BH59" i="3"/>
  <c r="BZ19" i="3"/>
  <c r="BH121" i="3"/>
  <c r="BO8" i="3"/>
  <c r="BH251" i="3"/>
  <c r="BW207" i="3"/>
  <c r="DJ250" i="3"/>
  <c r="DQ202" i="3"/>
  <c r="BH52" i="3"/>
  <c r="BO74" i="3"/>
  <c r="DI119" i="3"/>
  <c r="BH186" i="3"/>
  <c r="EB170" i="3"/>
  <c r="DY170" i="3"/>
  <c r="BH250" i="3"/>
  <c r="DI250" i="3"/>
  <c r="DI316" i="3"/>
  <c r="DJ57" i="3"/>
  <c r="DY14" i="3"/>
  <c r="DY10" i="3"/>
  <c r="BO105" i="3"/>
  <c r="BL105" i="3"/>
  <c r="BG123" i="3"/>
  <c r="BL77" i="3"/>
  <c r="DJ122" i="3"/>
  <c r="DI116" i="3"/>
  <c r="DN80" i="3"/>
  <c r="BG179" i="3"/>
  <c r="BO140" i="3"/>
  <c r="BG184" i="3"/>
  <c r="BG189" i="3"/>
  <c r="DY169" i="3"/>
  <c r="DJ189" i="3"/>
  <c r="DJ184" i="3"/>
  <c r="BG243" i="3"/>
  <c r="BH249" i="3"/>
  <c r="BO216" i="3"/>
  <c r="DJ243" i="3"/>
  <c r="DI249" i="3"/>
  <c r="BG317" i="3"/>
  <c r="BL265" i="3"/>
  <c r="BL308" i="3" s="1"/>
  <c r="BO265" i="3"/>
  <c r="BG308" i="3"/>
  <c r="DI315" i="3"/>
  <c r="DI312" i="3"/>
  <c r="DI50" i="3"/>
  <c r="DQ34" i="3"/>
  <c r="DI57" i="3"/>
  <c r="DN10" i="3"/>
  <c r="BH124" i="3"/>
  <c r="BG119" i="3"/>
  <c r="BH115" i="3"/>
  <c r="BZ72" i="3"/>
  <c r="BW72" i="3"/>
  <c r="BW115" i="3" s="1"/>
  <c r="DN103" i="3"/>
  <c r="DJ121" i="3"/>
  <c r="BH179" i="3"/>
  <c r="BH184" i="3"/>
  <c r="BH189" i="3"/>
  <c r="DI189" i="3"/>
  <c r="DI184" i="3"/>
  <c r="DN140" i="3"/>
  <c r="BH243" i="3"/>
  <c r="BG249" i="3"/>
  <c r="BZ204" i="3"/>
  <c r="EB234" i="3"/>
  <c r="DY234" i="3"/>
  <c r="DJ252" i="3"/>
  <c r="BO296" i="3"/>
  <c r="DQ264" i="3"/>
  <c r="DI307" i="3"/>
  <c r="DN267" i="3"/>
  <c r="BW8" i="3"/>
  <c r="BW51" i="3" s="1"/>
  <c r="DN82" i="3"/>
  <c r="DJ251" i="3"/>
  <c r="DJ52" i="3"/>
  <c r="BG114" i="3"/>
  <c r="DJ124" i="3"/>
  <c r="BL139" i="3"/>
  <c r="BO217" i="3"/>
  <c r="DI313" i="3"/>
  <c r="DQ270" i="3"/>
  <c r="DJ50" i="3"/>
  <c r="DY33" i="3"/>
  <c r="DJ56" i="3"/>
  <c r="EB13" i="3"/>
  <c r="EB9" i="3"/>
  <c r="BG124" i="3"/>
  <c r="BH117" i="3"/>
  <c r="BW85" i="3"/>
  <c r="BW80" i="3"/>
  <c r="BO72" i="3"/>
  <c r="BL72" i="3"/>
  <c r="BL115" i="3" s="1"/>
  <c r="BG115" i="3"/>
  <c r="DN98" i="3"/>
  <c r="DI121" i="3"/>
  <c r="DY74" i="3"/>
  <c r="BL137" i="3"/>
  <c r="BL180" i="3" s="1"/>
  <c r="BG180" i="3"/>
  <c r="BO137" i="3"/>
  <c r="BW151" i="3"/>
  <c r="BG188" i="3"/>
  <c r="BL170" i="3"/>
  <c r="BO170" i="3"/>
  <c r="EB168" i="3"/>
  <c r="EB164" i="3"/>
  <c r="DJ187" i="3"/>
  <c r="DI181" i="3"/>
  <c r="DY139" i="3"/>
  <c r="BZ234" i="3"/>
  <c r="BW234" i="3"/>
  <c r="BH252" i="3"/>
  <c r="BW221" i="3"/>
  <c r="BL215" i="3"/>
  <c r="DQ234" i="3"/>
  <c r="DN234" i="3"/>
  <c r="DI252" i="3"/>
  <c r="DJ248" i="3"/>
  <c r="DY203" i="3"/>
  <c r="BG314" i="3"/>
  <c r="DQ298" i="3"/>
  <c r="DN298" i="3"/>
  <c r="DI309" i="3"/>
  <c r="DN266" i="3"/>
  <c r="DQ266" i="3"/>
  <c r="BH50" i="3"/>
  <c r="BZ88" i="3"/>
  <c r="EB101" i="3"/>
  <c r="DJ123" i="3"/>
  <c r="EB142" i="3"/>
  <c r="BO208" i="3"/>
  <c r="EB40" i="3"/>
  <c r="DJ60" i="3"/>
  <c r="DY40" i="3"/>
  <c r="BG121" i="3"/>
  <c r="DI123" i="3"/>
  <c r="DQ73" i="3"/>
  <c r="DN73" i="3"/>
  <c r="EB41" i="3"/>
  <c r="DY41" i="3"/>
  <c r="DJ59" i="3"/>
  <c r="EB37" i="3"/>
  <c r="DQ13" i="3"/>
  <c r="DQ9" i="3"/>
  <c r="BH122" i="3"/>
  <c r="BG116" i="3"/>
  <c r="BW84" i="3"/>
  <c r="DI114" i="3"/>
  <c r="DQ102" i="3"/>
  <c r="DY97" i="3"/>
  <c r="DI120" i="3"/>
  <c r="EB82" i="3"/>
  <c r="DN74" i="3"/>
  <c r="BH180" i="3"/>
  <c r="BW137" i="3"/>
  <c r="BW180" i="3" s="1"/>
  <c r="BZ137" i="3"/>
  <c r="BZ180" i="3" s="1"/>
  <c r="BW157" i="3"/>
  <c r="BH188" i="3"/>
  <c r="BZ170" i="3"/>
  <c r="BW170" i="3"/>
  <c r="DQ168" i="3"/>
  <c r="EB163" i="3"/>
  <c r="DJ186" i="3"/>
  <c r="DN139" i="3"/>
  <c r="BO234" i="3"/>
  <c r="BL234" i="3"/>
  <c r="BG252" i="3"/>
  <c r="BH248" i="3"/>
  <c r="BW214" i="3"/>
  <c r="DJ253" i="3"/>
  <c r="DI248" i="3"/>
  <c r="DN203" i="3"/>
  <c r="BG316" i="3"/>
  <c r="BO286" i="3"/>
  <c r="BG313" i="3"/>
  <c r="DN297" i="3"/>
  <c r="DI317" i="3"/>
  <c r="DQ281" i="3"/>
  <c r="DI308" i="3"/>
  <c r="DI311" i="3"/>
  <c r="BG311" i="3"/>
  <c r="DL264" i="3" a="1"/>
  <c r="DI310" i="3"/>
  <c r="DM264" i="3" a="1"/>
  <c r="BG310" i="3"/>
  <c r="BJ297" i="3"/>
  <c r="BJ293" i="3"/>
  <c r="BJ289" i="3"/>
  <c r="BJ285" i="3"/>
  <c r="BJ281" i="3"/>
  <c r="BJ277" i="3"/>
  <c r="BJ273" i="3"/>
  <c r="BJ269" i="3"/>
  <c r="BJ265" i="3"/>
  <c r="BP265" i="3" s="1"/>
  <c r="BJ296" i="3"/>
  <c r="BJ292" i="3"/>
  <c r="BJ288" i="3"/>
  <c r="BJ284" i="3"/>
  <c r="BJ280" i="3"/>
  <c r="BJ276" i="3"/>
  <c r="BJ272" i="3"/>
  <c r="BJ268" i="3"/>
  <c r="BJ264" i="3"/>
  <c r="BJ295" i="3"/>
  <c r="BJ291" i="3"/>
  <c r="BJ287" i="3"/>
  <c r="BJ283" i="3"/>
  <c r="BJ279" i="3"/>
  <c r="BJ275" i="3"/>
  <c r="BJ271" i="3"/>
  <c r="BJ267" i="3"/>
  <c r="BJ294" i="3"/>
  <c r="BJ290" i="3"/>
  <c r="BJ286" i="3"/>
  <c r="BJ282" i="3"/>
  <c r="BJ278" i="3"/>
  <c r="BJ274" i="3"/>
  <c r="BJ270" i="3"/>
  <c r="AS46" i="13"/>
  <c r="EB104" i="3" s="1"/>
  <c r="AS42" i="13"/>
  <c r="EB229" i="3" s="1"/>
  <c r="AS38" i="13"/>
  <c r="AS34" i="13"/>
  <c r="DQ285" i="3" s="1"/>
  <c r="AS30" i="13"/>
  <c r="DQ217" i="3" s="1"/>
  <c r="AS26" i="13"/>
  <c r="AS22" i="13"/>
  <c r="EB209" i="3" s="1"/>
  <c r="AS18" i="13"/>
  <c r="AS14" i="13"/>
  <c r="DQ265" i="3" s="1"/>
  <c r="AS45" i="13"/>
  <c r="DQ103" i="3" s="1"/>
  <c r="AS41" i="13"/>
  <c r="AS37" i="13"/>
  <c r="EB95" i="3" s="1"/>
  <c r="AS33" i="13"/>
  <c r="EB220" i="3" s="1"/>
  <c r="AS29" i="13"/>
  <c r="AS25" i="13"/>
  <c r="EB148" i="3" s="1"/>
  <c r="AS21" i="13"/>
  <c r="DQ272" i="3" s="1"/>
  <c r="AS17" i="13"/>
  <c r="AS13" i="13"/>
  <c r="AS44" i="13"/>
  <c r="EB231" i="3" s="1"/>
  <c r="AS40" i="13"/>
  <c r="DQ163" i="3" s="1"/>
  <c r="AS36" i="13"/>
  <c r="AS32" i="13"/>
  <c r="EB90" i="3" s="1"/>
  <c r="AS28" i="13"/>
  <c r="EB215" i="3" s="1"/>
  <c r="AS24" i="13"/>
  <c r="AS20" i="13"/>
  <c r="DQ78" i="3" s="1"/>
  <c r="AS16" i="13"/>
  <c r="EB139" i="3" s="1"/>
  <c r="AS43" i="13"/>
  <c r="DQ101" i="3" s="1"/>
  <c r="AS39" i="13"/>
  <c r="DQ33" i="3" s="1"/>
  <c r="AS35" i="13"/>
  <c r="AS31" i="13"/>
  <c r="DQ154" i="3" s="1"/>
  <c r="AS27" i="13"/>
  <c r="EB214" i="3" s="1"/>
  <c r="AS23" i="13"/>
  <c r="EB17" i="3" s="1"/>
  <c r="AS19" i="13"/>
  <c r="AR43" i="13"/>
  <c r="DN230" i="3" s="1"/>
  <c r="AR39" i="13"/>
  <c r="DN162" i="3" s="1"/>
  <c r="AR35" i="13"/>
  <c r="AR31" i="13"/>
  <c r="DN154" i="3" s="1"/>
  <c r="DN181" i="3" s="1"/>
  <c r="AR27" i="13"/>
  <c r="AR23" i="13"/>
  <c r="DY17" i="3" s="1"/>
  <c r="AR19" i="13"/>
  <c r="DN77" i="3" s="1"/>
  <c r="AR15" i="13"/>
  <c r="AR46" i="13"/>
  <c r="DN40" i="3" s="1"/>
  <c r="AR42" i="13"/>
  <c r="AR38" i="13"/>
  <c r="DY225" i="3" s="1"/>
  <c r="AR34" i="13"/>
  <c r="DN285" i="3" s="1"/>
  <c r="AR30" i="13"/>
  <c r="AR26" i="13"/>
  <c r="DN149" i="3" s="1"/>
  <c r="AR22" i="13"/>
  <c r="DN273" i="3" s="1"/>
  <c r="AR18" i="13"/>
  <c r="DY141" i="3" s="1"/>
  <c r="AR14" i="13"/>
  <c r="AR45" i="13"/>
  <c r="DY168" i="3" s="1"/>
  <c r="AR41" i="13"/>
  <c r="AR37" i="13"/>
  <c r="DY95" i="3" s="1"/>
  <c r="AR33" i="13"/>
  <c r="DN220" i="3" s="1"/>
  <c r="DN248" i="3" s="1"/>
  <c r="AR29" i="13"/>
  <c r="DY87" i="3" s="1"/>
  <c r="AR25" i="13"/>
  <c r="DY83" i="3" s="1"/>
  <c r="AR21" i="13"/>
  <c r="DN272" i="3" s="1"/>
  <c r="AR17" i="13"/>
  <c r="DN204" i="3" s="1"/>
  <c r="AR13" i="13"/>
  <c r="DY7" i="3" s="1"/>
  <c r="DY50" i="3" s="1"/>
  <c r="AR44" i="13"/>
  <c r="DN102" i="3" s="1"/>
  <c r="AR40" i="13"/>
  <c r="DN163" i="3" s="1"/>
  <c r="AR36" i="13"/>
  <c r="AR32" i="13"/>
  <c r="DY90" i="3" s="1"/>
  <c r="DY117" i="3" s="1"/>
  <c r="AR28" i="13"/>
  <c r="DY151" i="3" s="1"/>
  <c r="AR24" i="13"/>
  <c r="DY211" i="3" s="1"/>
  <c r="AR20" i="13"/>
  <c r="AR43" i="4"/>
  <c r="BO294" i="3" s="1"/>
  <c r="AR39" i="4"/>
  <c r="BO290" i="3" s="1"/>
  <c r="AR35" i="4"/>
  <c r="AR31" i="4"/>
  <c r="AR27" i="4"/>
  <c r="BO278" i="3" s="1"/>
  <c r="AR23" i="4"/>
  <c r="BO81" i="3" s="1"/>
  <c r="AR19" i="4"/>
  <c r="AR15" i="4"/>
  <c r="AR45" i="4"/>
  <c r="BO168" i="3" s="1"/>
  <c r="AR41" i="4"/>
  <c r="BO292" i="3" s="1"/>
  <c r="AR37" i="4"/>
  <c r="BZ160" i="3" s="1"/>
  <c r="AR33" i="4"/>
  <c r="AR29" i="4"/>
  <c r="BZ216" i="3" s="1"/>
  <c r="AR25" i="4"/>
  <c r="BO148" i="3" s="1"/>
  <c r="AR21" i="4"/>
  <c r="AR17" i="4"/>
  <c r="AR13" i="4"/>
  <c r="BZ136" i="3" s="1"/>
  <c r="BZ179" i="3" s="1"/>
  <c r="AR44" i="4"/>
  <c r="AR40" i="4"/>
  <c r="BZ227" i="3" s="1"/>
  <c r="AR36" i="4"/>
  <c r="BO287" i="3" s="1"/>
  <c r="AR32" i="4"/>
  <c r="BZ90" i="3" s="1"/>
  <c r="AR28" i="4"/>
  <c r="AR24" i="4"/>
  <c r="BZ82" i="3" s="1"/>
  <c r="AR20" i="4"/>
  <c r="AR16" i="4"/>
  <c r="BZ74" i="3" s="1"/>
  <c r="AR46" i="4"/>
  <c r="AR42" i="4"/>
  <c r="BO293" i="3" s="1"/>
  <c r="AR38" i="4"/>
  <c r="BZ96" i="3" s="1"/>
  <c r="AR34" i="4"/>
  <c r="BZ221" i="3" s="1"/>
  <c r="AR30" i="4"/>
  <c r="BZ217" i="3" s="1"/>
  <c r="AR26" i="4"/>
  <c r="BO84" i="3" s="1"/>
  <c r="AR22" i="4"/>
  <c r="AR18" i="4"/>
  <c r="BO141" i="3" s="1"/>
  <c r="AQ43" i="4"/>
  <c r="BL294" i="3" s="1"/>
  <c r="AQ39" i="4"/>
  <c r="BL226" i="3" s="1"/>
  <c r="AQ35" i="4"/>
  <c r="BL222" i="3" s="1"/>
  <c r="BL249" i="3" s="1"/>
  <c r="AQ31" i="4"/>
  <c r="BL282" i="3" s="1"/>
  <c r="BL309" i="3" s="1"/>
  <c r="AQ27" i="4"/>
  <c r="AQ23" i="4"/>
  <c r="AQ19" i="4"/>
  <c r="BL142" i="3" s="1"/>
  <c r="AQ15" i="4"/>
  <c r="AQ45" i="4"/>
  <c r="BL168" i="3" s="1"/>
  <c r="AQ41" i="4"/>
  <c r="BL292" i="3" s="1"/>
  <c r="AQ37" i="4"/>
  <c r="BW95" i="3" s="1"/>
  <c r="AQ33" i="4"/>
  <c r="BW27" i="3" s="1"/>
  <c r="BW55" i="3" s="1"/>
  <c r="AQ29" i="4"/>
  <c r="AQ25" i="4"/>
  <c r="BW148" i="3" s="1"/>
  <c r="AQ21" i="4"/>
  <c r="BL272" i="3" s="1"/>
  <c r="AQ17" i="4"/>
  <c r="BW11" i="3" s="1"/>
  <c r="AQ13" i="4"/>
  <c r="BW136" i="3" s="1"/>
  <c r="BW179" i="3" s="1"/>
  <c r="AQ44" i="4"/>
  <c r="BL295" i="3" s="1"/>
  <c r="AQ40" i="4"/>
  <c r="BL291" i="3" s="1"/>
  <c r="AQ36" i="4"/>
  <c r="BL94" i="3" s="1"/>
  <c r="BL121" i="3" s="1"/>
  <c r="AQ32" i="4"/>
  <c r="AQ28" i="4"/>
  <c r="BO215" i="3" s="1"/>
  <c r="AQ24" i="4"/>
  <c r="AQ20" i="4"/>
  <c r="BL78" i="3" s="1"/>
  <c r="AQ16" i="4"/>
  <c r="BW10" i="3" s="1"/>
  <c r="AQ46" i="4"/>
  <c r="AQ42" i="4"/>
  <c r="BW229" i="3" s="1"/>
  <c r="AQ38" i="4"/>
  <c r="BW96" i="3" s="1"/>
  <c r="AQ34" i="4"/>
  <c r="BL157" i="3" s="1"/>
  <c r="AQ30" i="4"/>
  <c r="BL88" i="3" s="1"/>
  <c r="AQ26" i="4"/>
  <c r="AQ22" i="4"/>
  <c r="AQ18" i="4"/>
  <c r="BL141" i="3" s="1"/>
  <c r="DQ123" i="3" l="1"/>
  <c r="BO314" i="3"/>
  <c r="DQ181" i="3"/>
  <c r="EB248" i="3"/>
  <c r="DQ308" i="3"/>
  <c r="BL189" i="3"/>
  <c r="BL316" i="3"/>
  <c r="BO91" i="3"/>
  <c r="BO284" i="3"/>
  <c r="BO156" i="3"/>
  <c r="BZ27" i="3"/>
  <c r="DN159" i="3"/>
  <c r="DN186" i="3" s="1"/>
  <c r="DN94" i="3"/>
  <c r="DN121" i="3" s="1"/>
  <c r="DY223" i="3"/>
  <c r="DY250" i="3" s="1"/>
  <c r="DN30" i="3"/>
  <c r="DN57" i="3" s="1"/>
  <c r="DY94" i="3"/>
  <c r="DY121" i="3" s="1"/>
  <c r="DY159" i="3"/>
  <c r="DY186" i="3" s="1"/>
  <c r="DN223" i="3"/>
  <c r="DN250" i="3" s="1"/>
  <c r="DN287" i="3"/>
  <c r="DN314" i="3" s="1"/>
  <c r="DN217" i="3"/>
  <c r="DY24" i="3"/>
  <c r="DN24" i="3"/>
  <c r="DN153" i="3"/>
  <c r="DY88" i="3"/>
  <c r="DQ280" i="3"/>
  <c r="EB152" i="3"/>
  <c r="DQ23" i="3"/>
  <c r="EB23" i="3"/>
  <c r="DQ152" i="3"/>
  <c r="EB216" i="3"/>
  <c r="DY220" i="3"/>
  <c r="DY248" i="3" s="1"/>
  <c r="BO157" i="3"/>
  <c r="DQ307" i="3"/>
  <c r="BW156" i="3"/>
  <c r="BW184" i="3" s="1"/>
  <c r="BW100" i="3"/>
  <c r="BW223" i="3"/>
  <c r="BW250" i="3" s="1"/>
  <c r="DQ216" i="3"/>
  <c r="BO232" i="3"/>
  <c r="DN31" i="3"/>
  <c r="BZ163" i="3"/>
  <c r="BO307" i="3"/>
  <c r="DQ274" i="3"/>
  <c r="BZ214" i="3"/>
  <c r="DQ139" i="3"/>
  <c r="DN168" i="3"/>
  <c r="BZ157" i="3"/>
  <c r="DN13" i="3"/>
  <c r="BL208" i="3"/>
  <c r="DY101" i="3"/>
  <c r="BL287" i="3"/>
  <c r="BL314" i="3" s="1"/>
  <c r="DN79" i="3"/>
  <c r="EB102" i="3"/>
  <c r="BZ85" i="3"/>
  <c r="EB33" i="3"/>
  <c r="BW227" i="3"/>
  <c r="DY104" i="3"/>
  <c r="BW204" i="3"/>
  <c r="BZ156" i="3"/>
  <c r="BZ184" i="3" s="1"/>
  <c r="BZ100" i="3"/>
  <c r="DY200" i="3"/>
  <c r="DY243" i="3" s="1"/>
  <c r="BZ87" i="3"/>
  <c r="BO269" i="3"/>
  <c r="BL232" i="3"/>
  <c r="EB80" i="3"/>
  <c r="BL97" i="3"/>
  <c r="BO220" i="3"/>
  <c r="DQ87" i="3"/>
  <c r="BL264" i="3"/>
  <c r="BL307" i="3" s="1"/>
  <c r="BL153" i="3"/>
  <c r="H275" i="6"/>
  <c r="BO282" i="3"/>
  <c r="BO89" i="3"/>
  <c r="BO154" i="3"/>
  <c r="BZ25" i="3"/>
  <c r="DY27" i="3"/>
  <c r="DY55" i="3" s="1"/>
  <c r="DN156" i="3"/>
  <c r="DN184" i="3" s="1"/>
  <c r="DN91" i="3"/>
  <c r="DN119" i="3" s="1"/>
  <c r="DN284" i="3"/>
  <c r="DN312" i="3" s="1"/>
  <c r="DY156" i="3"/>
  <c r="DY184" i="3" s="1"/>
  <c r="DQ277" i="3"/>
  <c r="DQ149" i="3"/>
  <c r="EB213" i="3"/>
  <c r="EB149" i="3"/>
  <c r="DQ213" i="3"/>
  <c r="EB84" i="3"/>
  <c r="DN274" i="3"/>
  <c r="EB59" i="3"/>
  <c r="BZ38" i="3"/>
  <c r="BO38" i="3"/>
  <c r="BZ167" i="3"/>
  <c r="BZ231" i="3"/>
  <c r="BO167" i="3"/>
  <c r="BO102" i="3"/>
  <c r="BZ102" i="3"/>
  <c r="DN231" i="3"/>
  <c r="DN252" i="3" s="1"/>
  <c r="DN167" i="3"/>
  <c r="DN188" i="3" s="1"/>
  <c r="DY167" i="3"/>
  <c r="DY38" i="3"/>
  <c r="EB157" i="3"/>
  <c r="DQ28" i="3"/>
  <c r="DQ92" i="3"/>
  <c r="DQ157" i="3"/>
  <c r="DY31" i="3"/>
  <c r="BZ164" i="3"/>
  <c r="DY217" i="3"/>
  <c r="DY21" i="3"/>
  <c r="DY85" i="3"/>
  <c r="DQ297" i="3"/>
  <c r="BW220" i="3"/>
  <c r="BW248" i="3" s="1"/>
  <c r="DY148" i="3"/>
  <c r="BW141" i="3"/>
  <c r="DY82" i="3"/>
  <c r="BL95" i="3"/>
  <c r="DQ17" i="3"/>
  <c r="BW88" i="3"/>
  <c r="BO295" i="3"/>
  <c r="BO316" i="3" s="1"/>
  <c r="DY13" i="3"/>
  <c r="DQ82" i="3"/>
  <c r="DY160" i="3"/>
  <c r="DQ278" i="3"/>
  <c r="BW222" i="3"/>
  <c r="BW249" i="3" s="1"/>
  <c r="DQ80" i="3"/>
  <c r="DN146" i="3"/>
  <c r="BL160" i="3"/>
  <c r="DY216" i="3"/>
  <c r="DQ279" i="3"/>
  <c r="EB217" i="3"/>
  <c r="BZ21" i="3"/>
  <c r="BZ32" i="3"/>
  <c r="BO96" i="3"/>
  <c r="BO32" i="3"/>
  <c r="BO289" i="3"/>
  <c r="BO161" i="3"/>
  <c r="EB117" i="3"/>
  <c r="BW164" i="3"/>
  <c r="BW228" i="3"/>
  <c r="BZ29" i="3"/>
  <c r="BZ158" i="3"/>
  <c r="BZ185" i="3" s="1"/>
  <c r="BO93" i="3"/>
  <c r="BZ222" i="3"/>
  <c r="DQ91" i="3"/>
  <c r="EB156" i="3"/>
  <c r="DQ284" i="3"/>
  <c r="BZ35" i="3"/>
  <c r="BZ228" i="3"/>
  <c r="EB98" i="3"/>
  <c r="EB227" i="3"/>
  <c r="DQ291" i="3"/>
  <c r="EB34" i="3"/>
  <c r="BO152" i="3"/>
  <c r="DN17" i="3"/>
  <c r="EB83" i="3"/>
  <c r="BO291" i="3"/>
  <c r="DQ156" i="3"/>
  <c r="BO308" i="3"/>
  <c r="BL269" i="3"/>
  <c r="BL220" i="3"/>
  <c r="BL248" i="3" s="1"/>
  <c r="BL12" i="3"/>
  <c r="BW209" i="3"/>
  <c r="BL16" i="3"/>
  <c r="BL273" i="3"/>
  <c r="BW16" i="3"/>
  <c r="BW14" i="3"/>
  <c r="BL14" i="3"/>
  <c r="BL143" i="3"/>
  <c r="BL11" i="3"/>
  <c r="BL75" i="3"/>
  <c r="BW140" i="3"/>
  <c r="BL204" i="3"/>
  <c r="BL140" i="3"/>
  <c r="BL9" i="3"/>
  <c r="BW73" i="3"/>
  <c r="BO202" i="3"/>
  <c r="BM266" i="3"/>
  <c r="BW202" i="3"/>
  <c r="BL202" i="3"/>
  <c r="BL73" i="3"/>
  <c r="BW9" i="3"/>
  <c r="BL138" i="3"/>
  <c r="BL266" i="3"/>
  <c r="BW138" i="3"/>
  <c r="BZ205" i="3"/>
  <c r="BZ76" i="3"/>
  <c r="BO12" i="3"/>
  <c r="BZ12" i="3"/>
  <c r="BO10" i="3"/>
  <c r="BO139" i="3"/>
  <c r="BZ139" i="3"/>
  <c r="BO267" i="3"/>
  <c r="BO7" i="3"/>
  <c r="BZ200" i="3"/>
  <c r="BZ7" i="3"/>
  <c r="BO136" i="3"/>
  <c r="BO166" i="3"/>
  <c r="BZ230" i="3"/>
  <c r="BZ37" i="3"/>
  <c r="BZ166" i="3"/>
  <c r="BZ101" i="3"/>
  <c r="BO101" i="3"/>
  <c r="DY229" i="3"/>
  <c r="DY100" i="3"/>
  <c r="DY165" i="3"/>
  <c r="DN293" i="3"/>
  <c r="DN165" i="3"/>
  <c r="DN100" i="3"/>
  <c r="DY36" i="3"/>
  <c r="EB166" i="3"/>
  <c r="DQ37" i="3"/>
  <c r="EB230" i="3"/>
  <c r="EB228" i="3"/>
  <c r="EB35" i="3"/>
  <c r="DQ292" i="3"/>
  <c r="EB99" i="3"/>
  <c r="BO213" i="3"/>
  <c r="BL149" i="3"/>
  <c r="BL213" i="3"/>
  <c r="BW149" i="3"/>
  <c r="BL277" i="3"/>
  <c r="BW213" i="3"/>
  <c r="BW211" i="3"/>
  <c r="BW147" i="3"/>
  <c r="BL82" i="3"/>
  <c r="BW82" i="3"/>
  <c r="BW18" i="3"/>
  <c r="BL144" i="3"/>
  <c r="BW15" i="3"/>
  <c r="BW208" i="3"/>
  <c r="BW79" i="3"/>
  <c r="BL79" i="3"/>
  <c r="BW144" i="3"/>
  <c r="BL15" i="3"/>
  <c r="BW13" i="3"/>
  <c r="BW142" i="3"/>
  <c r="BW206" i="3"/>
  <c r="BL13" i="3"/>
  <c r="BW77" i="3"/>
  <c r="BZ16" i="3"/>
  <c r="BZ209" i="3"/>
  <c r="BO273" i="3"/>
  <c r="BO14" i="3"/>
  <c r="BZ14" i="3"/>
  <c r="BZ207" i="3"/>
  <c r="BO143" i="3"/>
  <c r="BO75" i="3"/>
  <c r="BZ11" i="3"/>
  <c r="BZ140" i="3"/>
  <c r="BZ75" i="3"/>
  <c r="BO11" i="3"/>
  <c r="BO9" i="3"/>
  <c r="BZ202" i="3"/>
  <c r="BO73" i="3"/>
  <c r="BO138" i="3"/>
  <c r="BO266" i="3"/>
  <c r="BP266" i="3"/>
  <c r="BZ9" i="3"/>
  <c r="DN78" i="3"/>
  <c r="DY207" i="3"/>
  <c r="DN271" i="3"/>
  <c r="DN143" i="3"/>
  <c r="DY143" i="3"/>
  <c r="DY75" i="3"/>
  <c r="DY11" i="3"/>
  <c r="DN268" i="3"/>
  <c r="DY140" i="3"/>
  <c r="DY204" i="3"/>
  <c r="DN75" i="3"/>
  <c r="DN265" i="3"/>
  <c r="DN308" i="3" s="1"/>
  <c r="DY72" i="3"/>
  <c r="DY115" i="3" s="1"/>
  <c r="DN72" i="3"/>
  <c r="DN115" i="3" s="1"/>
  <c r="DN137" i="3"/>
  <c r="DN180" i="3" s="1"/>
  <c r="DN8" i="3"/>
  <c r="DN51" i="3" s="1"/>
  <c r="DN169" i="3"/>
  <c r="DN104" i="3"/>
  <c r="DN233" i="3"/>
  <c r="DN166" i="3"/>
  <c r="DN294" i="3"/>
  <c r="DN101" i="3"/>
  <c r="DN123" i="3" s="1"/>
  <c r="DN37" i="3"/>
  <c r="DY166" i="3"/>
  <c r="DY188" i="3" s="1"/>
  <c r="DY230" i="3"/>
  <c r="DY252" i="3" s="1"/>
  <c r="DQ74" i="3"/>
  <c r="DQ10" i="3"/>
  <c r="EB74" i="3"/>
  <c r="EB203" i="3"/>
  <c r="EB7" i="3"/>
  <c r="DQ71" i="3"/>
  <c r="DQ200" i="3"/>
  <c r="DQ7" i="3"/>
  <c r="EB136" i="3"/>
  <c r="EB200" i="3"/>
  <c r="DQ296" i="3"/>
  <c r="EB39" i="3"/>
  <c r="EB103" i="3"/>
  <c r="DQ232" i="3"/>
  <c r="EB232" i="3"/>
  <c r="DQ36" i="3"/>
  <c r="EB165" i="3"/>
  <c r="EB100" i="3"/>
  <c r="DQ165" i="3"/>
  <c r="DQ100" i="3"/>
  <c r="EB36" i="3"/>
  <c r="DQ293" i="3"/>
  <c r="BP294" i="3"/>
  <c r="BP292" i="3"/>
  <c r="DN283" i="3"/>
  <c r="DN310" i="3" s="1"/>
  <c r="BL270" i="3"/>
  <c r="DQ203" i="3"/>
  <c r="BZ220" i="3"/>
  <c r="BZ141" i="3"/>
  <c r="BW75" i="3"/>
  <c r="BZ99" i="3"/>
  <c r="EB28" i="3"/>
  <c r="BL268" i="3"/>
  <c r="EB16" i="3"/>
  <c r="DQ230" i="3"/>
  <c r="BZ225" i="3"/>
  <c r="DQ88" i="3"/>
  <c r="BZ95" i="3"/>
  <c r="EB221" i="3"/>
  <c r="DN14" i="3"/>
  <c r="BW160" i="3"/>
  <c r="DQ294" i="3"/>
  <c r="BZ229" i="3"/>
  <c r="BO78" i="3"/>
  <c r="BW217" i="3"/>
  <c r="BO104" i="3"/>
  <c r="BO169" i="3"/>
  <c r="BO40" i="3"/>
  <c r="BZ40" i="3"/>
  <c r="BZ104" i="3"/>
  <c r="BZ169" i="3"/>
  <c r="EB31" i="3"/>
  <c r="EB224" i="3"/>
  <c r="DQ288" i="3"/>
  <c r="EB160" i="3"/>
  <c r="DI318" i="3"/>
  <c r="DQ220" i="3"/>
  <c r="BO95" i="3"/>
  <c r="DY102" i="3"/>
  <c r="DN38" i="3"/>
  <c r="DN278" i="3"/>
  <c r="DY30" i="3"/>
  <c r="DY57" i="3" s="1"/>
  <c r="DY231" i="3"/>
  <c r="BZ39" i="3"/>
  <c r="BZ168" i="3"/>
  <c r="BZ103" i="3"/>
  <c r="BO103" i="3"/>
  <c r="BZ232" i="3"/>
  <c r="DN264" i="3"/>
  <c r="DN307" i="3" s="1"/>
  <c r="DN71" i="3"/>
  <c r="DN114" i="3" s="1"/>
  <c r="DN7" i="3"/>
  <c r="DN50" i="3" s="1"/>
  <c r="DN200" i="3"/>
  <c r="DN243" i="3" s="1"/>
  <c r="DN136" i="3"/>
  <c r="DN179" i="3" s="1"/>
  <c r="DY136" i="3"/>
  <c r="DY179" i="3" s="1"/>
  <c r="DY39" i="3"/>
  <c r="DY60" i="3" s="1"/>
  <c r="DN296" i="3"/>
  <c r="DN317" i="3" s="1"/>
  <c r="DY103" i="3"/>
  <c r="DN232" i="3"/>
  <c r="DN290" i="3"/>
  <c r="DY226" i="3"/>
  <c r="DN226" i="3"/>
  <c r="DN97" i="3"/>
  <c r="DQ231" i="3"/>
  <c r="DQ38" i="3"/>
  <c r="EB167" i="3"/>
  <c r="DQ167" i="3"/>
  <c r="EB38" i="3"/>
  <c r="EB32" i="3"/>
  <c r="DQ96" i="3"/>
  <c r="EB96" i="3"/>
  <c r="EB161" i="3"/>
  <c r="DQ225" i="3"/>
  <c r="DQ32" i="3"/>
  <c r="DQ289" i="3"/>
  <c r="DQ161" i="3"/>
  <c r="EB225" i="3"/>
  <c r="BW24" i="3"/>
  <c r="BL281" i="3"/>
  <c r="BL24" i="3"/>
  <c r="BW22" i="3"/>
  <c r="BW86" i="3"/>
  <c r="BW215" i="3"/>
  <c r="BL279" i="3"/>
  <c r="BL22" i="3"/>
  <c r="BL151" i="3"/>
  <c r="BL19" i="3"/>
  <c r="BW83" i="3"/>
  <c r="BL276" i="3"/>
  <c r="BL17" i="3"/>
  <c r="BW17" i="3"/>
  <c r="BL81" i="3"/>
  <c r="BL146" i="3"/>
  <c r="BW146" i="3"/>
  <c r="BW210" i="3"/>
  <c r="BO210" i="3"/>
  <c r="BW81" i="3"/>
  <c r="BL210" i="3"/>
  <c r="BO149" i="3"/>
  <c r="BZ149" i="3"/>
  <c r="BO277" i="3"/>
  <c r="BZ213" i="3"/>
  <c r="BZ18" i="3"/>
  <c r="BO275" i="3"/>
  <c r="BZ147" i="3"/>
  <c r="BO82" i="3"/>
  <c r="BO15" i="3"/>
  <c r="BZ208" i="3"/>
  <c r="BO79" i="3"/>
  <c r="BZ144" i="3"/>
  <c r="BZ79" i="3"/>
  <c r="BO272" i="3"/>
  <c r="BZ13" i="3"/>
  <c r="BZ206" i="3"/>
  <c r="DY18" i="3"/>
  <c r="DN275" i="3"/>
  <c r="DY208" i="3"/>
  <c r="DN208" i="3"/>
  <c r="DY15" i="3"/>
  <c r="DY144" i="3"/>
  <c r="DY79" i="3"/>
  <c r="DN144" i="3"/>
  <c r="DN15" i="3"/>
  <c r="DN76" i="3"/>
  <c r="DN141" i="3"/>
  <c r="DY12" i="3"/>
  <c r="DN205" i="3"/>
  <c r="DN269" i="3"/>
  <c r="DY202" i="3"/>
  <c r="DN138" i="3"/>
  <c r="DY9" i="3"/>
  <c r="DN9" i="3"/>
  <c r="DY73" i="3"/>
  <c r="DY138" i="3"/>
  <c r="DN202" i="3"/>
  <c r="EB206" i="3"/>
  <c r="DQ142" i="3"/>
  <c r="EB77" i="3"/>
  <c r="DQ77" i="3"/>
  <c r="EB207" i="3"/>
  <c r="DQ271" i="3"/>
  <c r="DQ14" i="3"/>
  <c r="DQ143" i="3"/>
  <c r="EB143" i="3"/>
  <c r="EB14" i="3"/>
  <c r="EB11" i="3"/>
  <c r="EB75" i="3"/>
  <c r="DQ268" i="3"/>
  <c r="EB140" i="3"/>
  <c r="EB204" i="3"/>
  <c r="DQ75" i="3"/>
  <c r="DQ204" i="3"/>
  <c r="EB8" i="3"/>
  <c r="DQ72" i="3"/>
  <c r="DQ8" i="3"/>
  <c r="EB72" i="3"/>
  <c r="DQ137" i="3"/>
  <c r="DQ104" i="3"/>
  <c r="DQ169" i="3"/>
  <c r="DQ233" i="3"/>
  <c r="DQ40" i="3"/>
  <c r="EB169" i="3"/>
  <c r="BP264" i="3"/>
  <c r="DQ283" i="3"/>
  <c r="BO270" i="3"/>
  <c r="DY233" i="3"/>
  <c r="DY253" i="3" s="1"/>
  <c r="DY153" i="3"/>
  <c r="EB87" i="3"/>
  <c r="BL80" i="3"/>
  <c r="BW99" i="3"/>
  <c r="BO268" i="3"/>
  <c r="BW162" i="3"/>
  <c r="BO271" i="3"/>
  <c r="DY214" i="3"/>
  <c r="BO180" i="3"/>
  <c r="DN88" i="3"/>
  <c r="BO37" i="3"/>
  <c r="EB211" i="3"/>
  <c r="DQ267" i="3"/>
  <c r="DQ84" i="3"/>
  <c r="BW35" i="3"/>
  <c r="BO297" i="3"/>
  <c r="DQ95" i="3"/>
  <c r="DY205" i="3"/>
  <c r="DY76" i="3"/>
  <c r="BL148" i="3"/>
  <c r="EB92" i="3"/>
  <c r="BO13" i="3"/>
  <c r="BZ211" i="3"/>
  <c r="DQ166" i="3"/>
  <c r="BW143" i="3"/>
  <c r="DQ11" i="3"/>
  <c r="EB137" i="3"/>
  <c r="DY8" i="3"/>
  <c r="DY51" i="3" s="1"/>
  <c r="BZ233" i="3"/>
  <c r="BL32" i="3"/>
  <c r="BL289" i="3"/>
  <c r="BL96" i="3"/>
  <c r="BL161" i="3"/>
  <c r="BL225" i="3"/>
  <c r="BW32" i="3"/>
  <c r="BW225" i="3"/>
  <c r="BO225" i="3"/>
  <c r="BW30" i="3"/>
  <c r="BW57" i="3" s="1"/>
  <c r="BL30" i="3"/>
  <c r="BL57" i="3" s="1"/>
  <c r="BL159" i="3"/>
  <c r="BL186" i="3" s="1"/>
  <c r="BO223" i="3"/>
  <c r="BL223" i="3"/>
  <c r="BL250" i="3" s="1"/>
  <c r="BW159" i="3"/>
  <c r="BW186" i="3" s="1"/>
  <c r="BW94" i="3"/>
  <c r="BW121" i="3" s="1"/>
  <c r="BL284" i="3"/>
  <c r="BL312" i="3" s="1"/>
  <c r="BL91" i="3"/>
  <c r="BL119" i="3" s="1"/>
  <c r="BL156" i="3"/>
  <c r="BL184" i="3" s="1"/>
  <c r="BL89" i="3"/>
  <c r="BL116" i="3" s="1"/>
  <c r="BW25" i="3"/>
  <c r="BW52" i="3" s="1"/>
  <c r="BL154" i="3"/>
  <c r="BL181" i="3" s="1"/>
  <c r="BZ92" i="3"/>
  <c r="BO92" i="3"/>
  <c r="BO28" i="3"/>
  <c r="BZ28" i="3"/>
  <c r="BO285" i="3"/>
  <c r="BL293" i="3"/>
  <c r="BL165" i="3"/>
  <c r="BL36" i="3"/>
  <c r="BW36" i="3"/>
  <c r="BW165" i="3"/>
  <c r="BL34" i="3"/>
  <c r="BW163" i="3"/>
  <c r="BO227" i="3"/>
  <c r="BL163" i="3"/>
  <c r="BL227" i="3"/>
  <c r="BL98" i="3"/>
  <c r="BW98" i="3"/>
  <c r="BW34" i="3"/>
  <c r="BW31" i="3"/>
  <c r="BO224" i="3"/>
  <c r="BL224" i="3"/>
  <c r="BL288" i="3"/>
  <c r="BW224" i="3"/>
  <c r="BW29" i="3"/>
  <c r="BW56" i="3" s="1"/>
  <c r="BL286" i="3"/>
  <c r="BL313" i="3" s="1"/>
  <c r="BW158" i="3"/>
  <c r="BW185" i="3" s="1"/>
  <c r="BO222" i="3"/>
  <c r="BL93" i="3"/>
  <c r="BL120" i="3" s="1"/>
  <c r="BO30" i="3"/>
  <c r="BZ30" i="3"/>
  <c r="BZ159" i="3"/>
  <c r="BZ186" i="3" s="1"/>
  <c r="BO159" i="3"/>
  <c r="BZ94" i="3"/>
  <c r="BZ223" i="3"/>
  <c r="J275" i="6"/>
  <c r="DQ282" i="3"/>
  <c r="DQ89" i="3"/>
  <c r="EB25" i="3"/>
  <c r="BO313" i="3"/>
  <c r="BW233" i="3"/>
  <c r="BL40" i="3"/>
  <c r="BL104" i="3"/>
  <c r="BL124" i="3" s="1"/>
  <c r="BW104" i="3"/>
  <c r="BW124" i="3" s="1"/>
  <c r="BW40" i="3"/>
  <c r="BO233" i="3"/>
  <c r="BL169" i="3"/>
  <c r="BL233" i="3"/>
  <c r="BL297" i="3"/>
  <c r="BW38" i="3"/>
  <c r="BL38" i="3"/>
  <c r="BW167" i="3"/>
  <c r="BW188" i="3" s="1"/>
  <c r="BW231" i="3"/>
  <c r="BL167" i="3"/>
  <c r="BL231" i="3"/>
  <c r="BL102" i="3"/>
  <c r="BO231" i="3"/>
  <c r="BL33" i="3"/>
  <c r="BW33" i="3"/>
  <c r="BW97" i="3"/>
  <c r="BW226" i="3"/>
  <c r="BL290" i="3"/>
  <c r="BO226" i="3"/>
  <c r="BO165" i="3"/>
  <c r="BZ36" i="3"/>
  <c r="BZ165" i="3"/>
  <c r="BO36" i="3"/>
  <c r="BZ34" i="3"/>
  <c r="BO98" i="3"/>
  <c r="BO34" i="3"/>
  <c r="BZ98" i="3"/>
  <c r="BO163" i="3"/>
  <c r="BO31" i="3"/>
  <c r="BO288" i="3"/>
  <c r="BZ224" i="3"/>
  <c r="BZ31" i="3"/>
  <c r="BO160" i="3"/>
  <c r="DY163" i="3"/>
  <c r="DY98" i="3"/>
  <c r="DN227" i="3"/>
  <c r="DY227" i="3"/>
  <c r="DN291" i="3"/>
  <c r="DY34" i="3"/>
  <c r="DN95" i="3"/>
  <c r="DN160" i="3"/>
  <c r="DY224" i="3"/>
  <c r="DN288" i="3"/>
  <c r="DY221" i="3"/>
  <c r="DY28" i="3"/>
  <c r="DY157" i="3"/>
  <c r="DY189" i="3" s="1"/>
  <c r="DN28" i="3"/>
  <c r="DN157" i="3"/>
  <c r="DN92" i="3"/>
  <c r="DN89" i="3"/>
  <c r="DN116" i="3" s="1"/>
  <c r="DN282" i="3"/>
  <c r="DN309" i="3" s="1"/>
  <c r="DY25" i="3"/>
  <c r="DY52" i="3" s="1"/>
  <c r="DQ286" i="3"/>
  <c r="DQ93" i="3"/>
  <c r="EB158" i="3"/>
  <c r="EB222" i="3"/>
  <c r="DQ222" i="3"/>
  <c r="DQ159" i="3"/>
  <c r="EB30" i="3"/>
  <c r="DQ30" i="3"/>
  <c r="DQ94" i="3"/>
  <c r="EB223" i="3"/>
  <c r="EB159" i="3"/>
  <c r="DQ223" i="3"/>
  <c r="DQ287" i="3"/>
  <c r="EB94" i="3"/>
  <c r="EB24" i="3"/>
  <c r="DQ24" i="3"/>
  <c r="DQ153" i="3"/>
  <c r="BL76" i="3"/>
  <c r="BW76" i="3"/>
  <c r="BW205" i="3"/>
  <c r="BL205" i="3"/>
  <c r="BO205" i="3"/>
  <c r="BL10" i="3"/>
  <c r="BW74" i="3"/>
  <c r="BO203" i="3"/>
  <c r="BL74" i="3"/>
  <c r="BL203" i="3"/>
  <c r="BW203" i="3"/>
  <c r="BW139" i="3"/>
  <c r="BL267" i="3"/>
  <c r="BL7" i="3"/>
  <c r="BL50" i="3" s="1"/>
  <c r="BW200" i="3"/>
  <c r="BW243" i="3" s="1"/>
  <c r="BL136" i="3"/>
  <c r="BL179" i="3" s="1"/>
  <c r="BL200" i="3"/>
  <c r="BL243" i="3" s="1"/>
  <c r="BW7" i="3"/>
  <c r="BW50" i="3" s="1"/>
  <c r="BW39" i="3"/>
  <c r="BL296" i="3"/>
  <c r="BW103" i="3"/>
  <c r="BW168" i="3"/>
  <c r="BW232" i="3"/>
  <c r="BL103" i="3"/>
  <c r="BW37" i="3"/>
  <c r="BW59" i="3" s="1"/>
  <c r="BL37" i="3"/>
  <c r="BL59" i="3" s="1"/>
  <c r="BO230" i="3"/>
  <c r="BW230" i="3"/>
  <c r="BW252" i="3" s="1"/>
  <c r="BL166" i="3"/>
  <c r="BL188" i="3" s="1"/>
  <c r="BW166" i="3"/>
  <c r="BW101" i="3"/>
  <c r="BL101" i="3"/>
  <c r="BL123" i="3" s="1"/>
  <c r="BZ33" i="3"/>
  <c r="BO33" i="3"/>
  <c r="BZ97" i="3"/>
  <c r="BZ226" i="3"/>
  <c r="BO97" i="3"/>
  <c r="DY164" i="3"/>
  <c r="DN292" i="3"/>
  <c r="DY228" i="3"/>
  <c r="DY35" i="3"/>
  <c r="DY99" i="3"/>
  <c r="DN32" i="3"/>
  <c r="DY32" i="3"/>
  <c r="DN96" i="3"/>
  <c r="DY96" i="3"/>
  <c r="DY161" i="3"/>
  <c r="DN161" i="3"/>
  <c r="DN225" i="3"/>
  <c r="DN289" i="3"/>
  <c r="DY29" i="3"/>
  <c r="DY56" i="3" s="1"/>
  <c r="DN286" i="3"/>
  <c r="DN313" i="3" s="1"/>
  <c r="DN93" i="3"/>
  <c r="DN120" i="3" s="1"/>
  <c r="DY222" i="3"/>
  <c r="DY249" i="3" s="1"/>
  <c r="DN222" i="3"/>
  <c r="DN249" i="3" s="1"/>
  <c r="EB226" i="3"/>
  <c r="DQ162" i="3"/>
  <c r="DQ97" i="3"/>
  <c r="DQ226" i="3"/>
  <c r="DQ290" i="3"/>
  <c r="BL92" i="3"/>
  <c r="BL28" i="3"/>
  <c r="BW28" i="3"/>
  <c r="BL285" i="3"/>
  <c r="BW90" i="3"/>
  <c r="BW117" i="3" s="1"/>
  <c r="BL283" i="3"/>
  <c r="BL310" i="3" s="1"/>
  <c r="BW23" i="3"/>
  <c r="BL216" i="3"/>
  <c r="BL87" i="3"/>
  <c r="BL152" i="3"/>
  <c r="BL23" i="3"/>
  <c r="BW152" i="3"/>
  <c r="BL280" i="3"/>
  <c r="BW216" i="3"/>
  <c r="BW87" i="3"/>
  <c r="BW21" i="3"/>
  <c r="BL214" i="3"/>
  <c r="BL278" i="3"/>
  <c r="BO214" i="3"/>
  <c r="BO24" i="3"/>
  <c r="BO153" i="3"/>
  <c r="BZ24" i="3"/>
  <c r="BO281" i="3"/>
  <c r="BO88" i="3"/>
  <c r="BZ22" i="3"/>
  <c r="BO279" i="3"/>
  <c r="BZ151" i="3"/>
  <c r="BZ86" i="3"/>
  <c r="BO22" i="3"/>
  <c r="BZ215" i="3"/>
  <c r="BO86" i="3"/>
  <c r="BO151" i="3"/>
  <c r="BO276" i="3"/>
  <c r="BO19" i="3"/>
  <c r="BZ148" i="3"/>
  <c r="BO17" i="3"/>
  <c r="BZ146" i="3"/>
  <c r="BO274" i="3"/>
  <c r="BZ210" i="3"/>
  <c r="BO146" i="3"/>
  <c r="BZ17" i="3"/>
  <c r="BZ81" i="3"/>
  <c r="DY215" i="3"/>
  <c r="DN86" i="3"/>
  <c r="DY22" i="3"/>
  <c r="DN215" i="3"/>
  <c r="DY86" i="3"/>
  <c r="DN22" i="3"/>
  <c r="DN19" i="3"/>
  <c r="DY19" i="3"/>
  <c r="DY16" i="3"/>
  <c r="DY209" i="3"/>
  <c r="DY80" i="3"/>
  <c r="DY142" i="3"/>
  <c r="DY206" i="3"/>
  <c r="DN142" i="3"/>
  <c r="DY77" i="3"/>
  <c r="DQ146" i="3"/>
  <c r="EB146" i="3"/>
  <c r="DQ210" i="3"/>
  <c r="EB81" i="3"/>
  <c r="DQ81" i="3"/>
  <c r="EB18" i="3"/>
  <c r="EB147" i="3"/>
  <c r="DQ275" i="3"/>
  <c r="DQ79" i="3"/>
  <c r="EB208" i="3"/>
  <c r="DQ208" i="3"/>
  <c r="EB15" i="3"/>
  <c r="EB144" i="3"/>
  <c r="EB79" i="3"/>
  <c r="DQ15" i="3"/>
  <c r="DQ144" i="3"/>
  <c r="DQ205" i="3"/>
  <c r="DQ141" i="3"/>
  <c r="DQ269" i="3"/>
  <c r="EB141" i="3"/>
  <c r="DQ12" i="3"/>
  <c r="EB12" i="3"/>
  <c r="EB205" i="3"/>
  <c r="BP297" i="3"/>
  <c r="DQ273" i="3"/>
  <c r="DN214" i="3"/>
  <c r="EB233" i="3"/>
  <c r="BL230" i="3"/>
  <c r="BL252" i="3" s="1"/>
  <c r="EB153" i="3"/>
  <c r="BO162" i="3"/>
  <c r="BO80" i="3"/>
  <c r="DN33" i="3"/>
  <c r="DY162" i="3"/>
  <c r="BO94" i="3"/>
  <c r="DN224" i="3"/>
  <c r="BZ162" i="3"/>
  <c r="BL271" i="3"/>
  <c r="DQ160" i="3"/>
  <c r="BW161" i="3"/>
  <c r="BO76" i="3"/>
  <c r="BL100" i="3"/>
  <c r="BL31" i="3"/>
  <c r="DQ227" i="3"/>
  <c r="BW153" i="3"/>
  <c r="BL71" i="3"/>
  <c r="BL114" i="3" s="1"/>
  <c r="BW169" i="3"/>
  <c r="EB88" i="3"/>
  <c r="BL86" i="3"/>
  <c r="DN276" i="3"/>
  <c r="BO200" i="3"/>
  <c r="EB76" i="3"/>
  <c r="DN295" i="3"/>
  <c r="DN16" i="3"/>
  <c r="DY92" i="3"/>
  <c r="BO23" i="3"/>
  <c r="BZ143" i="3"/>
  <c r="BZ73" i="3"/>
  <c r="DN11" i="3"/>
  <c r="DY137" i="3"/>
  <c r="DY180" i="3" s="1"/>
  <c r="DN36" i="3"/>
  <c r="BZ83" i="3"/>
  <c r="DQ136" i="3"/>
  <c r="DY232" i="3"/>
  <c r="DN148" i="3"/>
  <c r="BZ15" i="3"/>
  <c r="BZ10" i="3"/>
  <c r="BZ117" i="3"/>
  <c r="BZ23" i="3"/>
  <c r="BO87" i="3"/>
  <c r="BZ152" i="3"/>
  <c r="BO280" i="3"/>
  <c r="DN87" i="3"/>
  <c r="DN280" i="3"/>
  <c r="DN23" i="3"/>
  <c r="DY152" i="3"/>
  <c r="DN152" i="3"/>
  <c r="DY23" i="3"/>
  <c r="DN216" i="3"/>
  <c r="DN84" i="3"/>
  <c r="DN277" i="3"/>
  <c r="DY213" i="3"/>
  <c r="DY149" i="3"/>
  <c r="DY84" i="3"/>
  <c r="DN213" i="3"/>
  <c r="DY210" i="3"/>
  <c r="DY146" i="3"/>
  <c r="DN210" i="3"/>
  <c r="DY81" i="3"/>
  <c r="DN81" i="3"/>
  <c r="EB85" i="3"/>
  <c r="EB21" i="3"/>
  <c r="DQ151" i="3"/>
  <c r="DQ86" i="3"/>
  <c r="DQ215" i="3"/>
  <c r="EB22" i="3"/>
  <c r="DQ22" i="3"/>
  <c r="EB151" i="3"/>
  <c r="EB86" i="3"/>
  <c r="DQ276" i="3"/>
  <c r="EB19" i="3"/>
  <c r="DQ19" i="3"/>
  <c r="DQ148" i="3"/>
  <c r="BO283" i="3"/>
  <c r="BL274" i="3"/>
  <c r="DN281" i="3"/>
  <c r="DQ214" i="3"/>
  <c r="BZ203" i="3"/>
  <c r="BL162" i="3"/>
  <c r="EB97" i="3"/>
  <c r="BZ84" i="3"/>
  <c r="DY37" i="3"/>
  <c r="EB162" i="3"/>
  <c r="DN12" i="3"/>
  <c r="DQ224" i="3"/>
  <c r="BO204" i="3"/>
  <c r="BZ161" i="3"/>
  <c r="DQ98" i="3"/>
  <c r="BZ80" i="3"/>
  <c r="BO100" i="3"/>
  <c r="EB29" i="3"/>
  <c r="DN270" i="3"/>
  <c r="BL217" i="3"/>
  <c r="BZ153" i="3"/>
  <c r="BO71" i="3"/>
  <c r="DQ140" i="3"/>
  <c r="DN34" i="3"/>
  <c r="DN151" i="3"/>
  <c r="BO144" i="3"/>
  <c r="BO77" i="3"/>
  <c r="EB10" i="3"/>
  <c r="DQ295" i="3"/>
  <c r="DQ16" i="3"/>
  <c r="EB210" i="3"/>
  <c r="BZ77" i="3"/>
  <c r="DQ31" i="3"/>
  <c r="BW12" i="3"/>
  <c r="DY158" i="3"/>
  <c r="DY185" i="3" s="1"/>
  <c r="BW102" i="3"/>
  <c r="EB27" i="3"/>
  <c r="BW19" i="3"/>
  <c r="EB189" i="3"/>
  <c r="BZ115" i="3"/>
  <c r="BG318" i="3"/>
  <c r="BO51" i="3"/>
  <c r="BP282" i="3"/>
  <c r="BP283" i="3"/>
  <c r="BO115" i="3"/>
  <c r="BP286" i="3"/>
  <c r="BP287" i="3"/>
  <c r="BP284" i="3"/>
  <c r="BM267" i="3"/>
  <c r="BP267" i="3"/>
  <c r="BP307" i="3"/>
  <c r="BM280" i="3"/>
  <c r="BP280" i="3"/>
  <c r="BM296" i="3"/>
  <c r="BP296" i="3"/>
  <c r="BM277" i="3"/>
  <c r="BP277" i="3"/>
  <c r="BM293" i="3"/>
  <c r="BP293" i="3"/>
  <c r="BM270" i="3"/>
  <c r="BP270" i="3"/>
  <c r="BP313" i="3"/>
  <c r="BM271" i="3"/>
  <c r="BP271" i="3"/>
  <c r="BM268" i="3"/>
  <c r="BP268" i="3"/>
  <c r="BP312" i="3"/>
  <c r="BP308" i="3"/>
  <c r="BM281" i="3"/>
  <c r="BP281" i="3"/>
  <c r="BM274" i="3"/>
  <c r="BP274" i="3"/>
  <c r="BM290" i="3"/>
  <c r="BP290" i="3"/>
  <c r="BM275" i="3"/>
  <c r="BP275" i="3"/>
  <c r="BM291" i="3"/>
  <c r="BP291" i="3"/>
  <c r="BM272" i="3"/>
  <c r="BP272" i="3"/>
  <c r="BM288" i="3"/>
  <c r="BP288" i="3"/>
  <c r="BM269" i="3"/>
  <c r="BP269" i="3"/>
  <c r="BM285" i="3"/>
  <c r="BP285" i="3"/>
  <c r="BM278" i="3"/>
  <c r="BP278" i="3"/>
  <c r="BM279" i="3"/>
  <c r="BP279" i="3"/>
  <c r="BM295" i="3"/>
  <c r="BP295" i="3"/>
  <c r="BM276" i="3"/>
  <c r="BP276" i="3"/>
  <c r="BM273" i="3"/>
  <c r="BP273" i="3"/>
  <c r="BM289" i="3"/>
  <c r="BP289" i="3"/>
  <c r="DM266" i="3"/>
  <c r="DM265" i="3"/>
  <c r="DM271" i="3"/>
  <c r="DM276" i="3"/>
  <c r="DM281" i="3"/>
  <c r="DM287" i="3"/>
  <c r="DM292" i="3"/>
  <c r="DM297" i="3"/>
  <c r="DM267" i="3"/>
  <c r="DM272" i="3"/>
  <c r="DM277" i="3"/>
  <c r="DM283" i="3"/>
  <c r="DM288" i="3"/>
  <c r="DM293" i="3"/>
  <c r="DM264" i="3"/>
  <c r="DM275" i="3"/>
  <c r="DM285" i="3"/>
  <c r="DM296" i="3"/>
  <c r="DM269" i="3"/>
  <c r="DM291" i="3"/>
  <c r="DM268" i="3"/>
  <c r="DM279" i="3"/>
  <c r="DM289" i="3"/>
  <c r="DM280" i="3"/>
  <c r="DM273" i="3"/>
  <c r="DM284" i="3"/>
  <c r="DM295" i="3"/>
  <c r="DM286" i="3"/>
  <c r="DM270" i="3"/>
  <c r="DM298" i="3"/>
  <c r="DM282" i="3"/>
  <c r="DM294" i="3"/>
  <c r="DM278" i="3"/>
  <c r="DM290" i="3"/>
  <c r="DM274" i="3"/>
  <c r="DQ310" i="3"/>
  <c r="BJ313" i="3"/>
  <c r="BM286" i="3"/>
  <c r="BM313" i="3" s="1"/>
  <c r="BM287" i="3"/>
  <c r="BM314" i="3" s="1"/>
  <c r="BJ314" i="3"/>
  <c r="BM284" i="3"/>
  <c r="BM312" i="3" s="1"/>
  <c r="BJ312" i="3"/>
  <c r="BM265" i="3"/>
  <c r="BM308" i="3" s="1"/>
  <c r="BJ308" i="3"/>
  <c r="BM297" i="3"/>
  <c r="BJ317" i="3"/>
  <c r="BO310" i="3"/>
  <c r="BJ311" i="3"/>
  <c r="DL266" i="3"/>
  <c r="DL267" i="3"/>
  <c r="DL272" i="3"/>
  <c r="DL277" i="3"/>
  <c r="DL283" i="3"/>
  <c r="DL288" i="3"/>
  <c r="DL293" i="3"/>
  <c r="DL268" i="3"/>
  <c r="DL273" i="3"/>
  <c r="DL279" i="3"/>
  <c r="DL284" i="3"/>
  <c r="DL289" i="3"/>
  <c r="DL295" i="3"/>
  <c r="DL271" i="3"/>
  <c r="DL281" i="3"/>
  <c r="DL292" i="3"/>
  <c r="DL276" i="3"/>
  <c r="DL297" i="3"/>
  <c r="DL264" i="3"/>
  <c r="DL275" i="3"/>
  <c r="DL285" i="3"/>
  <c r="DL296" i="3"/>
  <c r="DL265" i="3"/>
  <c r="DL287" i="3"/>
  <c r="DL269" i="3"/>
  <c r="DL280" i="3"/>
  <c r="DL291" i="3"/>
  <c r="DL282" i="3"/>
  <c r="DL294" i="3"/>
  <c r="DL278" i="3"/>
  <c r="DL290" i="3"/>
  <c r="DL274" i="3"/>
  <c r="DL286" i="3"/>
  <c r="DL270" i="3"/>
  <c r="BP310" i="3"/>
  <c r="BM294" i="3"/>
  <c r="BJ316" i="3"/>
  <c r="BJ315" i="3"/>
  <c r="BM292" i="3"/>
  <c r="BJ309" i="3"/>
  <c r="BM282" i="3"/>
  <c r="BM309" i="3" s="1"/>
  <c r="BM283" i="3"/>
  <c r="BM310" i="3" s="1"/>
  <c r="BJ310" i="3"/>
  <c r="BJ307" i="3"/>
  <c r="BM264" i="3"/>
  <c r="BM307" i="3" s="1"/>
  <c r="BK264" i="3" a="1"/>
  <c r="HO317" i="3"/>
  <c r="HN317" i="3"/>
  <c r="HO315" i="3"/>
  <c r="HN315" i="3"/>
  <c r="HO312" i="3"/>
  <c r="HN312" i="3"/>
  <c r="HO311" i="3"/>
  <c r="HN311" i="3"/>
  <c r="HN318" i="3" s="1"/>
  <c r="HO310" i="3"/>
  <c r="HN310" i="3"/>
  <c r="HO309" i="3"/>
  <c r="HN309" i="3"/>
  <c r="HO308" i="3"/>
  <c r="HN308" i="3"/>
  <c r="HO307" i="3"/>
  <c r="HN307" i="3"/>
  <c r="HO253" i="3"/>
  <c r="HO251" i="3"/>
  <c r="HO248" i="3"/>
  <c r="HO247" i="3"/>
  <c r="HO246" i="3"/>
  <c r="HO245" i="3"/>
  <c r="HO244" i="3"/>
  <c r="HO243" i="3"/>
  <c r="HO189" i="3"/>
  <c r="HO187" i="3"/>
  <c r="HO184" i="3"/>
  <c r="HO183" i="3"/>
  <c r="HO182" i="3"/>
  <c r="HO181" i="3"/>
  <c r="HO180" i="3"/>
  <c r="HO179" i="3"/>
  <c r="HO124" i="3"/>
  <c r="HO122" i="3"/>
  <c r="HO119" i="3"/>
  <c r="HO118" i="3"/>
  <c r="HO117" i="3"/>
  <c r="HO116" i="3"/>
  <c r="HO115" i="3"/>
  <c r="HO114" i="3"/>
  <c r="HO60" i="3"/>
  <c r="HO58" i="3"/>
  <c r="HO55" i="3"/>
  <c r="HO54" i="3"/>
  <c r="HO53" i="3"/>
  <c r="HO52" i="3"/>
  <c r="HO51" i="3"/>
  <c r="HO50" i="3"/>
  <c r="HV291" i="3"/>
  <c r="HV292" i="3"/>
  <c r="HV293" i="3"/>
  <c r="HV294" i="3"/>
  <c r="HV295" i="3"/>
  <c r="HV296" i="3"/>
  <c r="HV297" i="3"/>
  <c r="HV298" i="3"/>
  <c r="HV299" i="3"/>
  <c r="HV300" i="3"/>
  <c r="HV301" i="3"/>
  <c r="HV302" i="3"/>
  <c r="HV303" i="3"/>
  <c r="HV304" i="3"/>
  <c r="HV305" i="3"/>
  <c r="HS291" i="3"/>
  <c r="HS292" i="3"/>
  <c r="HS293" i="3"/>
  <c r="HS294" i="3"/>
  <c r="HS295" i="3"/>
  <c r="HS296" i="3"/>
  <c r="HS297" i="3"/>
  <c r="HS298" i="3"/>
  <c r="HS299" i="3"/>
  <c r="HS300" i="3"/>
  <c r="HS301" i="3"/>
  <c r="HS302" i="3"/>
  <c r="HS303" i="3"/>
  <c r="HS304" i="3"/>
  <c r="HS305" i="3"/>
  <c r="IG227" i="3"/>
  <c r="IG228" i="3"/>
  <c r="IG229" i="3"/>
  <c r="IG230" i="3"/>
  <c r="IG231" i="3"/>
  <c r="IG232" i="3"/>
  <c r="IG233" i="3"/>
  <c r="IG234" i="3"/>
  <c r="IG235" i="3"/>
  <c r="IG236" i="3"/>
  <c r="IG237" i="3"/>
  <c r="IG238" i="3"/>
  <c r="IG239" i="3"/>
  <c r="IG240" i="3"/>
  <c r="IG241" i="3"/>
  <c r="ID227" i="3"/>
  <c r="ID228" i="3"/>
  <c r="ID229" i="3"/>
  <c r="ID230" i="3"/>
  <c r="ID231" i="3"/>
  <c r="ID232" i="3"/>
  <c r="ID233" i="3"/>
  <c r="ID234" i="3"/>
  <c r="ID235" i="3"/>
  <c r="ID236" i="3"/>
  <c r="ID237" i="3"/>
  <c r="ID238" i="3"/>
  <c r="ID239" i="3"/>
  <c r="ID240" i="3"/>
  <c r="ID241" i="3"/>
  <c r="HV227" i="3"/>
  <c r="HV228" i="3"/>
  <c r="HV229" i="3"/>
  <c r="HV230" i="3"/>
  <c r="HV231" i="3"/>
  <c r="HV232" i="3"/>
  <c r="HV233" i="3"/>
  <c r="HV234" i="3"/>
  <c r="HV235" i="3"/>
  <c r="HV236" i="3"/>
  <c r="HV237" i="3"/>
  <c r="HV238" i="3"/>
  <c r="HV239" i="3"/>
  <c r="HV240" i="3"/>
  <c r="HV241" i="3"/>
  <c r="HS227" i="3"/>
  <c r="HS228" i="3"/>
  <c r="HS229" i="3"/>
  <c r="HS230" i="3"/>
  <c r="HS231" i="3"/>
  <c r="HS232" i="3"/>
  <c r="HS233" i="3"/>
  <c r="HS234" i="3"/>
  <c r="HS235" i="3"/>
  <c r="HS236" i="3"/>
  <c r="HS237" i="3"/>
  <c r="HS238" i="3"/>
  <c r="HS239" i="3"/>
  <c r="HS240" i="3"/>
  <c r="HS241" i="3"/>
  <c r="IG163" i="3"/>
  <c r="IG164" i="3"/>
  <c r="IG165" i="3"/>
  <c r="IG166" i="3"/>
  <c r="IG167" i="3"/>
  <c r="IG168" i="3"/>
  <c r="IG169" i="3"/>
  <c r="IG170" i="3"/>
  <c r="IG171" i="3"/>
  <c r="IG172" i="3"/>
  <c r="IG173" i="3"/>
  <c r="IG174" i="3"/>
  <c r="IG175" i="3"/>
  <c r="IG176" i="3"/>
  <c r="IG177" i="3"/>
  <c r="ID163" i="3"/>
  <c r="ID164" i="3"/>
  <c r="ID165" i="3"/>
  <c r="ID166" i="3"/>
  <c r="ID167" i="3"/>
  <c r="ID168" i="3"/>
  <c r="ID169" i="3"/>
  <c r="ID170" i="3"/>
  <c r="ID171" i="3"/>
  <c r="ID172" i="3"/>
  <c r="ID173" i="3"/>
  <c r="ID174" i="3"/>
  <c r="ID175" i="3"/>
  <c r="ID176" i="3"/>
  <c r="ID177" i="3"/>
  <c r="HV163" i="3"/>
  <c r="HV164" i="3"/>
  <c r="HV165" i="3"/>
  <c r="HV166" i="3"/>
  <c r="HV167" i="3"/>
  <c r="HV168" i="3"/>
  <c r="HV169" i="3"/>
  <c r="HV170" i="3"/>
  <c r="HV171" i="3"/>
  <c r="HV172" i="3"/>
  <c r="HV173" i="3"/>
  <c r="HV174" i="3"/>
  <c r="HV175" i="3"/>
  <c r="HV176" i="3"/>
  <c r="HV177" i="3"/>
  <c r="HS163" i="3"/>
  <c r="HS164" i="3"/>
  <c r="HS165" i="3"/>
  <c r="HS166" i="3"/>
  <c r="HS167" i="3"/>
  <c r="HS168" i="3"/>
  <c r="HS169" i="3"/>
  <c r="HS170" i="3"/>
  <c r="HS171" i="3"/>
  <c r="HS172" i="3"/>
  <c r="HS173" i="3"/>
  <c r="HS174" i="3"/>
  <c r="HS175" i="3"/>
  <c r="HS176" i="3"/>
  <c r="HS177" i="3"/>
  <c r="IG98" i="3"/>
  <c r="IG99" i="3"/>
  <c r="IG100" i="3"/>
  <c r="IG101" i="3"/>
  <c r="IG102" i="3"/>
  <c r="IG103" i="3"/>
  <c r="IG104" i="3"/>
  <c r="IG105" i="3"/>
  <c r="IG106" i="3"/>
  <c r="IG107" i="3"/>
  <c r="IG108" i="3"/>
  <c r="IG109" i="3"/>
  <c r="IG110" i="3"/>
  <c r="IG111" i="3"/>
  <c r="IG112" i="3"/>
  <c r="ID98" i="3"/>
  <c r="ID99" i="3"/>
  <c r="ID100" i="3"/>
  <c r="ID101" i="3"/>
  <c r="ID102" i="3"/>
  <c r="ID103" i="3"/>
  <c r="ID104" i="3"/>
  <c r="ID105" i="3"/>
  <c r="ID106" i="3"/>
  <c r="ID107" i="3"/>
  <c r="ID108" i="3"/>
  <c r="ID109" i="3"/>
  <c r="ID110" i="3"/>
  <c r="ID111" i="3"/>
  <c r="ID112" i="3"/>
  <c r="HV98" i="3"/>
  <c r="HV99" i="3"/>
  <c r="HV100" i="3"/>
  <c r="HV101" i="3"/>
  <c r="HV102" i="3"/>
  <c r="HV103" i="3"/>
  <c r="HV104" i="3"/>
  <c r="HV105" i="3"/>
  <c r="HV106" i="3"/>
  <c r="HV107" i="3"/>
  <c r="HV108" i="3"/>
  <c r="HV109" i="3"/>
  <c r="HV110" i="3"/>
  <c r="HV111" i="3"/>
  <c r="HV112" i="3"/>
  <c r="HS98" i="3"/>
  <c r="HS99" i="3"/>
  <c r="HS100" i="3"/>
  <c r="HS101" i="3"/>
  <c r="HS102" i="3"/>
  <c r="HS103" i="3"/>
  <c r="HS104" i="3"/>
  <c r="HS105" i="3"/>
  <c r="HS106" i="3"/>
  <c r="HS107" i="3"/>
  <c r="HS108" i="3"/>
  <c r="HS109" i="3"/>
  <c r="HS110" i="3"/>
  <c r="HS111" i="3"/>
  <c r="HS112" i="3"/>
  <c r="IG34" i="3"/>
  <c r="IG35" i="3"/>
  <c r="IG36" i="3"/>
  <c r="IG37" i="3"/>
  <c r="IG38" i="3"/>
  <c r="IG39" i="3"/>
  <c r="IG40" i="3"/>
  <c r="IG41" i="3"/>
  <c r="IG42" i="3"/>
  <c r="IG43" i="3"/>
  <c r="IG44" i="3"/>
  <c r="IG45" i="3"/>
  <c r="IG46" i="3"/>
  <c r="IG47" i="3"/>
  <c r="IG48" i="3"/>
  <c r="ID34" i="3"/>
  <c r="ID35" i="3"/>
  <c r="ID36" i="3"/>
  <c r="ID37" i="3"/>
  <c r="ID38" i="3"/>
  <c r="ID39" i="3"/>
  <c r="ID40" i="3"/>
  <c r="ID41" i="3"/>
  <c r="ID42" i="3"/>
  <c r="ID43" i="3"/>
  <c r="ID44" i="3"/>
  <c r="ID45" i="3"/>
  <c r="ID46" i="3"/>
  <c r="ID47" i="3"/>
  <c r="ID48" i="3"/>
  <c r="E8" i="21"/>
  <c r="E12" i="22"/>
  <c r="F11" i="23"/>
  <c r="O275" i="6"/>
  <c r="O274" i="6"/>
  <c r="N275" i="6"/>
  <c r="N274" i="6"/>
  <c r="G116" i="6"/>
  <c r="C60" i="6"/>
  <c r="HV34" i="3"/>
  <c r="HV35" i="3"/>
  <c r="HV36" i="3"/>
  <c r="HV37" i="3"/>
  <c r="HV38" i="3"/>
  <c r="HV39" i="3"/>
  <c r="HV40" i="3"/>
  <c r="HV41" i="3"/>
  <c r="HV42" i="3"/>
  <c r="HV43" i="3"/>
  <c r="HV44" i="3"/>
  <c r="HV45" i="3"/>
  <c r="HV46" i="3"/>
  <c r="HV47" i="3"/>
  <c r="HV48" i="3"/>
  <c r="HS34" i="3"/>
  <c r="HS35" i="3"/>
  <c r="HS36" i="3"/>
  <c r="HS37" i="3"/>
  <c r="HS38" i="3"/>
  <c r="HS39" i="3"/>
  <c r="HS40" i="3"/>
  <c r="HS41" i="3"/>
  <c r="HS42" i="3"/>
  <c r="HS43" i="3"/>
  <c r="HS44" i="3"/>
  <c r="HS45" i="3"/>
  <c r="HS46" i="3"/>
  <c r="HS47" i="3"/>
  <c r="HS48" i="3"/>
  <c r="BP314" i="3" l="1"/>
  <c r="DQ184" i="3"/>
  <c r="EB52" i="3"/>
  <c r="DQ116" i="3"/>
  <c r="BO57" i="3"/>
  <c r="DQ124" i="3"/>
  <c r="BZ122" i="3"/>
  <c r="DQ188" i="3"/>
  <c r="DQ189" i="3"/>
  <c r="DQ179" i="3"/>
  <c r="BZ251" i="3"/>
  <c r="DQ314" i="3"/>
  <c r="DQ249" i="3"/>
  <c r="BW60" i="3"/>
  <c r="BO119" i="3"/>
  <c r="BO317" i="3"/>
  <c r="DQ252" i="3"/>
  <c r="BO252" i="3"/>
  <c r="DQ250" i="3"/>
  <c r="EB249" i="3"/>
  <c r="EB184" i="3"/>
  <c r="BO189" i="3"/>
  <c r="BO179" i="3"/>
  <c r="BP309" i="3"/>
  <c r="DQ119" i="3"/>
  <c r="DQ311" i="3"/>
  <c r="DQ50" i="3"/>
  <c r="EB252" i="3"/>
  <c r="BZ57" i="3"/>
  <c r="BZ59" i="3"/>
  <c r="BO181" i="3"/>
  <c r="EB253" i="3"/>
  <c r="BL315" i="3"/>
  <c r="EB187" i="3"/>
  <c r="BL317" i="3"/>
  <c r="EB179" i="3"/>
  <c r="DN124" i="3"/>
  <c r="EB251" i="3"/>
  <c r="BO188" i="3"/>
  <c r="BO116" i="3"/>
  <c r="EB56" i="3"/>
  <c r="DY122" i="3"/>
  <c r="EB186" i="3"/>
  <c r="EB185" i="3"/>
  <c r="DQ309" i="3"/>
  <c r="DQ180" i="3"/>
  <c r="BO124" i="3"/>
  <c r="DQ243" i="3"/>
  <c r="DQ59" i="3"/>
  <c r="BZ50" i="3"/>
  <c r="BZ249" i="3"/>
  <c r="BO309" i="3"/>
  <c r="BO318" i="3" s="1"/>
  <c r="DY58" i="3"/>
  <c r="EB250" i="3"/>
  <c r="DQ120" i="3"/>
  <c r="BO249" i="3"/>
  <c r="BZ253" i="3"/>
  <c r="EB115" i="3"/>
  <c r="BZ189" i="3"/>
  <c r="DY123" i="3"/>
  <c r="EB124" i="3"/>
  <c r="DQ114" i="3"/>
  <c r="DN59" i="3"/>
  <c r="BO123" i="3"/>
  <c r="BZ243" i="3"/>
  <c r="BO315" i="3"/>
  <c r="BO120" i="3"/>
  <c r="BZ187" i="3"/>
  <c r="DN311" i="3"/>
  <c r="BO311" i="3"/>
  <c r="BL311" i="3"/>
  <c r="BL318" i="3" s="1"/>
  <c r="BO243" i="3"/>
  <c r="BO121" i="3"/>
  <c r="DY251" i="3"/>
  <c r="DQ121" i="3"/>
  <c r="DQ313" i="3"/>
  <c r="BZ250" i="3"/>
  <c r="BW58" i="3"/>
  <c r="DQ51" i="3"/>
  <c r="BZ248" i="3"/>
  <c r="EB50" i="3"/>
  <c r="BZ123" i="3"/>
  <c r="BO50" i="3"/>
  <c r="DN315" i="3"/>
  <c r="BW123" i="3"/>
  <c r="BW253" i="3"/>
  <c r="DQ57" i="3"/>
  <c r="BZ121" i="3"/>
  <c r="EB180" i="3"/>
  <c r="BO59" i="3"/>
  <c r="BW122" i="3"/>
  <c r="DQ115" i="3"/>
  <c r="DN316" i="3"/>
  <c r="EB122" i="3"/>
  <c r="BZ56" i="3"/>
  <c r="BZ252" i="3"/>
  <c r="DN189" i="3"/>
  <c r="BZ55" i="3"/>
  <c r="EB55" i="3"/>
  <c r="BO114" i="3"/>
  <c r="DY187" i="3"/>
  <c r="BW189" i="3"/>
  <c r="EB57" i="3"/>
  <c r="BO186" i="3"/>
  <c r="EB51" i="3"/>
  <c r="EB188" i="3"/>
  <c r="DY124" i="3"/>
  <c r="BZ124" i="3"/>
  <c r="DQ316" i="3"/>
  <c r="DQ315" i="3"/>
  <c r="BZ58" i="3"/>
  <c r="BW251" i="3"/>
  <c r="DY59" i="3"/>
  <c r="BZ188" i="3"/>
  <c r="EB123" i="3"/>
  <c r="BO184" i="3"/>
  <c r="EB121" i="3"/>
  <c r="DQ186" i="3"/>
  <c r="BO250" i="3"/>
  <c r="DQ248" i="3"/>
  <c r="BZ60" i="3"/>
  <c r="EB243" i="3"/>
  <c r="EB58" i="3"/>
  <c r="DQ312" i="3"/>
  <c r="DQ318" i="3" s="1"/>
  <c r="BW187" i="3"/>
  <c r="DQ317" i="3"/>
  <c r="EB60" i="3"/>
  <c r="BZ52" i="3"/>
  <c r="BO248" i="3"/>
  <c r="BO312" i="3"/>
  <c r="BM317" i="3"/>
  <c r="BM316" i="3"/>
  <c r="BM315" i="3"/>
  <c r="BM311" i="3"/>
  <c r="BM318" i="3" s="1"/>
  <c r="BP315" i="3"/>
  <c r="BP317" i="3"/>
  <c r="BP311" i="3"/>
  <c r="BJ318" i="3"/>
  <c r="BP316" i="3"/>
  <c r="DR270" i="3"/>
  <c r="DO270" i="3"/>
  <c r="DR278" i="3"/>
  <c r="DO278" i="3"/>
  <c r="DR280" i="3"/>
  <c r="DO280" i="3"/>
  <c r="DR296" i="3"/>
  <c r="DO296" i="3"/>
  <c r="DL317" i="3"/>
  <c r="DR297" i="3"/>
  <c r="DO297" i="3"/>
  <c r="DR271" i="3"/>
  <c r="DO271" i="3"/>
  <c r="DR279" i="3"/>
  <c r="DO279" i="3"/>
  <c r="DR288" i="3"/>
  <c r="DO288" i="3"/>
  <c r="DR267" i="3"/>
  <c r="DO267" i="3"/>
  <c r="DM316" i="3"/>
  <c r="DP294" i="3"/>
  <c r="DS294" i="3"/>
  <c r="DM313" i="3"/>
  <c r="DP286" i="3"/>
  <c r="DP313" i="3" s="1"/>
  <c r="DS286" i="3"/>
  <c r="DP280" i="3"/>
  <c r="DS280" i="3"/>
  <c r="DS291" i="3"/>
  <c r="DP291" i="3"/>
  <c r="DS275" i="3"/>
  <c r="DP275" i="3"/>
  <c r="DS283" i="3"/>
  <c r="DP283" i="3"/>
  <c r="DP310" i="3" s="1"/>
  <c r="DM310" i="3"/>
  <c r="DS297" i="3"/>
  <c r="DP297" i="3"/>
  <c r="DM317" i="3"/>
  <c r="DP276" i="3"/>
  <c r="DS276" i="3"/>
  <c r="BK264" i="3"/>
  <c r="BQ264" i="3" s="1"/>
  <c r="BK283" i="3"/>
  <c r="BQ283" i="3" s="1"/>
  <c r="BK267" i="3"/>
  <c r="BK286" i="3"/>
  <c r="BQ286" i="3" s="1"/>
  <c r="BK270" i="3"/>
  <c r="BK289" i="3"/>
  <c r="BK273" i="3"/>
  <c r="BK292" i="3"/>
  <c r="BQ292" i="3" s="1"/>
  <c r="BK276" i="3"/>
  <c r="BK295" i="3"/>
  <c r="BK279" i="3"/>
  <c r="BK298" i="3"/>
  <c r="BK282" i="3"/>
  <c r="BQ282" i="3" s="1"/>
  <c r="BK266" i="3"/>
  <c r="BQ266" i="3" s="1"/>
  <c r="BK285" i="3"/>
  <c r="BK269" i="3"/>
  <c r="BK288" i="3"/>
  <c r="BK272" i="3"/>
  <c r="BK291" i="3"/>
  <c r="BK275" i="3"/>
  <c r="BK294" i="3"/>
  <c r="BQ294" i="3" s="1"/>
  <c r="BK278" i="3"/>
  <c r="BK297" i="3"/>
  <c r="BQ297" i="3" s="1"/>
  <c r="BK281" i="3"/>
  <c r="BK265" i="3"/>
  <c r="BQ265" i="3" s="1"/>
  <c r="BK284" i="3"/>
  <c r="BQ284" i="3" s="1"/>
  <c r="BK268" i="3"/>
  <c r="BK287" i="3"/>
  <c r="BQ287" i="3" s="1"/>
  <c r="BK271" i="3"/>
  <c r="BK290" i="3"/>
  <c r="BK274" i="3"/>
  <c r="BK293" i="3"/>
  <c r="BK277" i="3"/>
  <c r="BK296" i="3"/>
  <c r="BK280" i="3"/>
  <c r="DL313" i="3"/>
  <c r="DR286" i="3"/>
  <c r="DO286" i="3"/>
  <c r="DO313" i="3" s="1"/>
  <c r="DR294" i="3"/>
  <c r="DO294" i="3"/>
  <c r="DL316" i="3"/>
  <c r="DR269" i="3"/>
  <c r="DO269" i="3"/>
  <c r="DR285" i="3"/>
  <c r="DO285" i="3"/>
  <c r="DR276" i="3"/>
  <c r="DO276" i="3"/>
  <c r="DR295" i="3"/>
  <c r="DO295" i="3"/>
  <c r="DR273" i="3"/>
  <c r="DO273" i="3"/>
  <c r="DR283" i="3"/>
  <c r="DL310" i="3"/>
  <c r="DO283" i="3"/>
  <c r="DO310" i="3" s="1"/>
  <c r="DR266" i="3"/>
  <c r="DO266" i="3"/>
  <c r="DL311" i="3"/>
  <c r="DP274" i="3"/>
  <c r="DS274" i="3"/>
  <c r="DM309" i="3"/>
  <c r="DP282" i="3"/>
  <c r="DP309" i="3" s="1"/>
  <c r="DS282" i="3"/>
  <c r="DS295" i="3"/>
  <c r="DP295" i="3"/>
  <c r="DS289" i="3"/>
  <c r="DP289" i="3"/>
  <c r="DS269" i="3"/>
  <c r="DP269" i="3"/>
  <c r="DM307" i="3"/>
  <c r="DS264" i="3"/>
  <c r="DP264" i="3"/>
  <c r="DP307" i="3" s="1"/>
  <c r="DS277" i="3"/>
  <c r="DP277" i="3"/>
  <c r="DP292" i="3"/>
  <c r="DS292" i="3"/>
  <c r="DS271" i="3"/>
  <c r="DP271" i="3"/>
  <c r="DR274" i="3"/>
  <c r="DO274" i="3"/>
  <c r="DL309" i="3"/>
  <c r="DR282" i="3"/>
  <c r="DO282" i="3"/>
  <c r="DO309" i="3" s="1"/>
  <c r="DR287" i="3"/>
  <c r="DL314" i="3"/>
  <c r="DO287" i="3"/>
  <c r="DO314" i="3" s="1"/>
  <c r="DR275" i="3"/>
  <c r="DO275" i="3"/>
  <c r="DR292" i="3"/>
  <c r="DO292" i="3"/>
  <c r="DL315" i="3"/>
  <c r="DR289" i="3"/>
  <c r="DO289" i="3"/>
  <c r="DR268" i="3"/>
  <c r="DO268" i="3"/>
  <c r="DR277" i="3"/>
  <c r="DO277" i="3"/>
  <c r="DM315" i="3"/>
  <c r="DP290" i="3"/>
  <c r="DS290" i="3"/>
  <c r="DP298" i="3"/>
  <c r="DS298" i="3"/>
  <c r="DM312" i="3"/>
  <c r="DP284" i="3"/>
  <c r="DP312" i="3" s="1"/>
  <c r="DS284" i="3"/>
  <c r="DS279" i="3"/>
  <c r="DP279" i="3"/>
  <c r="DP296" i="3"/>
  <c r="DS296" i="3"/>
  <c r="DS293" i="3"/>
  <c r="DP293" i="3"/>
  <c r="DP272" i="3"/>
  <c r="DS272" i="3"/>
  <c r="DS287" i="3"/>
  <c r="DP287" i="3"/>
  <c r="DP314" i="3" s="1"/>
  <c r="DM314" i="3"/>
  <c r="DM308" i="3"/>
  <c r="DS265" i="3"/>
  <c r="DP265" i="3"/>
  <c r="DP308" i="3" s="1"/>
  <c r="DR290" i="3"/>
  <c r="DO290" i="3"/>
  <c r="DR291" i="3"/>
  <c r="DO291" i="3"/>
  <c r="DL308" i="3"/>
  <c r="DR265" i="3"/>
  <c r="DO265" i="3"/>
  <c r="DO308" i="3" s="1"/>
  <c r="DL307" i="3"/>
  <c r="DR264" i="3"/>
  <c r="DO264" i="3"/>
  <c r="DO307" i="3" s="1"/>
  <c r="DR281" i="3"/>
  <c r="DO281" i="3"/>
  <c r="DL312" i="3"/>
  <c r="DR284" i="3"/>
  <c r="DO284" i="3"/>
  <c r="DO312" i="3" s="1"/>
  <c r="DR293" i="3"/>
  <c r="DO293" i="3"/>
  <c r="DR272" i="3"/>
  <c r="DO272" i="3"/>
  <c r="DP278" i="3"/>
  <c r="DS278" i="3"/>
  <c r="DP270" i="3"/>
  <c r="DS270" i="3"/>
  <c r="DS273" i="3"/>
  <c r="DP273" i="3"/>
  <c r="DP268" i="3"/>
  <c r="DS268" i="3"/>
  <c r="DS285" i="3"/>
  <c r="DP285" i="3"/>
  <c r="DP288" i="3"/>
  <c r="DS288" i="3"/>
  <c r="DS267" i="3"/>
  <c r="DP267" i="3"/>
  <c r="DS281" i="3"/>
  <c r="DP281" i="3"/>
  <c r="DP266" i="3"/>
  <c r="DS266" i="3"/>
  <c r="DM311" i="3"/>
  <c r="HO61" i="3"/>
  <c r="HO125" i="3"/>
  <c r="HO190" i="3"/>
  <c r="HO254" i="3"/>
  <c r="HO318" i="3"/>
  <c r="HM265" i="3"/>
  <c r="HM266" i="3"/>
  <c r="HM267" i="3"/>
  <c r="HM268" i="3"/>
  <c r="HM269" i="3"/>
  <c r="HM270" i="3"/>
  <c r="HM271" i="3"/>
  <c r="HM272" i="3"/>
  <c r="HM273" i="3"/>
  <c r="HM274" i="3"/>
  <c r="HM275" i="3"/>
  <c r="HM276" i="3"/>
  <c r="HM277" i="3"/>
  <c r="HM278" i="3"/>
  <c r="HM279" i="3"/>
  <c r="HM280" i="3"/>
  <c r="HM281" i="3"/>
  <c r="HM282" i="3"/>
  <c r="HM283" i="3"/>
  <c r="HM284" i="3"/>
  <c r="HM285" i="3"/>
  <c r="HM286" i="3"/>
  <c r="HM287" i="3"/>
  <c r="HM288" i="3"/>
  <c r="HM289" i="3"/>
  <c r="HM290" i="3"/>
  <c r="HM291" i="3"/>
  <c r="HM292" i="3"/>
  <c r="HM293" i="3"/>
  <c r="HM294" i="3"/>
  <c r="HM295" i="3"/>
  <c r="HM296" i="3"/>
  <c r="HM297" i="3"/>
  <c r="HM298" i="3"/>
  <c r="HM299" i="3"/>
  <c r="HM300" i="3"/>
  <c r="HM301" i="3"/>
  <c r="HM302" i="3"/>
  <c r="HM303" i="3"/>
  <c r="HM304" i="3"/>
  <c r="HM305" i="3"/>
  <c r="HM264" i="3"/>
  <c r="HM201" i="3"/>
  <c r="HN201" i="3"/>
  <c r="HM202" i="3"/>
  <c r="HN202" i="3"/>
  <c r="HM203" i="3"/>
  <c r="HN203" i="3"/>
  <c r="HM204" i="3"/>
  <c r="HN204" i="3"/>
  <c r="HM205" i="3"/>
  <c r="HN205" i="3"/>
  <c r="HM206" i="3"/>
  <c r="HN206" i="3"/>
  <c r="HM207" i="3"/>
  <c r="HN207" i="3"/>
  <c r="HM208" i="3"/>
  <c r="HN208" i="3"/>
  <c r="HM209" i="3"/>
  <c r="HN209" i="3"/>
  <c r="HM210" i="3"/>
  <c r="HN210" i="3"/>
  <c r="HM211" i="3"/>
  <c r="HN211" i="3"/>
  <c r="HM212" i="3"/>
  <c r="HN212" i="3"/>
  <c r="HM214" i="3"/>
  <c r="HN214" i="3"/>
  <c r="HM215" i="3"/>
  <c r="HN215" i="3"/>
  <c r="HM216" i="3"/>
  <c r="HN216" i="3"/>
  <c r="HN217" i="3"/>
  <c r="HN218" i="3"/>
  <c r="HM222" i="3"/>
  <c r="HN222" i="3"/>
  <c r="HN223" i="3"/>
  <c r="HN224" i="3"/>
  <c r="HM225" i="3"/>
  <c r="HN225" i="3"/>
  <c r="HN226" i="3"/>
  <c r="HM227" i="3"/>
  <c r="HN227" i="3"/>
  <c r="HM228" i="3"/>
  <c r="HN228" i="3"/>
  <c r="HM229" i="3"/>
  <c r="HN229" i="3"/>
  <c r="HM230" i="3"/>
  <c r="HN230" i="3"/>
  <c r="HM231" i="3"/>
  <c r="HN231" i="3"/>
  <c r="HM232" i="3"/>
  <c r="HN232" i="3"/>
  <c r="HM233" i="3"/>
  <c r="HN233" i="3"/>
  <c r="HM234" i="3"/>
  <c r="HN234" i="3"/>
  <c r="HM235" i="3"/>
  <c r="HN235" i="3"/>
  <c r="HM236" i="3"/>
  <c r="HN236" i="3"/>
  <c r="HM237" i="3"/>
  <c r="HN237" i="3"/>
  <c r="HM238" i="3"/>
  <c r="HN238" i="3"/>
  <c r="HM239" i="3"/>
  <c r="HN239" i="3"/>
  <c r="HM240" i="3"/>
  <c r="HN240" i="3"/>
  <c r="HM241" i="3"/>
  <c r="HN241" i="3"/>
  <c r="HN200" i="3"/>
  <c r="HM200" i="3"/>
  <c r="HM137" i="3"/>
  <c r="HN137" i="3"/>
  <c r="HM138" i="3"/>
  <c r="HN138" i="3"/>
  <c r="HM139" i="3"/>
  <c r="HN139" i="3"/>
  <c r="HM140" i="3"/>
  <c r="HN140" i="3"/>
  <c r="HM141" i="3"/>
  <c r="HN141" i="3"/>
  <c r="HM142" i="3"/>
  <c r="HN142" i="3"/>
  <c r="HM143" i="3"/>
  <c r="HN143" i="3"/>
  <c r="HM144" i="3"/>
  <c r="HN144" i="3"/>
  <c r="HM145" i="3"/>
  <c r="HN145" i="3"/>
  <c r="HM146" i="3"/>
  <c r="HN146" i="3"/>
  <c r="HM147" i="3"/>
  <c r="HN147" i="3"/>
  <c r="HM148" i="3"/>
  <c r="HN148" i="3"/>
  <c r="HM149" i="3"/>
  <c r="HN149" i="3"/>
  <c r="HM150" i="3"/>
  <c r="HN150" i="3"/>
  <c r="HM151" i="3"/>
  <c r="HN151" i="3"/>
  <c r="HM152" i="3"/>
  <c r="HN152" i="3"/>
  <c r="HM153" i="3"/>
  <c r="HN153" i="3"/>
  <c r="HM155" i="3"/>
  <c r="HN158" i="3"/>
  <c r="HM159" i="3"/>
  <c r="HN159" i="3"/>
  <c r="HN160" i="3"/>
  <c r="HM161" i="3"/>
  <c r="HN161" i="3"/>
  <c r="HM162" i="3"/>
  <c r="HN162" i="3"/>
  <c r="HM163" i="3"/>
  <c r="HN163" i="3"/>
  <c r="HM164" i="3"/>
  <c r="HN164" i="3"/>
  <c r="HM165" i="3"/>
  <c r="HN165" i="3"/>
  <c r="HM166" i="3"/>
  <c r="HN166" i="3"/>
  <c r="HM167" i="3"/>
  <c r="HN167" i="3"/>
  <c r="HM168" i="3"/>
  <c r="HN168" i="3"/>
  <c r="HM169" i="3"/>
  <c r="HN169" i="3"/>
  <c r="HM170" i="3"/>
  <c r="HN170" i="3"/>
  <c r="HM171" i="3"/>
  <c r="HN171" i="3"/>
  <c r="HM172" i="3"/>
  <c r="HN172" i="3"/>
  <c r="HM173" i="3"/>
  <c r="HN173" i="3"/>
  <c r="HM174" i="3"/>
  <c r="HN174" i="3"/>
  <c r="HM175" i="3"/>
  <c r="HN175" i="3"/>
  <c r="HM176" i="3"/>
  <c r="HN176" i="3"/>
  <c r="HM177" i="3"/>
  <c r="HN177" i="3"/>
  <c r="HN136" i="3"/>
  <c r="HM136" i="3"/>
  <c r="HM72" i="3"/>
  <c r="HN72" i="3"/>
  <c r="HM73" i="3"/>
  <c r="HN73" i="3"/>
  <c r="HM74" i="3"/>
  <c r="HN74" i="3"/>
  <c r="HM75" i="3"/>
  <c r="HN75" i="3"/>
  <c r="HM76" i="3"/>
  <c r="HN76" i="3"/>
  <c r="HM77" i="3"/>
  <c r="HN77" i="3"/>
  <c r="HM78" i="3"/>
  <c r="HN78" i="3"/>
  <c r="HM79" i="3"/>
  <c r="HN79" i="3"/>
  <c r="HM80" i="3"/>
  <c r="HM81" i="3"/>
  <c r="HN81" i="3"/>
  <c r="HM82" i="3"/>
  <c r="HN82" i="3"/>
  <c r="HM83" i="3"/>
  <c r="HN83" i="3"/>
  <c r="HM84" i="3"/>
  <c r="HN84" i="3"/>
  <c r="HM85" i="3"/>
  <c r="HN85" i="3"/>
  <c r="HM86" i="3"/>
  <c r="HN86" i="3"/>
  <c r="HM87" i="3"/>
  <c r="HN87" i="3"/>
  <c r="HM88" i="3"/>
  <c r="HM89" i="3"/>
  <c r="HN89" i="3"/>
  <c r="HM90" i="3"/>
  <c r="HN91" i="3"/>
  <c r="HN92" i="3"/>
  <c r="HM93" i="3"/>
  <c r="HM94" i="3"/>
  <c r="HN94" i="3"/>
  <c r="HN95" i="3"/>
  <c r="HM96" i="3"/>
  <c r="HN96" i="3"/>
  <c r="HM97" i="3"/>
  <c r="HN97" i="3"/>
  <c r="HM98" i="3"/>
  <c r="HN98" i="3"/>
  <c r="HM99" i="3"/>
  <c r="HN99" i="3"/>
  <c r="HM100" i="3"/>
  <c r="HN100" i="3"/>
  <c r="HM101" i="3"/>
  <c r="HN101" i="3"/>
  <c r="HM102" i="3"/>
  <c r="HN102" i="3"/>
  <c r="HM103" i="3"/>
  <c r="HN103" i="3"/>
  <c r="HM104" i="3"/>
  <c r="HN104" i="3"/>
  <c r="HM105" i="3"/>
  <c r="HN105" i="3"/>
  <c r="HM106" i="3"/>
  <c r="HN106" i="3"/>
  <c r="HM107" i="3"/>
  <c r="HN107" i="3"/>
  <c r="HM108" i="3"/>
  <c r="HN108" i="3"/>
  <c r="HM109" i="3"/>
  <c r="HN109" i="3"/>
  <c r="HM110" i="3"/>
  <c r="HN110" i="3"/>
  <c r="HM111" i="3"/>
  <c r="HN111" i="3"/>
  <c r="HM112" i="3"/>
  <c r="HN112" i="3"/>
  <c r="HM71" i="3"/>
  <c r="HM8" i="3"/>
  <c r="HN8" i="3"/>
  <c r="HM9" i="3"/>
  <c r="HN9" i="3"/>
  <c r="HM10" i="3"/>
  <c r="HN10" i="3"/>
  <c r="HM11" i="3"/>
  <c r="HN11" i="3"/>
  <c r="HM12" i="3"/>
  <c r="HN12" i="3"/>
  <c r="HM13" i="3"/>
  <c r="HN13" i="3"/>
  <c r="HM14" i="3"/>
  <c r="HN14" i="3"/>
  <c r="HM15" i="3"/>
  <c r="HN15" i="3"/>
  <c r="HM16" i="3"/>
  <c r="HN16" i="3"/>
  <c r="HM17" i="3"/>
  <c r="HN17" i="3"/>
  <c r="HM18" i="3"/>
  <c r="HN18" i="3"/>
  <c r="HM19" i="3"/>
  <c r="HN19" i="3"/>
  <c r="HM20" i="3"/>
  <c r="HN20" i="3"/>
  <c r="HM21" i="3"/>
  <c r="HN21" i="3"/>
  <c r="HM22" i="3"/>
  <c r="HN22" i="3"/>
  <c r="HM23" i="3"/>
  <c r="HN23" i="3"/>
  <c r="HM24" i="3"/>
  <c r="HN24" i="3"/>
  <c r="HN26" i="3"/>
  <c r="HN29" i="3"/>
  <c r="HM30" i="3"/>
  <c r="HN30" i="3"/>
  <c r="HN31" i="3"/>
  <c r="HN32" i="3"/>
  <c r="HM33" i="3"/>
  <c r="HN33" i="3"/>
  <c r="HM34" i="3"/>
  <c r="HN34" i="3"/>
  <c r="HM35" i="3"/>
  <c r="HN35" i="3"/>
  <c r="HM36" i="3"/>
  <c r="HN36" i="3"/>
  <c r="HM37" i="3"/>
  <c r="HN37" i="3"/>
  <c r="HM38" i="3"/>
  <c r="HN38" i="3"/>
  <c r="HM39" i="3"/>
  <c r="HN39" i="3"/>
  <c r="HM40" i="3"/>
  <c r="HN40" i="3"/>
  <c r="HM41" i="3"/>
  <c r="HN41" i="3"/>
  <c r="HM42" i="3"/>
  <c r="HN42" i="3"/>
  <c r="HM43" i="3"/>
  <c r="HN43" i="3"/>
  <c r="HM44" i="3"/>
  <c r="HN44" i="3"/>
  <c r="HM45" i="3"/>
  <c r="HN45" i="3"/>
  <c r="HM46" i="3"/>
  <c r="HN46" i="3"/>
  <c r="HM47" i="3"/>
  <c r="HN47" i="3"/>
  <c r="HM48" i="3"/>
  <c r="HN48" i="3"/>
  <c r="HN7" i="3"/>
  <c r="HM7" i="3"/>
  <c r="GU301" i="3"/>
  <c r="GU302" i="3"/>
  <c r="GR301" i="3"/>
  <c r="GR302" i="3"/>
  <c r="HF237" i="3"/>
  <c r="HF238" i="3"/>
  <c r="HC237" i="3"/>
  <c r="HC238" i="3"/>
  <c r="GU237" i="3"/>
  <c r="GU238" i="3"/>
  <c r="GR237" i="3"/>
  <c r="GR238" i="3"/>
  <c r="HF173" i="3"/>
  <c r="HF174" i="3"/>
  <c r="HC173" i="3"/>
  <c r="HC174" i="3"/>
  <c r="GU173" i="3"/>
  <c r="GU174" i="3"/>
  <c r="GR173" i="3"/>
  <c r="GR174" i="3"/>
  <c r="GE234" i="3"/>
  <c r="GB234" i="3"/>
  <c r="FT298" i="3"/>
  <c r="FQ298" i="3"/>
  <c r="B46" i="20"/>
  <c r="B47" i="20"/>
  <c r="B48" i="20"/>
  <c r="B49" i="20"/>
  <c r="B50" i="20"/>
  <c r="B51" i="20"/>
  <c r="B45" i="20"/>
  <c r="B11" i="20"/>
  <c r="B12" i="20"/>
  <c r="B13"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10" i="20"/>
  <c r="FT234" i="3"/>
  <c r="FQ234" i="3"/>
  <c r="FL317" i="3"/>
  <c r="FL316" i="3"/>
  <c r="FL315" i="3"/>
  <c r="FL314" i="3"/>
  <c r="FL313" i="3"/>
  <c r="FL312" i="3"/>
  <c r="FL311" i="3"/>
  <c r="FL310" i="3"/>
  <c r="FL309" i="3"/>
  <c r="FL308" i="3"/>
  <c r="FL307" i="3"/>
  <c r="FL180" i="3"/>
  <c r="GE170" i="3"/>
  <c r="GB170" i="3"/>
  <c r="GA137" i="3"/>
  <c r="GA180" i="3" s="1"/>
  <c r="FT170" i="3"/>
  <c r="FS156" i="3"/>
  <c r="FS184" i="3" s="1"/>
  <c r="FQ170" i="3"/>
  <c r="FP156" i="3"/>
  <c r="FP184" i="3" s="1"/>
  <c r="FP161" i="3"/>
  <c r="EL317" i="3"/>
  <c r="EK317" i="3"/>
  <c r="EL315" i="3"/>
  <c r="EK315" i="3"/>
  <c r="EL312" i="3"/>
  <c r="EK312" i="3"/>
  <c r="EL311" i="3"/>
  <c r="EK311" i="3"/>
  <c r="EL310" i="3"/>
  <c r="EK310" i="3"/>
  <c r="EL309" i="3"/>
  <c r="EK309" i="3"/>
  <c r="EL308" i="3"/>
  <c r="EK308" i="3"/>
  <c r="EL307" i="3"/>
  <c r="EL318" i="3" s="1"/>
  <c r="EK307" i="3"/>
  <c r="FA227" i="3"/>
  <c r="FA228" i="3"/>
  <c r="FA229" i="3"/>
  <c r="FA230" i="3"/>
  <c r="FA231" i="3"/>
  <c r="FA232" i="3"/>
  <c r="FA233" i="3"/>
  <c r="FA234" i="3"/>
  <c r="FA235" i="3"/>
  <c r="FA236" i="3"/>
  <c r="FA237" i="3"/>
  <c r="FA238" i="3"/>
  <c r="FA239" i="3"/>
  <c r="FA240" i="3"/>
  <c r="FA241" i="3"/>
  <c r="FB241" i="3"/>
  <c r="EZ201" i="3"/>
  <c r="EZ202" i="3"/>
  <c r="EZ203" i="3"/>
  <c r="EZ204" i="3"/>
  <c r="EZ205" i="3"/>
  <c r="EZ206" i="3"/>
  <c r="EZ207" i="3"/>
  <c r="EZ208" i="3"/>
  <c r="EZ209" i="3"/>
  <c r="EZ210" i="3"/>
  <c r="EZ211" i="3"/>
  <c r="EZ212" i="3"/>
  <c r="EZ214" i="3"/>
  <c r="EZ215" i="3"/>
  <c r="EZ216" i="3"/>
  <c r="EZ217" i="3"/>
  <c r="EZ218" i="3"/>
  <c r="EZ222" i="3"/>
  <c r="EZ223" i="3"/>
  <c r="EZ224" i="3"/>
  <c r="EZ225" i="3"/>
  <c r="EZ226" i="3"/>
  <c r="EZ227" i="3"/>
  <c r="EZ228" i="3"/>
  <c r="EZ229" i="3"/>
  <c r="EZ230" i="3"/>
  <c r="EZ231" i="3"/>
  <c r="EZ232" i="3"/>
  <c r="EZ233" i="3"/>
  <c r="EZ234" i="3"/>
  <c r="EZ235" i="3"/>
  <c r="EZ236" i="3"/>
  <c r="EZ237" i="3"/>
  <c r="EZ238" i="3"/>
  <c r="EZ239" i="3"/>
  <c r="EZ240" i="3"/>
  <c r="EZ241" i="3"/>
  <c r="EZ200" i="3"/>
  <c r="EP227" i="3"/>
  <c r="EP228" i="3"/>
  <c r="EP229" i="3"/>
  <c r="EP230" i="3"/>
  <c r="EP231" i="3"/>
  <c r="EP232" i="3"/>
  <c r="EP233" i="3"/>
  <c r="EP234" i="3"/>
  <c r="EP235" i="3"/>
  <c r="EP236" i="3"/>
  <c r="EP237" i="3"/>
  <c r="EP238" i="3"/>
  <c r="EP239" i="3"/>
  <c r="EP240" i="3"/>
  <c r="EP241" i="3"/>
  <c r="EO201" i="3"/>
  <c r="EO202" i="3"/>
  <c r="EO203" i="3"/>
  <c r="EO204" i="3"/>
  <c r="EO205" i="3"/>
  <c r="EO206" i="3"/>
  <c r="EO207" i="3"/>
  <c r="EO208" i="3"/>
  <c r="EO209" i="3"/>
  <c r="EO210" i="3"/>
  <c r="EO211" i="3"/>
  <c r="EO212" i="3"/>
  <c r="EO214" i="3"/>
  <c r="EO215" i="3"/>
  <c r="EO216" i="3"/>
  <c r="EO222" i="3"/>
  <c r="EO225" i="3"/>
  <c r="EO227" i="3"/>
  <c r="EO228" i="3"/>
  <c r="EO229" i="3"/>
  <c r="EO230" i="3"/>
  <c r="EO231" i="3"/>
  <c r="EO232" i="3"/>
  <c r="EO233" i="3"/>
  <c r="EO234" i="3"/>
  <c r="EO235" i="3"/>
  <c r="EO236" i="3"/>
  <c r="EO237" i="3"/>
  <c r="EO238" i="3"/>
  <c r="EO239" i="3"/>
  <c r="EO240" i="3"/>
  <c r="EO241" i="3"/>
  <c r="EO200" i="3"/>
  <c r="FA163" i="3"/>
  <c r="FA164" i="3"/>
  <c r="FA165" i="3"/>
  <c r="FA166" i="3"/>
  <c r="FA167" i="3"/>
  <c r="FA168" i="3"/>
  <c r="FA169" i="3"/>
  <c r="FA170" i="3"/>
  <c r="FA171" i="3"/>
  <c r="FA172" i="3"/>
  <c r="FA173" i="3"/>
  <c r="FA174" i="3"/>
  <c r="FA175" i="3"/>
  <c r="FA176" i="3"/>
  <c r="FA177" i="3"/>
  <c r="EZ137" i="3"/>
  <c r="EZ138" i="3"/>
  <c r="EZ139" i="3"/>
  <c r="EZ140" i="3"/>
  <c r="EZ141" i="3"/>
  <c r="EZ142" i="3"/>
  <c r="EZ143" i="3"/>
  <c r="EZ144" i="3"/>
  <c r="EZ145" i="3"/>
  <c r="EZ146" i="3"/>
  <c r="EZ147" i="3"/>
  <c r="EZ148" i="3"/>
  <c r="EZ149" i="3"/>
  <c r="EZ150" i="3"/>
  <c r="EZ151" i="3"/>
  <c r="EZ152" i="3"/>
  <c r="EZ153" i="3"/>
  <c r="EZ158" i="3"/>
  <c r="EZ159" i="3"/>
  <c r="EZ160" i="3"/>
  <c r="EZ161" i="3"/>
  <c r="EZ162" i="3"/>
  <c r="EZ163" i="3"/>
  <c r="EZ164" i="3"/>
  <c r="EZ165" i="3"/>
  <c r="EZ166" i="3"/>
  <c r="EZ167" i="3"/>
  <c r="EZ168" i="3"/>
  <c r="EZ169" i="3"/>
  <c r="EZ170" i="3"/>
  <c r="EZ171" i="3"/>
  <c r="EZ172" i="3"/>
  <c r="EZ173" i="3"/>
  <c r="EZ174" i="3"/>
  <c r="EZ175" i="3"/>
  <c r="EZ176" i="3"/>
  <c r="EZ177" i="3"/>
  <c r="EZ136" i="3"/>
  <c r="EP163" i="3"/>
  <c r="EP164" i="3"/>
  <c r="EP165" i="3"/>
  <c r="EP166" i="3"/>
  <c r="EP167" i="3"/>
  <c r="EP168" i="3"/>
  <c r="EP169" i="3"/>
  <c r="EP170" i="3"/>
  <c r="EP171" i="3"/>
  <c r="EP172" i="3"/>
  <c r="EP173" i="3"/>
  <c r="EP174" i="3"/>
  <c r="EP175" i="3"/>
  <c r="EP176" i="3"/>
  <c r="EP177" i="3"/>
  <c r="EO137" i="3"/>
  <c r="EO138" i="3"/>
  <c r="EO139" i="3"/>
  <c r="EO140" i="3"/>
  <c r="EO141" i="3"/>
  <c r="EO142" i="3"/>
  <c r="EO143" i="3"/>
  <c r="EO144" i="3"/>
  <c r="EO145" i="3"/>
  <c r="EO146" i="3"/>
  <c r="EO147" i="3"/>
  <c r="EO148" i="3"/>
  <c r="EO149" i="3"/>
  <c r="EO150" i="3"/>
  <c r="EO151" i="3"/>
  <c r="EO152" i="3"/>
  <c r="EO153" i="3"/>
  <c r="EO155" i="3"/>
  <c r="EO159" i="3"/>
  <c r="EO161" i="3"/>
  <c r="EO162" i="3"/>
  <c r="EO163" i="3"/>
  <c r="EO164" i="3"/>
  <c r="EO165" i="3"/>
  <c r="EO166" i="3"/>
  <c r="EO167" i="3"/>
  <c r="EO168" i="3"/>
  <c r="EO169" i="3"/>
  <c r="EO170" i="3"/>
  <c r="EO171" i="3"/>
  <c r="EO172" i="3"/>
  <c r="EO173" i="3"/>
  <c r="EO174" i="3"/>
  <c r="EO175" i="3"/>
  <c r="EO176" i="3"/>
  <c r="EO177" i="3"/>
  <c r="EO136" i="3"/>
  <c r="C222" i="6"/>
  <c r="C220" i="6"/>
  <c r="K224" i="6"/>
  <c r="L220" i="6"/>
  <c r="K222" i="6"/>
  <c r="L222" i="6" s="1"/>
  <c r="L223" i="6" s="1"/>
  <c r="K220" i="6"/>
  <c r="L165" i="6"/>
  <c r="L164" i="6"/>
  <c r="D138" i="6"/>
  <c r="C138" i="6"/>
  <c r="B123" i="6"/>
  <c r="E110" i="6"/>
  <c r="HF108" i="3"/>
  <c r="HF109" i="3"/>
  <c r="HC108" i="3"/>
  <c r="HC109" i="3"/>
  <c r="GU108" i="3"/>
  <c r="GU109" i="3"/>
  <c r="GT108" i="3"/>
  <c r="GR108" i="3"/>
  <c r="GR109" i="3"/>
  <c r="GN317" i="3"/>
  <c r="GM317" i="3"/>
  <c r="GN316" i="3"/>
  <c r="GM316" i="3"/>
  <c r="GN315" i="3"/>
  <c r="GM315" i="3"/>
  <c r="GN314" i="3"/>
  <c r="GM314" i="3"/>
  <c r="GN313" i="3"/>
  <c r="GM313" i="3"/>
  <c r="GN312" i="3"/>
  <c r="GM312" i="3"/>
  <c r="GL312" i="3"/>
  <c r="GN311" i="3"/>
  <c r="GM311" i="3"/>
  <c r="GN310" i="3"/>
  <c r="GM310" i="3"/>
  <c r="GN309" i="3"/>
  <c r="GM309" i="3"/>
  <c r="GL309" i="3"/>
  <c r="GN308" i="3"/>
  <c r="GM308" i="3"/>
  <c r="GN307" i="3"/>
  <c r="GM307" i="3"/>
  <c r="GN253" i="3"/>
  <c r="GN252" i="3"/>
  <c r="GN251" i="3"/>
  <c r="GN250" i="3"/>
  <c r="GN249" i="3"/>
  <c r="GN248" i="3"/>
  <c r="GN247" i="3"/>
  <c r="GN246" i="3"/>
  <c r="GN245" i="3"/>
  <c r="GN244" i="3"/>
  <c r="GN243" i="3"/>
  <c r="GN189" i="3"/>
  <c r="GN188" i="3"/>
  <c r="GN187" i="3"/>
  <c r="GN186" i="3"/>
  <c r="GN185" i="3"/>
  <c r="GN184" i="3"/>
  <c r="GN183" i="3"/>
  <c r="GN182" i="3"/>
  <c r="GN181" i="3"/>
  <c r="GN180" i="3"/>
  <c r="GN179" i="3"/>
  <c r="GN124" i="3"/>
  <c r="GN123" i="3"/>
  <c r="GL123" i="3"/>
  <c r="GN122" i="3"/>
  <c r="GN121" i="3"/>
  <c r="GN120" i="3"/>
  <c r="GN119" i="3"/>
  <c r="GN118" i="3"/>
  <c r="GN117" i="3"/>
  <c r="GN116" i="3"/>
  <c r="GN115" i="3"/>
  <c r="GN114" i="3"/>
  <c r="GE105" i="3"/>
  <c r="GD81" i="3"/>
  <c r="GD96" i="3"/>
  <c r="GD97" i="3"/>
  <c r="GB105" i="3"/>
  <c r="GA73" i="3"/>
  <c r="GA86" i="3"/>
  <c r="GA87" i="3"/>
  <c r="GA101" i="3"/>
  <c r="GA102" i="3"/>
  <c r="FT105" i="3"/>
  <c r="FS77" i="3"/>
  <c r="FS78" i="3"/>
  <c r="FS92" i="3"/>
  <c r="FS93" i="3"/>
  <c r="FS120" i="3" s="1"/>
  <c r="FS71" i="3"/>
  <c r="FQ105" i="3"/>
  <c r="FP82" i="3"/>
  <c r="FP97" i="3"/>
  <c r="FA98" i="3"/>
  <c r="FA99" i="3"/>
  <c r="FA100" i="3"/>
  <c r="FA101" i="3"/>
  <c r="FA102" i="3"/>
  <c r="FA103" i="3"/>
  <c r="FA104" i="3"/>
  <c r="FA105" i="3"/>
  <c r="FA106" i="3"/>
  <c r="FA107" i="3"/>
  <c r="FA108" i="3"/>
  <c r="FA109" i="3"/>
  <c r="FA110" i="3"/>
  <c r="FA111" i="3"/>
  <c r="FA112" i="3"/>
  <c r="GN60" i="3"/>
  <c r="GN59" i="3"/>
  <c r="GN58" i="3"/>
  <c r="GN57" i="3"/>
  <c r="GN56" i="3"/>
  <c r="GN55" i="3"/>
  <c r="GN54" i="3"/>
  <c r="GN53" i="3"/>
  <c r="GN52" i="3"/>
  <c r="GN51" i="3"/>
  <c r="GN50" i="3"/>
  <c r="HF44" i="3"/>
  <c r="HF45" i="3"/>
  <c r="HC44" i="3"/>
  <c r="HC45" i="3"/>
  <c r="HB23" i="3"/>
  <c r="HB27" i="3"/>
  <c r="HB52" i="3" s="1"/>
  <c r="C59" i="6"/>
  <c r="GU44" i="3"/>
  <c r="GU45" i="3"/>
  <c r="GR44" i="3"/>
  <c r="GR45" i="3"/>
  <c r="GL265" i="3"/>
  <c r="GL266" i="3"/>
  <c r="GL267" i="3"/>
  <c r="GL268" i="3"/>
  <c r="GL269" i="3"/>
  <c r="GL270" i="3"/>
  <c r="GL271" i="3"/>
  <c r="GL272" i="3"/>
  <c r="GL273" i="3"/>
  <c r="GL274" i="3"/>
  <c r="GT274" i="3" s="1"/>
  <c r="GL275" i="3"/>
  <c r="GL276" i="3"/>
  <c r="GL277" i="3"/>
  <c r="GL278" i="3"/>
  <c r="GL279" i="3"/>
  <c r="GL280" i="3"/>
  <c r="GL281" i="3"/>
  <c r="GQ281" i="3" s="1"/>
  <c r="GL282" i="3"/>
  <c r="GL283" i="3"/>
  <c r="GL284" i="3"/>
  <c r="GL285" i="3"/>
  <c r="GL286" i="3"/>
  <c r="GL287" i="3"/>
  <c r="GL288" i="3"/>
  <c r="GL289" i="3"/>
  <c r="GT289" i="3" s="1"/>
  <c r="GT314" i="3" s="1"/>
  <c r="GL290" i="3"/>
  <c r="GL291" i="3"/>
  <c r="GL292" i="3"/>
  <c r="GL293" i="3"/>
  <c r="GL294" i="3"/>
  <c r="GL295" i="3"/>
  <c r="GL296" i="3"/>
  <c r="GL297" i="3"/>
  <c r="GL298" i="3"/>
  <c r="GL316" i="3" s="1"/>
  <c r="GL299" i="3"/>
  <c r="GL300" i="3"/>
  <c r="GL301" i="3"/>
  <c r="GL302" i="3"/>
  <c r="GL264" i="3"/>
  <c r="GL202" i="3"/>
  <c r="GT202" i="3" s="1"/>
  <c r="GM202" i="3"/>
  <c r="HB202" i="3" s="1"/>
  <c r="GL203" i="3"/>
  <c r="GT203" i="3" s="1"/>
  <c r="GM203" i="3"/>
  <c r="HB203" i="3" s="1"/>
  <c r="GL204" i="3"/>
  <c r="GQ204" i="3" s="1"/>
  <c r="GM204" i="3"/>
  <c r="HE204" i="3" s="1"/>
  <c r="GL205" i="3"/>
  <c r="GM205" i="3"/>
  <c r="HE205" i="3" s="1"/>
  <c r="GM206" i="3"/>
  <c r="HE206" i="3" s="1"/>
  <c r="GM207" i="3"/>
  <c r="HB207" i="3" s="1"/>
  <c r="GL208" i="3"/>
  <c r="GT208" i="3" s="1"/>
  <c r="GM208" i="3"/>
  <c r="HE208" i="3" s="1"/>
  <c r="GM209" i="3"/>
  <c r="HE209" i="3" s="1"/>
  <c r="GL210" i="3"/>
  <c r="GM210" i="3"/>
  <c r="HE210" i="3" s="1"/>
  <c r="GM211" i="3"/>
  <c r="HB211" i="3" s="1"/>
  <c r="GL213" i="3"/>
  <c r="GQ213" i="3" s="1"/>
  <c r="GM213" i="3"/>
  <c r="HE213" i="3" s="1"/>
  <c r="GL214" i="3"/>
  <c r="GQ214" i="3" s="1"/>
  <c r="GM214" i="3"/>
  <c r="HB214" i="3" s="1"/>
  <c r="GL215" i="3"/>
  <c r="GT215" i="3" s="1"/>
  <c r="GM215" i="3"/>
  <c r="GL216" i="3"/>
  <c r="GT216" i="3" s="1"/>
  <c r="GM216" i="3"/>
  <c r="HB216" i="3" s="1"/>
  <c r="GL217" i="3"/>
  <c r="GQ217" i="3" s="1"/>
  <c r="GM217" i="3"/>
  <c r="HE217" i="3" s="1"/>
  <c r="GL222" i="3"/>
  <c r="GT222" i="3" s="1"/>
  <c r="GT248" i="3" s="1"/>
  <c r="GM222" i="3"/>
  <c r="HB222" i="3" s="1"/>
  <c r="HB248" i="3" s="1"/>
  <c r="GM223" i="3"/>
  <c r="HE223" i="3" s="1"/>
  <c r="GL224" i="3"/>
  <c r="GM224" i="3"/>
  <c r="HE224" i="3" s="1"/>
  <c r="HE249" i="3" s="1"/>
  <c r="GL225" i="3"/>
  <c r="GQ225" i="3" s="1"/>
  <c r="GQ250" i="3" s="1"/>
  <c r="GM225" i="3"/>
  <c r="HE225" i="3" s="1"/>
  <c r="HE250" i="3" s="1"/>
  <c r="GL226" i="3"/>
  <c r="GM226" i="3"/>
  <c r="GL227" i="3"/>
  <c r="GT227" i="3" s="1"/>
  <c r="GM227" i="3"/>
  <c r="HE227" i="3" s="1"/>
  <c r="GM228" i="3"/>
  <c r="HE228" i="3" s="1"/>
  <c r="GM229" i="3"/>
  <c r="HE229" i="3" s="1"/>
  <c r="GM230" i="3"/>
  <c r="HB230" i="3" s="1"/>
  <c r="GL231" i="3"/>
  <c r="GT231" i="3" s="1"/>
  <c r="GM231" i="3"/>
  <c r="HE231" i="3" s="1"/>
  <c r="GM232" i="3"/>
  <c r="HE232" i="3" s="1"/>
  <c r="GL233" i="3"/>
  <c r="GT233" i="3" s="1"/>
  <c r="GM233" i="3"/>
  <c r="GL234" i="3"/>
  <c r="GQ234" i="3" s="1"/>
  <c r="GM234" i="3"/>
  <c r="HB234" i="3" s="1"/>
  <c r="GL235" i="3"/>
  <c r="GM235" i="3"/>
  <c r="HE235" i="3" s="1"/>
  <c r="GL236" i="3"/>
  <c r="GT236" i="3" s="1"/>
  <c r="GM236" i="3"/>
  <c r="HE236" i="3" s="1"/>
  <c r="GL237" i="3"/>
  <c r="GM237" i="3"/>
  <c r="GL238" i="3"/>
  <c r="GQ238" i="3" s="1"/>
  <c r="GM238" i="3"/>
  <c r="HB238" i="3" s="1"/>
  <c r="GM200" i="3"/>
  <c r="HE200" i="3" s="1"/>
  <c r="HE243" i="3" s="1"/>
  <c r="GL200" i="3"/>
  <c r="GQ200" i="3" s="1"/>
  <c r="GQ243" i="3" s="1"/>
  <c r="GL137" i="3"/>
  <c r="GL180" i="3" s="1"/>
  <c r="GM137" i="3"/>
  <c r="HE137" i="3" s="1"/>
  <c r="HE180" i="3" s="1"/>
  <c r="GL138" i="3"/>
  <c r="GM138" i="3"/>
  <c r="HE138" i="3" s="1"/>
  <c r="GL139" i="3"/>
  <c r="GT139" i="3" s="1"/>
  <c r="GM139" i="3"/>
  <c r="GL140" i="3"/>
  <c r="GQ140" i="3" s="1"/>
  <c r="GM140" i="3"/>
  <c r="GL141" i="3"/>
  <c r="GQ141" i="3" s="1"/>
  <c r="GM141" i="3"/>
  <c r="HE141" i="3" s="1"/>
  <c r="GL142" i="3"/>
  <c r="GQ142" i="3" s="1"/>
  <c r="GM142" i="3"/>
  <c r="HE142" i="3" s="1"/>
  <c r="GL143" i="3"/>
  <c r="GT143" i="3" s="1"/>
  <c r="GM143" i="3"/>
  <c r="HE143" i="3" s="1"/>
  <c r="GL144" i="3"/>
  <c r="GQ144" i="3" s="1"/>
  <c r="GM144" i="3"/>
  <c r="HB144" i="3" s="1"/>
  <c r="GL146" i="3"/>
  <c r="GQ146" i="3" s="1"/>
  <c r="GM146" i="3"/>
  <c r="HE146" i="3" s="1"/>
  <c r="GM147" i="3"/>
  <c r="GL148" i="3"/>
  <c r="GQ148" i="3" s="1"/>
  <c r="GM148" i="3"/>
  <c r="HE148" i="3" s="1"/>
  <c r="GL149" i="3"/>
  <c r="GT149" i="3" s="1"/>
  <c r="GM149" i="3"/>
  <c r="GL151" i="3"/>
  <c r="GQ151" i="3" s="1"/>
  <c r="GM151" i="3"/>
  <c r="HE151" i="3" s="1"/>
  <c r="GL152" i="3"/>
  <c r="GQ152" i="3" s="1"/>
  <c r="GM152" i="3"/>
  <c r="GL153" i="3"/>
  <c r="GQ153" i="3" s="1"/>
  <c r="GM153" i="3"/>
  <c r="HE153" i="3" s="1"/>
  <c r="GL154" i="3"/>
  <c r="GL156" i="3"/>
  <c r="GM158" i="3"/>
  <c r="HE158" i="3" s="1"/>
  <c r="HE184" i="3" s="1"/>
  <c r="GL159" i="3"/>
  <c r="GT159" i="3" s="1"/>
  <c r="GM159" i="3"/>
  <c r="HE159" i="3" s="1"/>
  <c r="GM160" i="3"/>
  <c r="GL161" i="3"/>
  <c r="GQ161" i="3" s="1"/>
  <c r="GQ186" i="3" s="1"/>
  <c r="GM161" i="3"/>
  <c r="HE161" i="3" s="1"/>
  <c r="HE186" i="3" s="1"/>
  <c r="GL162" i="3"/>
  <c r="GQ162" i="3" s="1"/>
  <c r="GM162" i="3"/>
  <c r="HE162" i="3" s="1"/>
  <c r="GL163" i="3"/>
  <c r="GQ163" i="3" s="1"/>
  <c r="GM163" i="3"/>
  <c r="GM187" i="3" s="1"/>
  <c r="GM164" i="3"/>
  <c r="GL165" i="3"/>
  <c r="GQ165" i="3" s="1"/>
  <c r="GM165" i="3"/>
  <c r="HE165" i="3" s="1"/>
  <c r="GM166" i="3"/>
  <c r="GL167" i="3"/>
  <c r="GM167" i="3"/>
  <c r="GL168" i="3"/>
  <c r="GT168" i="3" s="1"/>
  <c r="GM168" i="3"/>
  <c r="HB168" i="3" s="1"/>
  <c r="GL169" i="3"/>
  <c r="GT169" i="3" s="1"/>
  <c r="GM169" i="3"/>
  <c r="HE169" i="3" s="1"/>
  <c r="GL170" i="3"/>
  <c r="GQ170" i="3" s="1"/>
  <c r="GM170" i="3"/>
  <c r="HE170" i="3" s="1"/>
  <c r="GL171" i="3"/>
  <c r="GM171" i="3"/>
  <c r="GL172" i="3"/>
  <c r="GQ172" i="3" s="1"/>
  <c r="GM172" i="3"/>
  <c r="GL173" i="3"/>
  <c r="GM173" i="3"/>
  <c r="HE173" i="3" s="1"/>
  <c r="GL174" i="3"/>
  <c r="GQ174" i="3" s="1"/>
  <c r="GM174" i="3"/>
  <c r="GM136" i="3"/>
  <c r="GL136" i="3"/>
  <c r="GQ136" i="3" s="1"/>
  <c r="GQ179" i="3" s="1"/>
  <c r="GL72" i="3"/>
  <c r="GM72" i="3"/>
  <c r="HE72" i="3" s="1"/>
  <c r="GL73" i="3"/>
  <c r="GQ73" i="3" s="1"/>
  <c r="GM73" i="3"/>
  <c r="GL74" i="3"/>
  <c r="GM74" i="3"/>
  <c r="HE74" i="3" s="1"/>
  <c r="GL75" i="3"/>
  <c r="GT75" i="3" s="1"/>
  <c r="GM75" i="3"/>
  <c r="HB75" i="3" s="1"/>
  <c r="GL76" i="3"/>
  <c r="GM76" i="3"/>
  <c r="HE76" i="3" s="1"/>
  <c r="GL77" i="3"/>
  <c r="GQ77" i="3" s="1"/>
  <c r="GM77" i="3"/>
  <c r="GL78" i="3"/>
  <c r="GT78" i="3" s="1"/>
  <c r="GL79" i="3"/>
  <c r="GT79" i="3" s="1"/>
  <c r="GM79" i="3"/>
  <c r="GL80" i="3"/>
  <c r="GT80" i="3" s="1"/>
  <c r="GM80" i="3"/>
  <c r="GL81" i="3"/>
  <c r="GQ81" i="3" s="1"/>
  <c r="GM81" i="3"/>
  <c r="GL82" i="3"/>
  <c r="GM82" i="3"/>
  <c r="GM83" i="3"/>
  <c r="GL84" i="3"/>
  <c r="GT84" i="3" s="1"/>
  <c r="GM84" i="3"/>
  <c r="HB84" i="3" s="1"/>
  <c r="GM85" i="3"/>
  <c r="HE85" i="3" s="1"/>
  <c r="GL86" i="3"/>
  <c r="GQ86" i="3" s="1"/>
  <c r="GM86" i="3"/>
  <c r="GL87" i="3"/>
  <c r="GQ87" i="3" s="1"/>
  <c r="GM87" i="3"/>
  <c r="GL88" i="3"/>
  <c r="GT88" i="3" s="1"/>
  <c r="GM88" i="3"/>
  <c r="HE88" i="3" s="1"/>
  <c r="GL89" i="3"/>
  <c r="GT89" i="3" s="1"/>
  <c r="GM90" i="3"/>
  <c r="GL91" i="3"/>
  <c r="GM92" i="3"/>
  <c r="GM117" i="3" s="1"/>
  <c r="GL93" i="3"/>
  <c r="GT93" i="3" s="1"/>
  <c r="GL94" i="3"/>
  <c r="GT94" i="3" s="1"/>
  <c r="GM94" i="3"/>
  <c r="HB94" i="3" s="1"/>
  <c r="GL95" i="3"/>
  <c r="GT95" i="3" s="1"/>
  <c r="GL96" i="3"/>
  <c r="GQ96" i="3" s="1"/>
  <c r="GQ121" i="3" s="1"/>
  <c r="GM96" i="3"/>
  <c r="GL97" i="3"/>
  <c r="GM97" i="3"/>
  <c r="HB97" i="3" s="1"/>
  <c r="GL98" i="3"/>
  <c r="GM98" i="3"/>
  <c r="GM99" i="3"/>
  <c r="GL100" i="3"/>
  <c r="GM100" i="3"/>
  <c r="GM101" i="3"/>
  <c r="GL102" i="3"/>
  <c r="GT102" i="3" s="1"/>
  <c r="GM102" i="3"/>
  <c r="HB102" i="3" s="1"/>
  <c r="GL103" i="3"/>
  <c r="GT103" i="3" s="1"/>
  <c r="GM103" i="3"/>
  <c r="GL104" i="3"/>
  <c r="GT104" i="3" s="1"/>
  <c r="GM104" i="3"/>
  <c r="HE104" i="3" s="1"/>
  <c r="GL105" i="3"/>
  <c r="GQ105" i="3" s="1"/>
  <c r="GM105" i="3"/>
  <c r="GL106" i="3"/>
  <c r="GT106" i="3" s="1"/>
  <c r="GM106" i="3"/>
  <c r="HB106" i="3" s="1"/>
  <c r="GL107" i="3"/>
  <c r="GT107" i="3" s="1"/>
  <c r="GM107" i="3"/>
  <c r="HE107" i="3" s="1"/>
  <c r="GL108" i="3"/>
  <c r="GQ108" i="3" s="1"/>
  <c r="GM108" i="3"/>
  <c r="HE108" i="3" s="1"/>
  <c r="GL109" i="3"/>
  <c r="GQ109" i="3" s="1"/>
  <c r="GM109" i="3"/>
  <c r="GL71" i="3"/>
  <c r="GL51" i="3"/>
  <c r="HE8" i="3"/>
  <c r="GT9" i="3"/>
  <c r="HB9" i="3"/>
  <c r="GT10" i="3"/>
  <c r="HE10" i="3"/>
  <c r="GQ11" i="3"/>
  <c r="HB11" i="3"/>
  <c r="GT12" i="3"/>
  <c r="HB12" i="3"/>
  <c r="GT13" i="3"/>
  <c r="HE13" i="3"/>
  <c r="GT14" i="3"/>
  <c r="HE14" i="3"/>
  <c r="GQ15" i="3"/>
  <c r="HB15" i="3"/>
  <c r="GT16" i="3"/>
  <c r="HE16" i="3"/>
  <c r="GT17" i="3"/>
  <c r="HE17" i="3"/>
  <c r="HE18" i="3"/>
  <c r="GQ19" i="3"/>
  <c r="HB19" i="3"/>
  <c r="GT22" i="3"/>
  <c r="HE22" i="3"/>
  <c r="GT23" i="3"/>
  <c r="HE23" i="3"/>
  <c r="GQ24" i="3"/>
  <c r="HB24" i="3"/>
  <c r="HE25" i="3"/>
  <c r="GM52" i="3"/>
  <c r="GM55" i="3"/>
  <c r="GT30" i="3"/>
  <c r="GM56" i="3"/>
  <c r="GL57" i="3"/>
  <c r="HE32" i="3"/>
  <c r="HE57" i="3" s="1"/>
  <c r="HB33" i="3"/>
  <c r="GT34" i="3"/>
  <c r="HE34" i="3"/>
  <c r="HB35" i="3"/>
  <c r="GT36" i="3"/>
  <c r="HE36" i="3"/>
  <c r="HB37" i="3"/>
  <c r="HB38" i="3"/>
  <c r="GT39" i="3"/>
  <c r="HB39" i="3"/>
  <c r="GT40" i="3"/>
  <c r="GT41" i="3"/>
  <c r="HB41" i="3"/>
  <c r="HB42" i="3"/>
  <c r="GT43" i="3"/>
  <c r="HE43" i="3"/>
  <c r="GT44" i="3"/>
  <c r="HE44" i="3"/>
  <c r="GT45" i="3"/>
  <c r="HB45" i="3"/>
  <c r="HB7" i="3"/>
  <c r="HB50" i="3" s="1"/>
  <c r="GL50" i="3"/>
  <c r="FK265" i="3"/>
  <c r="FK266" i="3"/>
  <c r="FK267" i="3"/>
  <c r="FK268" i="3"/>
  <c r="FK269" i="3"/>
  <c r="FK270" i="3"/>
  <c r="FK271" i="3"/>
  <c r="FP271" i="3" s="1"/>
  <c r="FK272" i="3"/>
  <c r="FK273" i="3"/>
  <c r="FK274" i="3"/>
  <c r="FS274" i="3" s="1"/>
  <c r="FK275" i="3"/>
  <c r="FK276" i="3"/>
  <c r="FK277" i="3"/>
  <c r="FK278" i="3"/>
  <c r="FK279" i="3"/>
  <c r="FK280" i="3"/>
  <c r="FK281" i="3"/>
  <c r="FS281" i="3" s="1"/>
  <c r="FK282" i="3"/>
  <c r="FK283" i="3"/>
  <c r="FP283" i="3" s="1"/>
  <c r="FP310" i="3" s="1"/>
  <c r="I97" i="3" s="1"/>
  <c r="FK284" i="3"/>
  <c r="FK312" i="3" s="1"/>
  <c r="FK285" i="3"/>
  <c r="FK286" i="3"/>
  <c r="FK287" i="3"/>
  <c r="FK288" i="3"/>
  <c r="FK289" i="3"/>
  <c r="FK290" i="3"/>
  <c r="FK291" i="3"/>
  <c r="FK292" i="3"/>
  <c r="FK293" i="3"/>
  <c r="FK294" i="3"/>
  <c r="FK295" i="3"/>
  <c r="FK296" i="3"/>
  <c r="FK297" i="3"/>
  <c r="FK298" i="3"/>
  <c r="FK264" i="3"/>
  <c r="FK307" i="3" s="1"/>
  <c r="FK234" i="3"/>
  <c r="FS234" i="3" s="1"/>
  <c r="FL234" i="3"/>
  <c r="FK137" i="3"/>
  <c r="FL137" i="3"/>
  <c r="GD137" i="3" s="1"/>
  <c r="GD180" i="3" s="1"/>
  <c r="FK138" i="3"/>
  <c r="FL138" i="3"/>
  <c r="FK139" i="3"/>
  <c r="FL139" i="3"/>
  <c r="FK140" i="3"/>
  <c r="FS140" i="3" s="1"/>
  <c r="FL140" i="3"/>
  <c r="FK141" i="3"/>
  <c r="FP141" i="3" s="1"/>
  <c r="FL141" i="3"/>
  <c r="FK142" i="3"/>
  <c r="FL142" i="3"/>
  <c r="FK143" i="3"/>
  <c r="FL143" i="3"/>
  <c r="FK144" i="3"/>
  <c r="FS144" i="3" s="1"/>
  <c r="FL144" i="3"/>
  <c r="GA144" i="3" s="1"/>
  <c r="FK146" i="3"/>
  <c r="FL146" i="3"/>
  <c r="FL147" i="3"/>
  <c r="FK148" i="3"/>
  <c r="FL148" i="3"/>
  <c r="FK149" i="3"/>
  <c r="FP149" i="3" s="1"/>
  <c r="FL149" i="3"/>
  <c r="FK151" i="3"/>
  <c r="FS151" i="3" s="1"/>
  <c r="FL151" i="3"/>
  <c r="FK152" i="3"/>
  <c r="FL152" i="3"/>
  <c r="FK153" i="3"/>
  <c r="FL153" i="3"/>
  <c r="GA153" i="3" s="1"/>
  <c r="FK154" i="3"/>
  <c r="FK156" i="3"/>
  <c r="FK184" i="3" s="1"/>
  <c r="FL156" i="3"/>
  <c r="FK157" i="3"/>
  <c r="FL157" i="3"/>
  <c r="FL158" i="3"/>
  <c r="FK159" i="3"/>
  <c r="FL159" i="3"/>
  <c r="FK160" i="3"/>
  <c r="FL160" i="3"/>
  <c r="FK161" i="3"/>
  <c r="FS161" i="3" s="1"/>
  <c r="FL161" i="3"/>
  <c r="GA161" i="3" s="1"/>
  <c r="FK162" i="3"/>
  <c r="FP162" i="3" s="1"/>
  <c r="FL162" i="3"/>
  <c r="FK163" i="3"/>
  <c r="FL163" i="3"/>
  <c r="FL164" i="3"/>
  <c r="FL187" i="3" s="1"/>
  <c r="FK165" i="3"/>
  <c r="FL165" i="3"/>
  <c r="FK166" i="3"/>
  <c r="FL166" i="3"/>
  <c r="FK167" i="3"/>
  <c r="FL167" i="3"/>
  <c r="GD167" i="3" s="1"/>
  <c r="FK168" i="3"/>
  <c r="FP168" i="3" s="1"/>
  <c r="FL168" i="3"/>
  <c r="GA168" i="3" s="1"/>
  <c r="FK169" i="3"/>
  <c r="FL169" i="3"/>
  <c r="FK170" i="3"/>
  <c r="FS170" i="3" s="1"/>
  <c r="FL170" i="3"/>
  <c r="FL136" i="3"/>
  <c r="FK136" i="3"/>
  <c r="FK72" i="3"/>
  <c r="FK115" i="3" s="1"/>
  <c r="FL72" i="3"/>
  <c r="GD72" i="3" s="1"/>
  <c r="FK73" i="3"/>
  <c r="FP73" i="3" s="1"/>
  <c r="FL73" i="3"/>
  <c r="GD73" i="3" s="1"/>
  <c r="FK74" i="3"/>
  <c r="FP74" i="3" s="1"/>
  <c r="FL74" i="3"/>
  <c r="GD74" i="3" s="1"/>
  <c r="FK75" i="3"/>
  <c r="FL75" i="3"/>
  <c r="FK76" i="3"/>
  <c r="FL76" i="3"/>
  <c r="GA76" i="3" s="1"/>
  <c r="FK77" i="3"/>
  <c r="FP77" i="3" s="1"/>
  <c r="FL77" i="3"/>
  <c r="GA77" i="3" s="1"/>
  <c r="FK78" i="3"/>
  <c r="FP78" i="3" s="1"/>
  <c r="FK79" i="3"/>
  <c r="FL79" i="3"/>
  <c r="GD79" i="3" s="1"/>
  <c r="FK80" i="3"/>
  <c r="FS80" i="3" s="1"/>
  <c r="FL80" i="3"/>
  <c r="GA80" i="3" s="1"/>
  <c r="FK81" i="3"/>
  <c r="FS81" i="3" s="1"/>
  <c r="FL81" i="3"/>
  <c r="GA81" i="3" s="1"/>
  <c r="FK82" i="3"/>
  <c r="FS82" i="3" s="1"/>
  <c r="FL82" i="3"/>
  <c r="GD82" i="3" s="1"/>
  <c r="FL83" i="3"/>
  <c r="GD83" i="3" s="1"/>
  <c r="FK84" i="3"/>
  <c r="FL84" i="3"/>
  <c r="FL85" i="3"/>
  <c r="GA85" i="3" s="1"/>
  <c r="FK86" i="3"/>
  <c r="FL86" i="3"/>
  <c r="GD86" i="3" s="1"/>
  <c r="FK87" i="3"/>
  <c r="FP87" i="3" s="1"/>
  <c r="FL87" i="3"/>
  <c r="GD87" i="3" s="1"/>
  <c r="FK88" i="3"/>
  <c r="FP88" i="3" s="1"/>
  <c r="FL88" i="3"/>
  <c r="GA88" i="3" s="1"/>
  <c r="FK89" i="3"/>
  <c r="FL90" i="3"/>
  <c r="FL117" i="3" s="1"/>
  <c r="FK91" i="3"/>
  <c r="FP91" i="3" s="1"/>
  <c r="FP119" i="3" s="1"/>
  <c r="FK92" i="3"/>
  <c r="FP92" i="3" s="1"/>
  <c r="FL92" i="3"/>
  <c r="GA92" i="3" s="1"/>
  <c r="FK93" i="3"/>
  <c r="FP93" i="3" s="1"/>
  <c r="FP120" i="3" s="1"/>
  <c r="FK94" i="3"/>
  <c r="FK121" i="3" s="1"/>
  <c r="FL94" i="3"/>
  <c r="FK95" i="3"/>
  <c r="FL95" i="3"/>
  <c r="FK96" i="3"/>
  <c r="FS96" i="3" s="1"/>
  <c r="FL96" i="3"/>
  <c r="GA96" i="3" s="1"/>
  <c r="FK97" i="3"/>
  <c r="FS97" i="3" s="1"/>
  <c r="FL97" i="3"/>
  <c r="GA97" i="3" s="1"/>
  <c r="FK98" i="3"/>
  <c r="FL98" i="3"/>
  <c r="GD98" i="3" s="1"/>
  <c r="FL99" i="3"/>
  <c r="GA99" i="3" s="1"/>
  <c r="FK100" i="3"/>
  <c r="FS100" i="3" s="1"/>
  <c r="FL100" i="3"/>
  <c r="GD100" i="3" s="1"/>
  <c r="FK101" i="3"/>
  <c r="FK123" i="3" s="1"/>
  <c r="FL101" i="3"/>
  <c r="GD101" i="3" s="1"/>
  <c r="GD123" i="3" s="1"/>
  <c r="FK102" i="3"/>
  <c r="FP102" i="3" s="1"/>
  <c r="FL102" i="3"/>
  <c r="GD102" i="3" s="1"/>
  <c r="FK103" i="3"/>
  <c r="FL103" i="3"/>
  <c r="FK104" i="3"/>
  <c r="FL104" i="3"/>
  <c r="GA104" i="3" s="1"/>
  <c r="FK105" i="3"/>
  <c r="FP105" i="3" s="1"/>
  <c r="FL105" i="3"/>
  <c r="GA105" i="3" s="1"/>
  <c r="FK71" i="3"/>
  <c r="FK114" i="3" s="1"/>
  <c r="AE122" i="6"/>
  <c r="AE124" i="6" s="1"/>
  <c r="C35" i="9" s="1"/>
  <c r="AE121" i="6"/>
  <c r="AE108" i="6"/>
  <c r="AE110" i="6" s="1"/>
  <c r="C14" i="9" s="1"/>
  <c r="AE107" i="6"/>
  <c r="Z105" i="6"/>
  <c r="AB87" i="6"/>
  <c r="AC87" i="6"/>
  <c r="AD87" i="6"/>
  <c r="AA87" i="6"/>
  <c r="Z87" i="6"/>
  <c r="AD77" i="6"/>
  <c r="AC77" i="6"/>
  <c r="AC78" i="6" s="1"/>
  <c r="AC79" i="6" s="1"/>
  <c r="AB77" i="6"/>
  <c r="AB78" i="6" s="1"/>
  <c r="AB79" i="6" s="1"/>
  <c r="AC96" i="6"/>
  <c r="AC97" i="6" s="1"/>
  <c r="AC95" i="6"/>
  <c r="AD78" i="6"/>
  <c r="AD79" i="6" s="1"/>
  <c r="FK59" i="3"/>
  <c r="FK51" i="3"/>
  <c r="GB41" i="3"/>
  <c r="GE41" i="3"/>
  <c r="GD8" i="3"/>
  <c r="GD9" i="3"/>
  <c r="GD19" i="3"/>
  <c r="GD28" i="3"/>
  <c r="GD29" i="3"/>
  <c r="GA9" i="3"/>
  <c r="GA16" i="3"/>
  <c r="GA17" i="3"/>
  <c r="GA7" i="3"/>
  <c r="GA50" i="3" s="1"/>
  <c r="C58" i="6"/>
  <c r="FT41" i="3"/>
  <c r="FS22" i="3"/>
  <c r="FS23" i="3"/>
  <c r="FS38" i="3"/>
  <c r="FQ41" i="3"/>
  <c r="FP8" i="3"/>
  <c r="FP51" i="3" s="1"/>
  <c r="FP9" i="3"/>
  <c r="FP32" i="3"/>
  <c r="FP40" i="3"/>
  <c r="FS8" i="3"/>
  <c r="FS51" i="3" s="1"/>
  <c r="FL51" i="3"/>
  <c r="FS9" i="3"/>
  <c r="FS10" i="3"/>
  <c r="GD10" i="3"/>
  <c r="FP11" i="3"/>
  <c r="GA11" i="3"/>
  <c r="FP12" i="3"/>
  <c r="GD12" i="3"/>
  <c r="FP13" i="3"/>
  <c r="GD13" i="3"/>
  <c r="FP14" i="3"/>
  <c r="GD14" i="3"/>
  <c r="FS15" i="3"/>
  <c r="GD15" i="3"/>
  <c r="FS16" i="3"/>
  <c r="GD16" i="3"/>
  <c r="FP17" i="3"/>
  <c r="GD17" i="3"/>
  <c r="GD18" i="3"/>
  <c r="FP19" i="3"/>
  <c r="GA19" i="3"/>
  <c r="GD21" i="3"/>
  <c r="FP22" i="3"/>
  <c r="GD22" i="3"/>
  <c r="FP23" i="3"/>
  <c r="GD23" i="3"/>
  <c r="FP24" i="3"/>
  <c r="GD24" i="3"/>
  <c r="FL52" i="3"/>
  <c r="FL55" i="3"/>
  <c r="FS28" i="3"/>
  <c r="GA28" i="3"/>
  <c r="GA29" i="3"/>
  <c r="GA56" i="3" s="1"/>
  <c r="FS30" i="3"/>
  <c r="FS57" i="3" s="1"/>
  <c r="FL57" i="3"/>
  <c r="FS31" i="3"/>
  <c r="GD31" i="3"/>
  <c r="FS32" i="3"/>
  <c r="GD32" i="3"/>
  <c r="FP33" i="3"/>
  <c r="GA33" i="3"/>
  <c r="FP34" i="3"/>
  <c r="GA34" i="3"/>
  <c r="GD35" i="3"/>
  <c r="FP36" i="3"/>
  <c r="GD36" i="3"/>
  <c r="FP37" i="3"/>
  <c r="GA37" i="3"/>
  <c r="FP38" i="3"/>
  <c r="GD38" i="3"/>
  <c r="GD39" i="3"/>
  <c r="FS40" i="3"/>
  <c r="GD40" i="3"/>
  <c r="FS41" i="3"/>
  <c r="GD41" i="3"/>
  <c r="FL7" i="3"/>
  <c r="FL50" i="3" s="1"/>
  <c r="FP7" i="3"/>
  <c r="FP50" i="3" s="1"/>
  <c r="D95" i="3"/>
  <c r="D96" i="3"/>
  <c r="D99" i="3"/>
  <c r="D100" i="3"/>
  <c r="D101" i="3"/>
  <c r="D102" i="3"/>
  <c r="D103" i="3"/>
  <c r="E72" i="3"/>
  <c r="F72" i="3"/>
  <c r="F73" i="3"/>
  <c r="F74" i="3"/>
  <c r="F75" i="3"/>
  <c r="F76" i="3"/>
  <c r="E77" i="3"/>
  <c r="F77" i="3"/>
  <c r="E78" i="3"/>
  <c r="F78" i="3"/>
  <c r="E79" i="3"/>
  <c r="F79" i="3"/>
  <c r="E80" i="3"/>
  <c r="F80" i="3"/>
  <c r="E81" i="3"/>
  <c r="F81" i="3"/>
  <c r="E82" i="3"/>
  <c r="F82" i="3"/>
  <c r="F83" i="3"/>
  <c r="D78" i="3"/>
  <c r="D81" i="3"/>
  <c r="F50" i="3"/>
  <c r="F51" i="3"/>
  <c r="F52" i="3"/>
  <c r="F53" i="3"/>
  <c r="F54" i="3"/>
  <c r="F55" i="3"/>
  <c r="F56" i="3"/>
  <c r="F57" i="3"/>
  <c r="F58" i="3"/>
  <c r="F59" i="3"/>
  <c r="F60" i="3"/>
  <c r="F61" i="3"/>
  <c r="D29" i="3"/>
  <c r="D30" i="3"/>
  <c r="D33" i="3"/>
  <c r="D34" i="3"/>
  <c r="D35" i="3"/>
  <c r="D37" i="3"/>
  <c r="D38" i="3"/>
  <c r="D28" i="3"/>
  <c r="EZ72" i="3"/>
  <c r="EZ73" i="3"/>
  <c r="EZ74" i="3"/>
  <c r="EZ75" i="3"/>
  <c r="EZ76" i="3"/>
  <c r="EZ77" i="3"/>
  <c r="EZ78" i="3"/>
  <c r="EZ79" i="3"/>
  <c r="EZ81" i="3"/>
  <c r="EZ82" i="3"/>
  <c r="EZ83" i="3"/>
  <c r="EZ84" i="3"/>
  <c r="EZ85" i="3"/>
  <c r="EZ86" i="3"/>
  <c r="EZ87" i="3"/>
  <c r="EZ89" i="3"/>
  <c r="EZ91" i="3"/>
  <c r="EZ92" i="3"/>
  <c r="EZ94" i="3"/>
  <c r="EZ95" i="3"/>
  <c r="EZ96" i="3"/>
  <c r="EZ97" i="3"/>
  <c r="EZ98" i="3"/>
  <c r="EZ99" i="3"/>
  <c r="EZ100" i="3"/>
  <c r="EZ101" i="3"/>
  <c r="EZ102" i="3"/>
  <c r="EZ103" i="3"/>
  <c r="EZ104" i="3"/>
  <c r="EZ105" i="3"/>
  <c r="EZ106" i="3"/>
  <c r="EZ107" i="3"/>
  <c r="EZ108" i="3"/>
  <c r="EZ109" i="3"/>
  <c r="EZ110" i="3"/>
  <c r="EZ111" i="3"/>
  <c r="EZ112" i="3"/>
  <c r="EP98" i="3"/>
  <c r="EP99" i="3"/>
  <c r="EP100" i="3"/>
  <c r="EP101" i="3"/>
  <c r="EP102" i="3"/>
  <c r="EP103" i="3"/>
  <c r="EP104" i="3"/>
  <c r="EP105" i="3"/>
  <c r="EP106" i="3"/>
  <c r="EP107" i="3"/>
  <c r="EP108" i="3"/>
  <c r="EP109" i="3"/>
  <c r="EP110" i="3"/>
  <c r="EP111" i="3"/>
  <c r="EP112" i="3"/>
  <c r="EO72" i="3"/>
  <c r="EO73" i="3"/>
  <c r="EO74" i="3"/>
  <c r="EO75" i="3"/>
  <c r="EO76" i="3"/>
  <c r="EO77" i="3"/>
  <c r="EO78" i="3"/>
  <c r="EO79" i="3"/>
  <c r="EO80" i="3"/>
  <c r="EO81" i="3"/>
  <c r="EO82" i="3"/>
  <c r="EO83" i="3"/>
  <c r="EO84" i="3"/>
  <c r="EO85" i="3"/>
  <c r="EO86" i="3"/>
  <c r="EO87" i="3"/>
  <c r="EO88" i="3"/>
  <c r="EO89" i="3"/>
  <c r="EO90" i="3"/>
  <c r="EO93" i="3"/>
  <c r="EO94" i="3"/>
  <c r="EO96" i="3"/>
  <c r="EO97" i="3"/>
  <c r="EO98" i="3"/>
  <c r="EO99" i="3"/>
  <c r="EO100" i="3"/>
  <c r="EO101" i="3"/>
  <c r="EO102" i="3"/>
  <c r="EO103" i="3"/>
  <c r="EO104" i="3"/>
  <c r="EO105" i="3"/>
  <c r="EO106" i="3"/>
  <c r="EO107" i="3"/>
  <c r="EO108" i="3"/>
  <c r="EO109" i="3"/>
  <c r="EO110" i="3"/>
  <c r="EO111" i="3"/>
  <c r="EO112" i="3"/>
  <c r="EO71" i="3"/>
  <c r="FP28" i="3" l="1"/>
  <c r="FS17" i="3"/>
  <c r="GA41" i="3"/>
  <c r="GA15" i="3"/>
  <c r="GD27" i="3"/>
  <c r="GD55" i="3" s="1"/>
  <c r="FS14" i="3"/>
  <c r="GA36" i="3"/>
  <c r="GA58" i="3" s="1"/>
  <c r="GA10" i="3"/>
  <c r="GD25" i="3"/>
  <c r="GD52" i="3" s="1"/>
  <c r="FS13" i="3"/>
  <c r="FS37" i="3"/>
  <c r="FS12" i="3"/>
  <c r="GA27" i="3"/>
  <c r="GA55" i="3" s="1"/>
  <c r="GA8" i="3"/>
  <c r="GA51" i="3" s="1"/>
  <c r="FP16" i="3"/>
  <c r="FS36" i="3"/>
  <c r="GA25" i="3"/>
  <c r="GA52" i="3" s="1"/>
  <c r="GD37" i="3"/>
  <c r="FP41" i="3"/>
  <c r="FP10" i="3"/>
  <c r="GA18" i="3"/>
  <c r="GD11" i="3"/>
  <c r="FL58" i="3"/>
  <c r="AP105" i="6"/>
  <c r="FP31" i="3"/>
  <c r="GD234" i="3"/>
  <c r="GA234" i="3"/>
  <c r="FS296" i="3"/>
  <c r="FP296" i="3"/>
  <c r="GT33" i="3"/>
  <c r="GQ33" i="3"/>
  <c r="GT71" i="3"/>
  <c r="GT114" i="3" s="1"/>
  <c r="GQ71" i="3"/>
  <c r="GQ114" i="3" s="1"/>
  <c r="HB172" i="3"/>
  <c r="HE172" i="3"/>
  <c r="GT226" i="3"/>
  <c r="GQ226" i="3"/>
  <c r="GT297" i="3"/>
  <c r="GT316" i="3" s="1"/>
  <c r="GQ297" i="3"/>
  <c r="GT273" i="3"/>
  <c r="GQ273" i="3"/>
  <c r="GT265" i="3"/>
  <c r="GT308" i="3" s="1"/>
  <c r="GQ265" i="3"/>
  <c r="GQ308" i="3" s="1"/>
  <c r="GL308" i="3"/>
  <c r="HE42" i="3"/>
  <c r="FP100" i="3"/>
  <c r="FL115" i="3"/>
  <c r="GL314" i="3"/>
  <c r="GQ289" i="3"/>
  <c r="GQ314" i="3" s="1"/>
  <c r="GA35" i="3"/>
  <c r="FS86" i="3"/>
  <c r="FP86" i="3"/>
  <c r="FS160" i="3"/>
  <c r="FP160" i="3"/>
  <c r="FS34" i="3"/>
  <c r="GA24" i="3"/>
  <c r="GD7" i="3"/>
  <c r="GD50" i="3" s="1"/>
  <c r="GD34" i="3"/>
  <c r="FK124" i="3"/>
  <c r="FS104" i="3"/>
  <c r="FP104" i="3"/>
  <c r="GD163" i="3"/>
  <c r="GA163" i="3"/>
  <c r="FS143" i="3"/>
  <c r="FP143" i="3"/>
  <c r="FS295" i="3"/>
  <c r="FP295" i="3"/>
  <c r="FS279" i="3"/>
  <c r="FP279" i="3"/>
  <c r="GQ76" i="3"/>
  <c r="GT76" i="3"/>
  <c r="GQ72" i="3"/>
  <c r="GQ115" i="3" s="1"/>
  <c r="GT72" i="3"/>
  <c r="GT115" i="3" s="1"/>
  <c r="HB140" i="3"/>
  <c r="HE140" i="3"/>
  <c r="GQ296" i="3"/>
  <c r="GT296" i="3"/>
  <c r="GQ288" i="3"/>
  <c r="GQ313" i="3" s="1"/>
  <c r="GT288" i="3"/>
  <c r="GT313" i="3" s="1"/>
  <c r="GL313" i="3"/>
  <c r="GQ280" i="3"/>
  <c r="GT280" i="3"/>
  <c r="GT272" i="3"/>
  <c r="GQ272" i="3"/>
  <c r="GQ7" i="3"/>
  <c r="GQ50" i="3" s="1"/>
  <c r="GT19" i="3"/>
  <c r="HE38" i="3"/>
  <c r="GM50" i="3"/>
  <c r="FP81" i="3"/>
  <c r="GA72" i="3"/>
  <c r="GA115" i="3" s="1"/>
  <c r="GD80" i="3"/>
  <c r="FK119" i="3"/>
  <c r="FS149" i="3"/>
  <c r="FS24" i="3"/>
  <c r="FP30" i="3"/>
  <c r="FP57" i="3" s="1"/>
  <c r="GA143" i="3"/>
  <c r="GD143" i="3"/>
  <c r="FP272" i="3"/>
  <c r="FS272" i="3"/>
  <c r="FP15" i="3"/>
  <c r="FS7" i="3"/>
  <c r="FS50" i="3" s="1"/>
  <c r="FS33" i="3"/>
  <c r="FS19" i="3"/>
  <c r="FS11" i="3"/>
  <c r="GA40" i="3"/>
  <c r="GA32" i="3"/>
  <c r="GA23" i="3"/>
  <c r="GA14" i="3"/>
  <c r="GD33" i="3"/>
  <c r="FL60" i="3"/>
  <c r="GA103" i="3"/>
  <c r="GD103" i="3"/>
  <c r="FS95" i="3"/>
  <c r="FP95" i="3"/>
  <c r="FS89" i="3"/>
  <c r="FS116" i="3" s="1"/>
  <c r="FP89" i="3"/>
  <c r="FP116" i="3" s="1"/>
  <c r="FK116" i="3"/>
  <c r="GA84" i="3"/>
  <c r="GD84" i="3"/>
  <c r="GA75" i="3"/>
  <c r="GD75" i="3"/>
  <c r="FP136" i="3"/>
  <c r="FP179" i="3" s="1"/>
  <c r="FK179" i="3"/>
  <c r="FS136" i="3"/>
  <c r="FS163" i="3"/>
  <c r="FP163" i="3"/>
  <c r="FS159" i="3"/>
  <c r="FS186" i="3" s="1"/>
  <c r="FK186" i="3"/>
  <c r="FP159" i="3"/>
  <c r="FP186" i="3" s="1"/>
  <c r="FS153" i="3"/>
  <c r="FP153" i="3"/>
  <c r="FS148" i="3"/>
  <c r="FP148" i="3"/>
  <c r="GD142" i="3"/>
  <c r="GA142" i="3"/>
  <c r="GD138" i="3"/>
  <c r="GA138" i="3"/>
  <c r="FS294" i="3"/>
  <c r="FP294" i="3"/>
  <c r="FK316" i="3"/>
  <c r="FS286" i="3"/>
  <c r="FS313" i="3" s="1"/>
  <c r="L100" i="3" s="1"/>
  <c r="FP286" i="3"/>
  <c r="FP313" i="3" s="1"/>
  <c r="I100" i="3" s="1"/>
  <c r="FK313" i="3"/>
  <c r="FS278" i="3"/>
  <c r="FP278" i="3"/>
  <c r="FS270" i="3"/>
  <c r="FP270" i="3"/>
  <c r="HB59" i="3"/>
  <c r="HE171" i="3"/>
  <c r="HB171" i="3"/>
  <c r="HB189" i="3" s="1"/>
  <c r="HE167" i="3"/>
  <c r="HB167" i="3"/>
  <c r="GL181" i="3"/>
  <c r="GT156" i="3"/>
  <c r="GT181" i="3" s="1"/>
  <c r="HB149" i="3"/>
  <c r="HE149" i="3"/>
  <c r="GQ235" i="3"/>
  <c r="GT235" i="3"/>
  <c r="GQ264" i="3"/>
  <c r="GQ307" i="3" s="1"/>
  <c r="GT264" i="3"/>
  <c r="GT307" i="3" s="1"/>
  <c r="GQ295" i="3"/>
  <c r="GT295" i="3"/>
  <c r="GQ287" i="3"/>
  <c r="GT287" i="3"/>
  <c r="GQ279" i="3"/>
  <c r="GT279" i="3"/>
  <c r="GQ271" i="3"/>
  <c r="GT271" i="3"/>
  <c r="GQ39" i="3"/>
  <c r="GT15" i="3"/>
  <c r="HB22" i="3"/>
  <c r="HE35" i="3"/>
  <c r="FP96" i="3"/>
  <c r="FP80" i="3"/>
  <c r="FS105" i="3"/>
  <c r="FS91" i="3"/>
  <c r="FS74" i="3"/>
  <c r="GA100" i="3"/>
  <c r="GA83" i="3"/>
  <c r="GD92" i="3"/>
  <c r="GD77" i="3"/>
  <c r="FK120" i="3"/>
  <c r="GT86" i="3"/>
  <c r="HE106" i="3"/>
  <c r="FP151" i="3"/>
  <c r="FS141" i="3"/>
  <c r="GD168" i="3"/>
  <c r="FL59" i="3"/>
  <c r="GD139" i="3"/>
  <c r="GA139" i="3"/>
  <c r="FS288" i="3"/>
  <c r="FP288" i="3"/>
  <c r="GA95" i="3"/>
  <c r="GD95" i="3"/>
  <c r="GD148" i="3"/>
  <c r="GA148" i="3"/>
  <c r="GA39" i="3"/>
  <c r="GA60" i="3" s="1"/>
  <c r="GA31" i="3"/>
  <c r="GA22" i="3"/>
  <c r="GA13" i="3"/>
  <c r="FL56" i="3"/>
  <c r="FS103" i="3"/>
  <c r="FP103" i="3"/>
  <c r="FL121" i="3"/>
  <c r="GD94" i="3"/>
  <c r="GD121" i="3" s="1"/>
  <c r="FS84" i="3"/>
  <c r="FP84" i="3"/>
  <c r="FS75" i="3"/>
  <c r="FP75" i="3"/>
  <c r="FL179" i="3"/>
  <c r="GA136" i="3"/>
  <c r="GA179" i="3" s="1"/>
  <c r="GD136" i="3"/>
  <c r="FP167" i="3"/>
  <c r="FP188" i="3" s="1"/>
  <c r="FS167" i="3"/>
  <c r="GD162" i="3"/>
  <c r="GA162" i="3"/>
  <c r="GD158" i="3"/>
  <c r="GD185" i="3" s="1"/>
  <c r="GA158" i="3"/>
  <c r="GA185" i="3" s="1"/>
  <c r="FL185" i="3"/>
  <c r="GD152" i="3"/>
  <c r="GA152" i="3"/>
  <c r="GD147" i="3"/>
  <c r="GA147" i="3"/>
  <c r="FS142" i="3"/>
  <c r="FP142" i="3"/>
  <c r="FS138" i="3"/>
  <c r="FP138" i="3"/>
  <c r="FS293" i="3"/>
  <c r="FP293" i="3"/>
  <c r="FS285" i="3"/>
  <c r="FP285" i="3"/>
  <c r="FS277" i="3"/>
  <c r="FP277" i="3"/>
  <c r="FS269" i="3"/>
  <c r="FP269" i="3"/>
  <c r="GQ100" i="3"/>
  <c r="GT100" i="3"/>
  <c r="GM179" i="3"/>
  <c r="HB136" i="3"/>
  <c r="HB179" i="3" s="1"/>
  <c r="GQ171" i="3"/>
  <c r="GT171" i="3"/>
  <c r="GQ167" i="3"/>
  <c r="GT167" i="3"/>
  <c r="GT154" i="3"/>
  <c r="GQ154" i="3"/>
  <c r="HB139" i="3"/>
  <c r="HE139" i="3"/>
  <c r="GQ205" i="3"/>
  <c r="GT205" i="3"/>
  <c r="GQ302" i="3"/>
  <c r="GT302" i="3"/>
  <c r="GQ294" i="3"/>
  <c r="GT294" i="3"/>
  <c r="GQ286" i="3"/>
  <c r="GQ312" i="3" s="1"/>
  <c r="GT286" i="3"/>
  <c r="GT312" i="3" s="1"/>
  <c r="GQ278" i="3"/>
  <c r="GT278" i="3"/>
  <c r="GQ270" i="3"/>
  <c r="GT270" i="3"/>
  <c r="GT11" i="3"/>
  <c r="HB17" i="3"/>
  <c r="HE31" i="3"/>
  <c r="HE56" i="3" s="1"/>
  <c r="FS102" i="3"/>
  <c r="FS88" i="3"/>
  <c r="FS73" i="3"/>
  <c r="GA98" i="3"/>
  <c r="GA82" i="3"/>
  <c r="GD105" i="3"/>
  <c r="GD90" i="3"/>
  <c r="GD76" i="3"/>
  <c r="GQ107" i="3"/>
  <c r="HE102" i="3"/>
  <c r="FP144" i="3"/>
  <c r="GD161" i="3"/>
  <c r="FP234" i="3"/>
  <c r="FP281" i="3"/>
  <c r="GT281" i="3"/>
  <c r="FK181" i="3"/>
  <c r="FP154" i="3"/>
  <c r="FP181" i="3" s="1"/>
  <c r="FS154" i="3"/>
  <c r="GA38" i="3"/>
  <c r="GA30" i="3"/>
  <c r="GA57" i="3" s="1"/>
  <c r="GA21" i="3"/>
  <c r="GA12" i="3"/>
  <c r="FK50" i="3"/>
  <c r="FK57" i="3"/>
  <c r="FS98" i="3"/>
  <c r="FP98" i="3"/>
  <c r="FS94" i="3"/>
  <c r="FP94" i="3"/>
  <c r="FP121" i="3" s="1"/>
  <c r="FS79" i="3"/>
  <c r="FP79" i="3"/>
  <c r="GD170" i="3"/>
  <c r="GA170" i="3"/>
  <c r="GD166" i="3"/>
  <c r="GA166" i="3"/>
  <c r="FL188" i="3"/>
  <c r="GA157" i="3"/>
  <c r="GD157" i="3"/>
  <c r="FP152" i="3"/>
  <c r="FS152" i="3"/>
  <c r="GD146" i="3"/>
  <c r="GA146" i="3"/>
  <c r="GA141" i="3"/>
  <c r="GD141" i="3"/>
  <c r="FP292" i="3"/>
  <c r="FK315" i="3"/>
  <c r="FP284" i="3"/>
  <c r="FP312" i="3" s="1"/>
  <c r="I99" i="3" s="1"/>
  <c r="FS284" i="3"/>
  <c r="FS312" i="3" s="1"/>
  <c r="L99" i="3" s="1"/>
  <c r="FS276" i="3"/>
  <c r="FP276" i="3"/>
  <c r="FS268" i="3"/>
  <c r="FP268" i="3"/>
  <c r="HE40" i="3"/>
  <c r="HB40" i="3"/>
  <c r="HB30" i="3"/>
  <c r="HE30" i="3"/>
  <c r="HB99" i="3"/>
  <c r="HE99" i="3"/>
  <c r="HE83" i="3"/>
  <c r="HB83" i="3"/>
  <c r="HE174" i="3"/>
  <c r="HB174" i="3"/>
  <c r="HE166" i="3"/>
  <c r="HB166" i="3"/>
  <c r="GQ224" i="3"/>
  <c r="GQ249" i="3" s="1"/>
  <c r="GT224" i="3"/>
  <c r="GT249" i="3" s="1"/>
  <c r="HB215" i="3"/>
  <c r="HE215" i="3"/>
  <c r="GT210" i="3"/>
  <c r="GQ210" i="3"/>
  <c r="GQ301" i="3"/>
  <c r="GT301" i="3"/>
  <c r="GQ293" i="3"/>
  <c r="GT293" i="3"/>
  <c r="GQ285" i="3"/>
  <c r="GQ310" i="3" s="1"/>
  <c r="GT285" i="3"/>
  <c r="GT310" i="3" s="1"/>
  <c r="GL310" i="3"/>
  <c r="GQ277" i="3"/>
  <c r="GT277" i="3"/>
  <c r="GQ269" i="3"/>
  <c r="GT269" i="3"/>
  <c r="HB13" i="3"/>
  <c r="FP71" i="3"/>
  <c r="FP114" i="3" s="1"/>
  <c r="FS101" i="3"/>
  <c r="FS87" i="3"/>
  <c r="FS72" i="3"/>
  <c r="FS115" i="3" s="1"/>
  <c r="GD104" i="3"/>
  <c r="GD88" i="3"/>
  <c r="FL122" i="3"/>
  <c r="GL307" i="3"/>
  <c r="GN318" i="3"/>
  <c r="GQ106" i="3"/>
  <c r="HE92" i="3"/>
  <c r="HE117" i="3" s="1"/>
  <c r="FP140" i="3"/>
  <c r="GA167" i="3"/>
  <c r="GD153" i="3"/>
  <c r="HE168" i="3"/>
  <c r="GD164" i="3"/>
  <c r="GA164" i="3"/>
  <c r="FS76" i="3"/>
  <c r="FP76" i="3"/>
  <c r="GD159" i="3"/>
  <c r="GD186" i="3" s="1"/>
  <c r="GA159" i="3"/>
  <c r="GA186" i="3" s="1"/>
  <c r="FL186" i="3"/>
  <c r="FS139" i="3"/>
  <c r="FP139" i="3"/>
  <c r="FS287" i="3"/>
  <c r="FS314" i="3" s="1"/>
  <c r="L101" i="3" s="1"/>
  <c r="FP287" i="3"/>
  <c r="FP314" i="3" s="1"/>
  <c r="I101" i="3" s="1"/>
  <c r="HB80" i="3"/>
  <c r="HE80" i="3"/>
  <c r="GD30" i="3"/>
  <c r="GD57" i="3" s="1"/>
  <c r="FK188" i="3"/>
  <c r="FS166" i="3"/>
  <c r="FS157" i="3"/>
  <c r="FP157" i="3"/>
  <c r="GD151" i="3"/>
  <c r="GA151" i="3"/>
  <c r="FS146" i="3"/>
  <c r="FP146" i="3"/>
  <c r="FK180" i="3"/>
  <c r="FS137" i="3"/>
  <c r="FP137" i="3"/>
  <c r="FP180" i="3" s="1"/>
  <c r="FP264" i="3"/>
  <c r="FP307" i="3" s="1"/>
  <c r="FS264" i="3"/>
  <c r="FS307" i="3" s="1"/>
  <c r="FS291" i="3"/>
  <c r="FP291" i="3"/>
  <c r="FS275" i="3"/>
  <c r="FP275" i="3"/>
  <c r="FS267" i="3"/>
  <c r="FP267" i="3"/>
  <c r="GM124" i="3"/>
  <c r="HB87" i="3"/>
  <c r="HE87" i="3"/>
  <c r="HE82" i="3"/>
  <c r="HB82" i="3"/>
  <c r="GT74" i="3"/>
  <c r="GQ74" i="3"/>
  <c r="HE237" i="3"/>
  <c r="HB237" i="3"/>
  <c r="HE233" i="3"/>
  <c r="HB233" i="3"/>
  <c r="GQ300" i="3"/>
  <c r="GT300" i="3"/>
  <c r="GQ292" i="3"/>
  <c r="GQ315" i="3" s="1"/>
  <c r="GT292" i="3"/>
  <c r="GQ284" i="3"/>
  <c r="GQ309" i="3" s="1"/>
  <c r="GT284" i="3"/>
  <c r="GT309" i="3" s="1"/>
  <c r="GQ276" i="3"/>
  <c r="GT276" i="3"/>
  <c r="GQ268" i="3"/>
  <c r="GT268" i="3"/>
  <c r="GA94" i="3"/>
  <c r="GA121" i="3" s="1"/>
  <c r="GA79" i="3"/>
  <c r="FL124" i="3"/>
  <c r="GL120" i="3"/>
  <c r="GM180" i="3"/>
  <c r="GQ104" i="3"/>
  <c r="HB107" i="3"/>
  <c r="GD144" i="3"/>
  <c r="FS292" i="3"/>
  <c r="FS315" i="3" s="1"/>
  <c r="L102" i="3" s="1"/>
  <c r="HE202" i="3"/>
  <c r="FL123" i="3"/>
  <c r="FL189" i="3"/>
  <c r="GA169" i="3"/>
  <c r="GD169" i="3"/>
  <c r="GD165" i="3"/>
  <c r="GA165" i="3"/>
  <c r="GA187" i="3" s="1"/>
  <c r="GA156" i="3"/>
  <c r="GA184" i="3" s="1"/>
  <c r="GD156" i="3"/>
  <c r="GD184" i="3" s="1"/>
  <c r="FL184" i="3"/>
  <c r="GA140" i="3"/>
  <c r="GD140" i="3"/>
  <c r="FP298" i="3"/>
  <c r="FS298" i="3"/>
  <c r="FS290" i="3"/>
  <c r="FP290" i="3"/>
  <c r="FP282" i="3"/>
  <c r="FP309" i="3" s="1"/>
  <c r="I96" i="3" s="1"/>
  <c r="FS282" i="3"/>
  <c r="FS309" i="3" s="1"/>
  <c r="L96" i="3" s="1"/>
  <c r="FS266" i="3"/>
  <c r="FP266" i="3"/>
  <c r="GT98" i="3"/>
  <c r="GQ98" i="3"/>
  <c r="HB160" i="3"/>
  <c r="HB185" i="3" s="1"/>
  <c r="GM185" i="3"/>
  <c r="HE152" i="3"/>
  <c r="HB152" i="3"/>
  <c r="HE147" i="3"/>
  <c r="HB147" i="3"/>
  <c r="GQ138" i="3"/>
  <c r="GT138" i="3"/>
  <c r="GT237" i="3"/>
  <c r="GQ237" i="3"/>
  <c r="GT299" i="3"/>
  <c r="GQ299" i="3"/>
  <c r="GT291" i="3"/>
  <c r="GQ291" i="3"/>
  <c r="GL311" i="3"/>
  <c r="GQ275" i="3"/>
  <c r="GT275" i="3"/>
  <c r="GQ267" i="3"/>
  <c r="GT267" i="3"/>
  <c r="HE9" i="3"/>
  <c r="GD85" i="3"/>
  <c r="GL249" i="3"/>
  <c r="GQ95" i="3"/>
  <c r="GQ120" i="3" s="1"/>
  <c r="FP170" i="3"/>
  <c r="FS168" i="3"/>
  <c r="FS189" i="3" s="1"/>
  <c r="FK314" i="3"/>
  <c r="FS271" i="3"/>
  <c r="HU7" i="3"/>
  <c r="HM50" i="3"/>
  <c r="HR7" i="3"/>
  <c r="IF45" i="3"/>
  <c r="IC45" i="3"/>
  <c r="IC41" i="3"/>
  <c r="IF41" i="3"/>
  <c r="IC37" i="3"/>
  <c r="IF37" i="3"/>
  <c r="IC33" i="3"/>
  <c r="IF33" i="3"/>
  <c r="IF21" i="3"/>
  <c r="IC21" i="3"/>
  <c r="IF17" i="3"/>
  <c r="IC17" i="3"/>
  <c r="IF13" i="3"/>
  <c r="IC13" i="3"/>
  <c r="IF9" i="3"/>
  <c r="IC9" i="3"/>
  <c r="HR111" i="3"/>
  <c r="HU111" i="3"/>
  <c r="HR107" i="3"/>
  <c r="HU107" i="3"/>
  <c r="HR103" i="3"/>
  <c r="HU103" i="3"/>
  <c r="HR99" i="3"/>
  <c r="HU99" i="3"/>
  <c r="IF94" i="3"/>
  <c r="IC94" i="3"/>
  <c r="HU88" i="3"/>
  <c r="HR88" i="3"/>
  <c r="HR84" i="3"/>
  <c r="HR115" i="3" s="1"/>
  <c r="HM115" i="3"/>
  <c r="HU84" i="3"/>
  <c r="IC79" i="3"/>
  <c r="IF79" i="3"/>
  <c r="IF75" i="3"/>
  <c r="IC75" i="3"/>
  <c r="HM179" i="3"/>
  <c r="HU136" i="3"/>
  <c r="HR136" i="3"/>
  <c r="FK189" i="3"/>
  <c r="FS169" i="3"/>
  <c r="FP169" i="3"/>
  <c r="FP165" i="3"/>
  <c r="FS165" i="3"/>
  <c r="GA160" i="3"/>
  <c r="GD160" i="3"/>
  <c r="GD149" i="3"/>
  <c r="GA149" i="3"/>
  <c r="FS297" i="3"/>
  <c r="FP297" i="3"/>
  <c r="FP317" i="3" s="1"/>
  <c r="FK317" i="3"/>
  <c r="FS289" i="3"/>
  <c r="FP289" i="3"/>
  <c r="FP273" i="3"/>
  <c r="FS273" i="3"/>
  <c r="FP265" i="3"/>
  <c r="FP308" i="3" s="1"/>
  <c r="I95" i="3" s="1"/>
  <c r="FS265" i="3"/>
  <c r="FS308" i="3" s="1"/>
  <c r="L95" i="3" s="1"/>
  <c r="FK308" i="3"/>
  <c r="FK318" i="3" s="1"/>
  <c r="GT173" i="3"/>
  <c r="GQ173" i="3"/>
  <c r="HB164" i="3"/>
  <c r="HE164" i="3"/>
  <c r="HB226" i="3"/>
  <c r="HE226" i="3"/>
  <c r="GT298" i="3"/>
  <c r="GQ298" i="3"/>
  <c r="GQ290" i="3"/>
  <c r="GL315" i="3"/>
  <c r="GT290" i="3"/>
  <c r="GT282" i="3"/>
  <c r="GQ282" i="3"/>
  <c r="GQ266" i="3"/>
  <c r="GT266" i="3"/>
  <c r="HB31" i="3"/>
  <c r="HB56" i="3" s="1"/>
  <c r="HE7" i="3"/>
  <c r="HE50" i="3" s="1"/>
  <c r="FP101" i="3"/>
  <c r="FP72" i="3"/>
  <c r="FP115" i="3" s="1"/>
  <c r="GA90" i="3"/>
  <c r="GA117" i="3" s="1"/>
  <c r="GA74" i="3"/>
  <c r="GD99" i="3"/>
  <c r="HB92" i="3"/>
  <c r="HB117" i="3" s="1"/>
  <c r="FP166" i="3"/>
  <c r="FS162" i="3"/>
  <c r="FK309" i="3"/>
  <c r="GT142" i="3"/>
  <c r="FL318" i="3"/>
  <c r="K223" i="6"/>
  <c r="IF46" i="3"/>
  <c r="IC46" i="3"/>
  <c r="IC42" i="3"/>
  <c r="IF42" i="3"/>
  <c r="IC38" i="3"/>
  <c r="IF38" i="3"/>
  <c r="IC34" i="3"/>
  <c r="IF34" i="3"/>
  <c r="HN55" i="3"/>
  <c r="IF29" i="3"/>
  <c r="IC29" i="3"/>
  <c r="IC55" i="3" s="1"/>
  <c r="IC22" i="3"/>
  <c r="IF22" i="3"/>
  <c r="IC18" i="3"/>
  <c r="IF18" i="3"/>
  <c r="IC14" i="3"/>
  <c r="IF14" i="3"/>
  <c r="IC10" i="3"/>
  <c r="IF10" i="3"/>
  <c r="HR112" i="3"/>
  <c r="HU112" i="3"/>
  <c r="HU108" i="3"/>
  <c r="HR108" i="3"/>
  <c r="HR104" i="3"/>
  <c r="HU104" i="3"/>
  <c r="HU100" i="3"/>
  <c r="HR100" i="3"/>
  <c r="HR96" i="3"/>
  <c r="HR122" i="3" s="1"/>
  <c r="HU96" i="3"/>
  <c r="HM122" i="3"/>
  <c r="IC89" i="3"/>
  <c r="IF89" i="3"/>
  <c r="HR85" i="3"/>
  <c r="HU85" i="3"/>
  <c r="HU81" i="3"/>
  <c r="HR81" i="3"/>
  <c r="IF76" i="3"/>
  <c r="IC76" i="3"/>
  <c r="IC72" i="3"/>
  <c r="IF72" i="3"/>
  <c r="IC175" i="3"/>
  <c r="IF175" i="3"/>
  <c r="IC171" i="3"/>
  <c r="IF171" i="3"/>
  <c r="IC167" i="3"/>
  <c r="IF167" i="3"/>
  <c r="IC163" i="3"/>
  <c r="IF163" i="3"/>
  <c r="HU159" i="3"/>
  <c r="HR159" i="3"/>
  <c r="HR151" i="3"/>
  <c r="HU151" i="3"/>
  <c r="HU147" i="3"/>
  <c r="HR147" i="3"/>
  <c r="HR143" i="3"/>
  <c r="HU143" i="3"/>
  <c r="HU139" i="3"/>
  <c r="HR139" i="3"/>
  <c r="HU241" i="3"/>
  <c r="HR241" i="3"/>
  <c r="HU237" i="3"/>
  <c r="HR237" i="3"/>
  <c r="HU233" i="3"/>
  <c r="HR233" i="3"/>
  <c r="HR229" i="3"/>
  <c r="HU229" i="3"/>
  <c r="IC224" i="3"/>
  <c r="HN253" i="3"/>
  <c r="IF224" i="3"/>
  <c r="IC215" i="3"/>
  <c r="IF215" i="3"/>
  <c r="IC210" i="3"/>
  <c r="IF210" i="3"/>
  <c r="IC206" i="3"/>
  <c r="IF206" i="3"/>
  <c r="IC202" i="3"/>
  <c r="IF202" i="3"/>
  <c r="HR302" i="3"/>
  <c r="HU302" i="3"/>
  <c r="HU294" i="3"/>
  <c r="HR294" i="3"/>
  <c r="HM312" i="3"/>
  <c r="HU286" i="3"/>
  <c r="HR286" i="3"/>
  <c r="HR312" i="3" s="1"/>
  <c r="HU278" i="3"/>
  <c r="HR278" i="3"/>
  <c r="HR270" i="3"/>
  <c r="HU270" i="3"/>
  <c r="EK318" i="3"/>
  <c r="HR46" i="3"/>
  <c r="HU46" i="3"/>
  <c r="HU42" i="3"/>
  <c r="HR42" i="3"/>
  <c r="HR38" i="3"/>
  <c r="HU38" i="3"/>
  <c r="HU34" i="3"/>
  <c r="HR34" i="3"/>
  <c r="IC26" i="3"/>
  <c r="IC52" i="3" s="1"/>
  <c r="IF26" i="3"/>
  <c r="HN52" i="3"/>
  <c r="HR22" i="3"/>
  <c r="HU22" i="3"/>
  <c r="HU18" i="3"/>
  <c r="HR18" i="3"/>
  <c r="HR14" i="3"/>
  <c r="HU14" i="3"/>
  <c r="HU10" i="3"/>
  <c r="HR10" i="3"/>
  <c r="IF111" i="3"/>
  <c r="IC111" i="3"/>
  <c r="IC107" i="3"/>
  <c r="IF107" i="3"/>
  <c r="IF103" i="3"/>
  <c r="IC103" i="3"/>
  <c r="IC99" i="3"/>
  <c r="IF99" i="3"/>
  <c r="IF95" i="3"/>
  <c r="HN124" i="3"/>
  <c r="IC95" i="3"/>
  <c r="HU89" i="3"/>
  <c r="HR89" i="3"/>
  <c r="HN115" i="3"/>
  <c r="IF84" i="3"/>
  <c r="IC84" i="3"/>
  <c r="IC115" i="3" s="1"/>
  <c r="HR80" i="3"/>
  <c r="HU80" i="3"/>
  <c r="HR76" i="3"/>
  <c r="HU76" i="3"/>
  <c r="HU72" i="3"/>
  <c r="HR72" i="3"/>
  <c r="HU175" i="3"/>
  <c r="HR175" i="3"/>
  <c r="HR171" i="3"/>
  <c r="HU171" i="3"/>
  <c r="HU167" i="3"/>
  <c r="HR167" i="3"/>
  <c r="HR163" i="3"/>
  <c r="HU163" i="3"/>
  <c r="HN184" i="3"/>
  <c r="IC158" i="3"/>
  <c r="IC184" i="3" s="1"/>
  <c r="IF158" i="3"/>
  <c r="IF150" i="3"/>
  <c r="IC150" i="3"/>
  <c r="IC146" i="3"/>
  <c r="IF146" i="3"/>
  <c r="IF142" i="3"/>
  <c r="IC142" i="3"/>
  <c r="IC138" i="3"/>
  <c r="IF138" i="3"/>
  <c r="IC240" i="3"/>
  <c r="IF240" i="3"/>
  <c r="IF236" i="3"/>
  <c r="IC236" i="3"/>
  <c r="IC232" i="3"/>
  <c r="IF232" i="3"/>
  <c r="IF228" i="3"/>
  <c r="IC228" i="3"/>
  <c r="IC223" i="3"/>
  <c r="IF223" i="3"/>
  <c r="HU215" i="3"/>
  <c r="HR215" i="3"/>
  <c r="HU210" i="3"/>
  <c r="HR210" i="3"/>
  <c r="HU206" i="3"/>
  <c r="HR206" i="3"/>
  <c r="HU202" i="3"/>
  <c r="HR202" i="3"/>
  <c r="HR301" i="3"/>
  <c r="HU301" i="3"/>
  <c r="HR293" i="3"/>
  <c r="HU293" i="3"/>
  <c r="HM310" i="3"/>
  <c r="HR285" i="3"/>
  <c r="HR310" i="3" s="1"/>
  <c r="HU285" i="3"/>
  <c r="HU277" i="3"/>
  <c r="HR277" i="3"/>
  <c r="HR308" i="3" s="1"/>
  <c r="HM308" i="3"/>
  <c r="HU269" i="3"/>
  <c r="HR269" i="3"/>
  <c r="IC174" i="3"/>
  <c r="IF174" i="3"/>
  <c r="IF170" i="3"/>
  <c r="IC170" i="3"/>
  <c r="IC166" i="3"/>
  <c r="IF166" i="3"/>
  <c r="IF162" i="3"/>
  <c r="IC162" i="3"/>
  <c r="HU155" i="3"/>
  <c r="HM181" i="3"/>
  <c r="HR155" i="3"/>
  <c r="HR181" i="3" s="1"/>
  <c r="HR150" i="3"/>
  <c r="HU150" i="3"/>
  <c r="HU146" i="3"/>
  <c r="HR146" i="3"/>
  <c r="HR142" i="3"/>
  <c r="HU142" i="3"/>
  <c r="HU138" i="3"/>
  <c r="HR138" i="3"/>
  <c r="HU240" i="3"/>
  <c r="HR240" i="3"/>
  <c r="HU236" i="3"/>
  <c r="HR236" i="3"/>
  <c r="HU232" i="3"/>
  <c r="HR232" i="3"/>
  <c r="HR228" i="3"/>
  <c r="HU228" i="3"/>
  <c r="HN248" i="3"/>
  <c r="IC222" i="3"/>
  <c r="IC248" i="3" s="1"/>
  <c r="IF222" i="3"/>
  <c r="IC214" i="3"/>
  <c r="IF214" i="3"/>
  <c r="IF209" i="3"/>
  <c r="IC209" i="3"/>
  <c r="IC205" i="3"/>
  <c r="IF205" i="3"/>
  <c r="IF201" i="3"/>
  <c r="IC201" i="3"/>
  <c r="HR300" i="3"/>
  <c r="HU300" i="3"/>
  <c r="HR292" i="3"/>
  <c r="HU292" i="3"/>
  <c r="HR284" i="3"/>
  <c r="HU284" i="3"/>
  <c r="HM311" i="3"/>
  <c r="HR276" i="3"/>
  <c r="HU276" i="3"/>
  <c r="HU268" i="3"/>
  <c r="HR268" i="3"/>
  <c r="IC7" i="3"/>
  <c r="IF7" i="3"/>
  <c r="HN50" i="3"/>
  <c r="HR45" i="3"/>
  <c r="HU45" i="3"/>
  <c r="HU41" i="3"/>
  <c r="HR41" i="3"/>
  <c r="HR37" i="3"/>
  <c r="HU37" i="3"/>
  <c r="HU33" i="3"/>
  <c r="HR33" i="3"/>
  <c r="HR21" i="3"/>
  <c r="HU21" i="3"/>
  <c r="HU17" i="3"/>
  <c r="HR17" i="3"/>
  <c r="HU13" i="3"/>
  <c r="HR13" i="3"/>
  <c r="HU9" i="3"/>
  <c r="HR9" i="3"/>
  <c r="IF110" i="3"/>
  <c r="IC110" i="3"/>
  <c r="IC106" i="3"/>
  <c r="IF106" i="3"/>
  <c r="IF102" i="3"/>
  <c r="IC102" i="3"/>
  <c r="IC98" i="3"/>
  <c r="IF98" i="3"/>
  <c r="HR94" i="3"/>
  <c r="HU94" i="3"/>
  <c r="IC87" i="3"/>
  <c r="IF87" i="3"/>
  <c r="IF83" i="3"/>
  <c r="IC83" i="3"/>
  <c r="HR79" i="3"/>
  <c r="HU79" i="3"/>
  <c r="HR75" i="3"/>
  <c r="HU75" i="3"/>
  <c r="HN179" i="3"/>
  <c r="IF136" i="3"/>
  <c r="IC136" i="3"/>
  <c r="HR174" i="3"/>
  <c r="HU174" i="3"/>
  <c r="HU170" i="3"/>
  <c r="HR170" i="3"/>
  <c r="HR166" i="3"/>
  <c r="HU166" i="3"/>
  <c r="HU162" i="3"/>
  <c r="HR162" i="3"/>
  <c r="IC153" i="3"/>
  <c r="IF153" i="3"/>
  <c r="IF149" i="3"/>
  <c r="HN180" i="3"/>
  <c r="IC149" i="3"/>
  <c r="IC180" i="3" s="1"/>
  <c r="IC145" i="3"/>
  <c r="IF145" i="3"/>
  <c r="IF141" i="3"/>
  <c r="IC141" i="3"/>
  <c r="IC137" i="3"/>
  <c r="IF137" i="3"/>
  <c r="IC239" i="3"/>
  <c r="IF239" i="3"/>
  <c r="IF235" i="3"/>
  <c r="IC235" i="3"/>
  <c r="IC231" i="3"/>
  <c r="IF231" i="3"/>
  <c r="IF227" i="3"/>
  <c r="IC227" i="3"/>
  <c r="HM248" i="3"/>
  <c r="HU222" i="3"/>
  <c r="HR222" i="3"/>
  <c r="HR248" i="3" s="1"/>
  <c r="HU214" i="3"/>
  <c r="HR214" i="3"/>
  <c r="HU209" i="3"/>
  <c r="HR209" i="3"/>
  <c r="HU205" i="3"/>
  <c r="HR205" i="3"/>
  <c r="HU201" i="3"/>
  <c r="HR201" i="3"/>
  <c r="HR299" i="3"/>
  <c r="HU299" i="3"/>
  <c r="HR291" i="3"/>
  <c r="HU291" i="3"/>
  <c r="HR275" i="3"/>
  <c r="HU275" i="3"/>
  <c r="HR267" i="3"/>
  <c r="HU267" i="3"/>
  <c r="IC48" i="3"/>
  <c r="IF48" i="3"/>
  <c r="IC44" i="3"/>
  <c r="IF44" i="3"/>
  <c r="IC40" i="3"/>
  <c r="IF40" i="3"/>
  <c r="IC36" i="3"/>
  <c r="IF36" i="3"/>
  <c r="HN58" i="3"/>
  <c r="IC32" i="3"/>
  <c r="IC58" i="3" s="1"/>
  <c r="IF32" i="3"/>
  <c r="IC24" i="3"/>
  <c r="IF24" i="3"/>
  <c r="HN51" i="3"/>
  <c r="IC20" i="3"/>
  <c r="IC51" i="3" s="1"/>
  <c r="IF20" i="3"/>
  <c r="IC16" i="3"/>
  <c r="IF16" i="3"/>
  <c r="IF12" i="3"/>
  <c r="IC12" i="3"/>
  <c r="IC8" i="3"/>
  <c r="IF8" i="3"/>
  <c r="HR110" i="3"/>
  <c r="HU110" i="3"/>
  <c r="HR106" i="3"/>
  <c r="HU106" i="3"/>
  <c r="HR102" i="3"/>
  <c r="HU102" i="3"/>
  <c r="HR98" i="3"/>
  <c r="HU98" i="3"/>
  <c r="HR93" i="3"/>
  <c r="HR119" i="3" s="1"/>
  <c r="HM119" i="3"/>
  <c r="HU93" i="3"/>
  <c r="HR87" i="3"/>
  <c r="HU87" i="3"/>
  <c r="HR83" i="3"/>
  <c r="HU83" i="3"/>
  <c r="IC78" i="3"/>
  <c r="IF78" i="3"/>
  <c r="IF74" i="3"/>
  <c r="IC74" i="3"/>
  <c r="IF177" i="3"/>
  <c r="IC177" i="3"/>
  <c r="IC173" i="3"/>
  <c r="IF173" i="3"/>
  <c r="IF169" i="3"/>
  <c r="IC169" i="3"/>
  <c r="IC165" i="3"/>
  <c r="IF165" i="3"/>
  <c r="IF161" i="3"/>
  <c r="HN187" i="3"/>
  <c r="IC161" i="3"/>
  <c r="IC187" i="3" s="1"/>
  <c r="HR153" i="3"/>
  <c r="HU153" i="3"/>
  <c r="HU149" i="3"/>
  <c r="HR149" i="3"/>
  <c r="HR180" i="3" s="1"/>
  <c r="HM180" i="3"/>
  <c r="HR145" i="3"/>
  <c r="HU145" i="3"/>
  <c r="HU141" i="3"/>
  <c r="HR141" i="3"/>
  <c r="HR137" i="3"/>
  <c r="HU137" i="3"/>
  <c r="HU239" i="3"/>
  <c r="HR239" i="3"/>
  <c r="HU235" i="3"/>
  <c r="HR235" i="3"/>
  <c r="HU231" i="3"/>
  <c r="HR231" i="3"/>
  <c r="HU227" i="3"/>
  <c r="HR227" i="3"/>
  <c r="IF218" i="3"/>
  <c r="IC218" i="3"/>
  <c r="IC212" i="3"/>
  <c r="IF212" i="3"/>
  <c r="IF208" i="3"/>
  <c r="IC208" i="3"/>
  <c r="IC204" i="3"/>
  <c r="IF204" i="3"/>
  <c r="HR264" i="3"/>
  <c r="HU264" i="3"/>
  <c r="HR298" i="3"/>
  <c r="HU298" i="3"/>
  <c r="HR290" i="3"/>
  <c r="HU290" i="3"/>
  <c r="HR282" i="3"/>
  <c r="HU282" i="3"/>
  <c r="HR266" i="3"/>
  <c r="HU266" i="3"/>
  <c r="HU48" i="3"/>
  <c r="HR48" i="3"/>
  <c r="HR44" i="3"/>
  <c r="HU44" i="3"/>
  <c r="HU40" i="3"/>
  <c r="HR40" i="3"/>
  <c r="HR36" i="3"/>
  <c r="HU36" i="3"/>
  <c r="IF31" i="3"/>
  <c r="HN60" i="3"/>
  <c r="IC31" i="3"/>
  <c r="HR24" i="3"/>
  <c r="HU24" i="3"/>
  <c r="HM51" i="3"/>
  <c r="HR20" i="3"/>
  <c r="HR51" i="3" s="1"/>
  <c r="HU20" i="3"/>
  <c r="HR16" i="3"/>
  <c r="HU16" i="3"/>
  <c r="HU12" i="3"/>
  <c r="HR12" i="3"/>
  <c r="HR8" i="3"/>
  <c r="HU8" i="3"/>
  <c r="IF109" i="3"/>
  <c r="IC109" i="3"/>
  <c r="IC105" i="3"/>
  <c r="IF105" i="3"/>
  <c r="IF101" i="3"/>
  <c r="IC101" i="3"/>
  <c r="IC97" i="3"/>
  <c r="IF97" i="3"/>
  <c r="IF92" i="3"/>
  <c r="HN117" i="3"/>
  <c r="IC92" i="3"/>
  <c r="IC117" i="3" s="1"/>
  <c r="IC86" i="3"/>
  <c r="IF86" i="3"/>
  <c r="IF82" i="3"/>
  <c r="IC82" i="3"/>
  <c r="HR78" i="3"/>
  <c r="HU78" i="3"/>
  <c r="HU74" i="3"/>
  <c r="HR74" i="3"/>
  <c r="HU177" i="3"/>
  <c r="HR177" i="3"/>
  <c r="HR173" i="3"/>
  <c r="HU173" i="3"/>
  <c r="HU169" i="3"/>
  <c r="HR169" i="3"/>
  <c r="HR165" i="3"/>
  <c r="HU165" i="3"/>
  <c r="HU161" i="3"/>
  <c r="HM187" i="3"/>
  <c r="HR161" i="3"/>
  <c r="HR187" i="3" s="1"/>
  <c r="IC152" i="3"/>
  <c r="IF152" i="3"/>
  <c r="IF148" i="3"/>
  <c r="IC148" i="3"/>
  <c r="IC144" i="3"/>
  <c r="IF144" i="3"/>
  <c r="IF140" i="3"/>
  <c r="IC140" i="3"/>
  <c r="HM243" i="3"/>
  <c r="HU200" i="3"/>
  <c r="HR200" i="3"/>
  <c r="IC238" i="3"/>
  <c r="IF238" i="3"/>
  <c r="IC234" i="3"/>
  <c r="IF234" i="3"/>
  <c r="IC230" i="3"/>
  <c r="IF230" i="3"/>
  <c r="IC226" i="3"/>
  <c r="IF226" i="3"/>
  <c r="IF217" i="3"/>
  <c r="IC217" i="3"/>
  <c r="HR212" i="3"/>
  <c r="HU212" i="3"/>
  <c r="HU208" i="3"/>
  <c r="HR208" i="3"/>
  <c r="HR204" i="3"/>
  <c r="HU204" i="3"/>
  <c r="HR305" i="3"/>
  <c r="HU305" i="3"/>
  <c r="HR297" i="3"/>
  <c r="HU297" i="3"/>
  <c r="HM315" i="3"/>
  <c r="HR289" i="3"/>
  <c r="HR315" i="3" s="1"/>
  <c r="HU289" i="3"/>
  <c r="HR281" i="3"/>
  <c r="HU281" i="3"/>
  <c r="HR273" i="3"/>
  <c r="HU273" i="3"/>
  <c r="HR265" i="3"/>
  <c r="HU265" i="3"/>
  <c r="IF47" i="3"/>
  <c r="IC47" i="3"/>
  <c r="IF43" i="3"/>
  <c r="IC43" i="3"/>
  <c r="IF39" i="3"/>
  <c r="IC39" i="3"/>
  <c r="IF35" i="3"/>
  <c r="IC35" i="3"/>
  <c r="IF30" i="3"/>
  <c r="IC30" i="3"/>
  <c r="IC23" i="3"/>
  <c r="IF23" i="3"/>
  <c r="IF19" i="3"/>
  <c r="IC19" i="3"/>
  <c r="IC15" i="3"/>
  <c r="IF15" i="3"/>
  <c r="IF11" i="3"/>
  <c r="IC11" i="3"/>
  <c r="HM114" i="3"/>
  <c r="HR71" i="3"/>
  <c r="HU71" i="3"/>
  <c r="HU109" i="3"/>
  <c r="HR109" i="3"/>
  <c r="HU105" i="3"/>
  <c r="HR105" i="3"/>
  <c r="HU101" i="3"/>
  <c r="HR101" i="3"/>
  <c r="HU97" i="3"/>
  <c r="HR97" i="3"/>
  <c r="IC91" i="3"/>
  <c r="IF91" i="3"/>
  <c r="HR86" i="3"/>
  <c r="HU86" i="3"/>
  <c r="HU82" i="3"/>
  <c r="HR82" i="3"/>
  <c r="IC77" i="3"/>
  <c r="IF77" i="3"/>
  <c r="IF73" i="3"/>
  <c r="IC73" i="3"/>
  <c r="IF176" i="3"/>
  <c r="IC176" i="3"/>
  <c r="IC172" i="3"/>
  <c r="IF172" i="3"/>
  <c r="IF168" i="3"/>
  <c r="IC168" i="3"/>
  <c r="IC164" i="3"/>
  <c r="IF164" i="3"/>
  <c r="IF160" i="3"/>
  <c r="HN189" i="3"/>
  <c r="IC160" i="3"/>
  <c r="IC189" i="3" s="1"/>
  <c r="HR152" i="3"/>
  <c r="HU152" i="3"/>
  <c r="HU148" i="3"/>
  <c r="HR148" i="3"/>
  <c r="HR144" i="3"/>
  <c r="HU144" i="3"/>
  <c r="HU140" i="3"/>
  <c r="HR140" i="3"/>
  <c r="IC200" i="3"/>
  <c r="IC243" i="3" s="1"/>
  <c r="IF200" i="3"/>
  <c r="HN243" i="3"/>
  <c r="HU238" i="3"/>
  <c r="HR238" i="3"/>
  <c r="HU234" i="3"/>
  <c r="HR234" i="3"/>
  <c r="HU230" i="3"/>
  <c r="HR230" i="3"/>
  <c r="IC225" i="3"/>
  <c r="IC251" i="3" s="1"/>
  <c r="HN251" i="3"/>
  <c r="IF225" i="3"/>
  <c r="IF216" i="3"/>
  <c r="IC216" i="3"/>
  <c r="IC211" i="3"/>
  <c r="IF211" i="3"/>
  <c r="IF207" i="3"/>
  <c r="IC207" i="3"/>
  <c r="IC203" i="3"/>
  <c r="IF203" i="3"/>
  <c r="HR304" i="3"/>
  <c r="HU304" i="3"/>
  <c r="HR296" i="3"/>
  <c r="HU296" i="3"/>
  <c r="HR288" i="3"/>
  <c r="HR317" i="3" s="1"/>
  <c r="HU288" i="3"/>
  <c r="HM317" i="3"/>
  <c r="HR280" i="3"/>
  <c r="HU280" i="3"/>
  <c r="HR272" i="3"/>
  <c r="HU272" i="3"/>
  <c r="HU47" i="3"/>
  <c r="HR47" i="3"/>
  <c r="HU43" i="3"/>
  <c r="HR43" i="3"/>
  <c r="HU39" i="3"/>
  <c r="HR39" i="3"/>
  <c r="HR35" i="3"/>
  <c r="HU35" i="3"/>
  <c r="HU30" i="3"/>
  <c r="HR30" i="3"/>
  <c r="HR23" i="3"/>
  <c r="HU23" i="3"/>
  <c r="HU19" i="3"/>
  <c r="HR19" i="3"/>
  <c r="HR15" i="3"/>
  <c r="HU15" i="3"/>
  <c r="HU11" i="3"/>
  <c r="HR11" i="3"/>
  <c r="IF112" i="3"/>
  <c r="IC112" i="3"/>
  <c r="IC108" i="3"/>
  <c r="IF108" i="3"/>
  <c r="IF104" i="3"/>
  <c r="IC104" i="3"/>
  <c r="IC100" i="3"/>
  <c r="IF100" i="3"/>
  <c r="IF96" i="3"/>
  <c r="IC96" i="3"/>
  <c r="IC122" i="3" s="1"/>
  <c r="HN122" i="3"/>
  <c r="HU90" i="3"/>
  <c r="HM116" i="3"/>
  <c r="HR90" i="3"/>
  <c r="HR116" i="3" s="1"/>
  <c r="IF85" i="3"/>
  <c r="IC85" i="3"/>
  <c r="IC81" i="3"/>
  <c r="IF81" i="3"/>
  <c r="HR77" i="3"/>
  <c r="HU77" i="3"/>
  <c r="HU73" i="3"/>
  <c r="HR73" i="3"/>
  <c r="HU176" i="3"/>
  <c r="HR176" i="3"/>
  <c r="HR172" i="3"/>
  <c r="HU172" i="3"/>
  <c r="HU168" i="3"/>
  <c r="HR168" i="3"/>
  <c r="HR164" i="3"/>
  <c r="HU164" i="3"/>
  <c r="IC159" i="3"/>
  <c r="IF159" i="3"/>
  <c r="IC151" i="3"/>
  <c r="IF151" i="3"/>
  <c r="IC147" i="3"/>
  <c r="IF147" i="3"/>
  <c r="IC143" i="3"/>
  <c r="IF143" i="3"/>
  <c r="IC139" i="3"/>
  <c r="IF139" i="3"/>
  <c r="IC241" i="3"/>
  <c r="IF241" i="3"/>
  <c r="IF237" i="3"/>
  <c r="IC237" i="3"/>
  <c r="IC233" i="3"/>
  <c r="IF233" i="3"/>
  <c r="IF229" i="3"/>
  <c r="IC229" i="3"/>
  <c r="HU225" i="3"/>
  <c r="HR225" i="3"/>
  <c r="HR251" i="3" s="1"/>
  <c r="HM251" i="3"/>
  <c r="HU216" i="3"/>
  <c r="HR216" i="3"/>
  <c r="HR211" i="3"/>
  <c r="HU211" i="3"/>
  <c r="HU207" i="3"/>
  <c r="HR207" i="3"/>
  <c r="HU203" i="3"/>
  <c r="HR203" i="3"/>
  <c r="HU303" i="3"/>
  <c r="HR303" i="3"/>
  <c r="HU295" i="3"/>
  <c r="HR295" i="3"/>
  <c r="HU287" i="3"/>
  <c r="HR287" i="3"/>
  <c r="HR279" i="3"/>
  <c r="HU279" i="3"/>
  <c r="HR271" i="3"/>
  <c r="HU271" i="3"/>
  <c r="DN318" i="3"/>
  <c r="BP318" i="3"/>
  <c r="HM307" i="3"/>
  <c r="HR274" i="3"/>
  <c r="HU274" i="3"/>
  <c r="BN296" i="3"/>
  <c r="BQ296" i="3"/>
  <c r="BQ312" i="3"/>
  <c r="BN278" i="3"/>
  <c r="BQ278" i="3"/>
  <c r="BN272" i="3"/>
  <c r="BQ272" i="3"/>
  <c r="BN295" i="3"/>
  <c r="BQ295" i="3"/>
  <c r="BN289" i="3"/>
  <c r="BQ289" i="3"/>
  <c r="BQ310" i="3"/>
  <c r="FP274" i="3"/>
  <c r="BN280" i="3"/>
  <c r="BQ280" i="3"/>
  <c r="BN274" i="3"/>
  <c r="BQ274" i="3"/>
  <c r="BN268" i="3"/>
  <c r="BQ268" i="3"/>
  <c r="BN291" i="3"/>
  <c r="BQ291" i="3"/>
  <c r="BN285" i="3"/>
  <c r="BQ285" i="3"/>
  <c r="BN279" i="3"/>
  <c r="BQ279" i="3"/>
  <c r="BN273" i="3"/>
  <c r="BQ273" i="3"/>
  <c r="BN267" i="3"/>
  <c r="BQ267" i="3"/>
  <c r="BN277" i="3"/>
  <c r="BQ277" i="3"/>
  <c r="BN271" i="3"/>
  <c r="BQ271" i="3"/>
  <c r="BQ308" i="3"/>
  <c r="BN288" i="3"/>
  <c r="BQ288" i="3"/>
  <c r="BQ309" i="3"/>
  <c r="BN276" i="3"/>
  <c r="BQ276" i="3"/>
  <c r="BN270" i="3"/>
  <c r="BQ270" i="3"/>
  <c r="BQ307" i="3"/>
  <c r="BN290" i="3"/>
  <c r="BQ290" i="3"/>
  <c r="GQ274" i="3"/>
  <c r="BN293" i="3"/>
  <c r="BQ293" i="3"/>
  <c r="BQ314" i="3"/>
  <c r="BN281" i="3"/>
  <c r="BQ281" i="3"/>
  <c r="BN275" i="3"/>
  <c r="BQ275" i="3"/>
  <c r="BN269" i="3"/>
  <c r="BQ269" i="3"/>
  <c r="BN298" i="3"/>
  <c r="BQ298" i="3"/>
  <c r="BQ313" i="3"/>
  <c r="E141" i="6"/>
  <c r="E164" i="6"/>
  <c r="C33" i="1" s="1"/>
  <c r="E142" i="6"/>
  <c r="C13" i="1" s="1"/>
  <c r="E165" i="6"/>
  <c r="C34" i="1" s="1"/>
  <c r="C174" i="6"/>
  <c r="D187" i="6" s="1"/>
  <c r="E144" i="6"/>
  <c r="C15" i="1" s="1"/>
  <c r="E163" i="6"/>
  <c r="E143" i="6"/>
  <c r="C14" i="1" s="1"/>
  <c r="E145" i="6"/>
  <c r="C16" i="1" s="1"/>
  <c r="HU283" i="3"/>
  <c r="HR283" i="3"/>
  <c r="HR309" i="3" s="1"/>
  <c r="HP264" i="3" a="1"/>
  <c r="HM309" i="3"/>
  <c r="DS311" i="3"/>
  <c r="DR307" i="3"/>
  <c r="DS308" i="3"/>
  <c r="DS314" i="3"/>
  <c r="DO315" i="3"/>
  <c r="DR309" i="3"/>
  <c r="DR313" i="3"/>
  <c r="BN265" i="3"/>
  <c r="BN308" i="3" s="1"/>
  <c r="BK308" i="3"/>
  <c r="BK316" i="3"/>
  <c r="BN294" i="3"/>
  <c r="BN282" i="3"/>
  <c r="BN309" i="3" s="1"/>
  <c r="BK309" i="3"/>
  <c r="BN264" i="3"/>
  <c r="BN307" i="3" s="1"/>
  <c r="BK307" i="3"/>
  <c r="DS310" i="3"/>
  <c r="GQ283" i="3"/>
  <c r="DP311" i="3"/>
  <c r="DS312" i="3"/>
  <c r="DR315" i="3"/>
  <c r="DL318" i="3"/>
  <c r="DO311" i="3"/>
  <c r="DR310" i="3"/>
  <c r="DO316" i="3"/>
  <c r="BN287" i="3"/>
  <c r="BN314" i="3" s="1"/>
  <c r="BK314" i="3"/>
  <c r="BK315" i="3"/>
  <c r="BN292" i="3"/>
  <c r="BK313" i="3"/>
  <c r="BN286" i="3"/>
  <c r="BN313" i="3" s="1"/>
  <c r="DS317" i="3"/>
  <c r="DO317" i="3"/>
  <c r="DR317" i="3"/>
  <c r="GT283" i="3"/>
  <c r="GT311" i="3" s="1"/>
  <c r="DP317" i="3"/>
  <c r="DR314" i="3"/>
  <c r="DS315" i="3"/>
  <c r="DR311" i="3"/>
  <c r="DR316" i="3"/>
  <c r="BN297" i="3"/>
  <c r="BK317" i="3"/>
  <c r="DS316" i="3"/>
  <c r="FS283" i="3"/>
  <c r="FS310" i="3" s="1"/>
  <c r="L97" i="3" s="1"/>
  <c r="DM318" i="3"/>
  <c r="DR312" i="3"/>
  <c r="DR308" i="3"/>
  <c r="DP315" i="3"/>
  <c r="DS307" i="3"/>
  <c r="DS309" i="3"/>
  <c r="BK312" i="3"/>
  <c r="BN284" i="3"/>
  <c r="BN312" i="3" s="1"/>
  <c r="BN266" i="3"/>
  <c r="BK311" i="3"/>
  <c r="BN283" i="3"/>
  <c r="BN310" i="3" s="1"/>
  <c r="BK310" i="3"/>
  <c r="DS313" i="3"/>
  <c r="DP316" i="3"/>
  <c r="FP124" i="3"/>
  <c r="GA59" i="3"/>
  <c r="GD59" i="3"/>
  <c r="FS59" i="3"/>
  <c r="GD189" i="3"/>
  <c r="FS316" i="3"/>
  <c r="L103" i="3" s="1"/>
  <c r="GD56" i="3"/>
  <c r="GD60" i="3"/>
  <c r="GA123" i="3"/>
  <c r="HE115" i="3"/>
  <c r="GQ208" i="3"/>
  <c r="HB228" i="3"/>
  <c r="HB210" i="3"/>
  <c r="HE222" i="3"/>
  <c r="HE248" i="3" s="1"/>
  <c r="HE211" i="3"/>
  <c r="GL248" i="3"/>
  <c r="GM249" i="3"/>
  <c r="GQ233" i="3"/>
  <c r="GQ252" i="3" s="1"/>
  <c r="GQ222" i="3"/>
  <c r="GQ248" i="3" s="1"/>
  <c r="GQ203" i="3"/>
  <c r="HB224" i="3"/>
  <c r="HB249" i="3" s="1"/>
  <c r="GL250" i="3"/>
  <c r="GQ227" i="3"/>
  <c r="GT225" i="3"/>
  <c r="GT250" i="3" s="1"/>
  <c r="HE203" i="3"/>
  <c r="HB252" i="3"/>
  <c r="GQ231" i="3"/>
  <c r="GQ216" i="3"/>
  <c r="GT214" i="3"/>
  <c r="HE230" i="3"/>
  <c r="HE251" i="3" s="1"/>
  <c r="HE216" i="3"/>
  <c r="HE207" i="3"/>
  <c r="GT200" i="3"/>
  <c r="GT243" i="3" s="1"/>
  <c r="GT163" i="3"/>
  <c r="GT153" i="3"/>
  <c r="GQ169" i="3"/>
  <c r="GQ188" i="3" s="1"/>
  <c r="GQ149" i="3"/>
  <c r="GT162" i="3"/>
  <c r="GT152" i="3"/>
  <c r="HB162" i="3"/>
  <c r="HB143" i="3"/>
  <c r="HE136" i="3"/>
  <c r="HE179" i="3" s="1"/>
  <c r="HE160" i="3"/>
  <c r="HE185" i="3" s="1"/>
  <c r="HE144" i="3"/>
  <c r="GM188" i="3"/>
  <c r="HE188" i="3"/>
  <c r="GT148" i="3"/>
  <c r="HB170" i="3"/>
  <c r="HB159" i="3"/>
  <c r="GQ84" i="3"/>
  <c r="GM122" i="3"/>
  <c r="GM115" i="3"/>
  <c r="GQ102" i="3"/>
  <c r="GQ78" i="3"/>
  <c r="GT77" i="3"/>
  <c r="HB74" i="3"/>
  <c r="HE103" i="3"/>
  <c r="HE94" i="3"/>
  <c r="GL115" i="3"/>
  <c r="GL119" i="3"/>
  <c r="GQ103" i="3"/>
  <c r="GQ94" i="3"/>
  <c r="GQ79" i="3"/>
  <c r="GT105" i="3"/>
  <c r="GT96" i="3"/>
  <c r="GT81" i="3"/>
  <c r="HB88" i="3"/>
  <c r="HE97" i="3"/>
  <c r="HE84" i="3"/>
  <c r="HE75" i="3"/>
  <c r="GL114" i="3"/>
  <c r="HB229" i="3"/>
  <c r="HB225" i="3"/>
  <c r="HB250" i="3" s="1"/>
  <c r="HB206" i="3"/>
  <c r="HE238" i="3"/>
  <c r="HE253" i="3" s="1"/>
  <c r="HE234" i="3"/>
  <c r="HE252" i="3" s="1"/>
  <c r="GM250" i="3"/>
  <c r="GM253" i="3"/>
  <c r="GQ236" i="3"/>
  <c r="GQ215" i="3"/>
  <c r="GQ202" i="3"/>
  <c r="GT238" i="3"/>
  <c r="GT234" i="3"/>
  <c r="GT217" i="3"/>
  <c r="GT213" i="3"/>
  <c r="GT204" i="3"/>
  <c r="HB236" i="3"/>
  <c r="HB232" i="3"/>
  <c r="HB209" i="3"/>
  <c r="HB205" i="3"/>
  <c r="GL243" i="3"/>
  <c r="GM248" i="3"/>
  <c r="HB200" i="3"/>
  <c r="HB243" i="3" s="1"/>
  <c r="HB235" i="3"/>
  <c r="HB231" i="3"/>
  <c r="HB227" i="3"/>
  <c r="HB223" i="3"/>
  <c r="HB217" i="3"/>
  <c r="HB213" i="3"/>
  <c r="HB208" i="3"/>
  <c r="HB204" i="3"/>
  <c r="HE214" i="3"/>
  <c r="GM252" i="3"/>
  <c r="GM243" i="3"/>
  <c r="GM251" i="3"/>
  <c r="GL252" i="3"/>
  <c r="GQ143" i="3"/>
  <c r="GT172" i="3"/>
  <c r="HB163" i="3"/>
  <c r="HB153" i="3"/>
  <c r="HB148" i="3"/>
  <c r="GL179" i="3"/>
  <c r="GM184" i="3"/>
  <c r="GL186" i="3"/>
  <c r="GL189" i="3"/>
  <c r="GQ168" i="3"/>
  <c r="GQ189" i="3" s="1"/>
  <c r="GT136" i="3"/>
  <c r="GT179" i="3" s="1"/>
  <c r="GT146" i="3"/>
  <c r="GT141" i="3"/>
  <c r="GT137" i="3"/>
  <c r="GT180" i="3" s="1"/>
  <c r="HB158" i="3"/>
  <c r="HB184" i="3" s="1"/>
  <c r="HB142" i="3"/>
  <c r="HB138" i="3"/>
  <c r="HE163" i="3"/>
  <c r="HE187" i="3" s="1"/>
  <c r="GM186" i="3"/>
  <c r="GM189" i="3"/>
  <c r="GQ156" i="3"/>
  <c r="GQ181" i="3" s="1"/>
  <c r="GQ137" i="3"/>
  <c r="GQ180" i="3" s="1"/>
  <c r="GT174" i="3"/>
  <c r="GT170" i="3"/>
  <c r="GT188" i="3" s="1"/>
  <c r="GT165" i="3"/>
  <c r="GT161" i="3"/>
  <c r="GT186" i="3" s="1"/>
  <c r="GT151" i="3"/>
  <c r="GT144" i="3"/>
  <c r="GT140" i="3"/>
  <c r="HB173" i="3"/>
  <c r="HB169" i="3"/>
  <c r="HB188" i="3" s="1"/>
  <c r="HB165" i="3"/>
  <c r="HB161" i="3"/>
  <c r="HB186" i="3" s="1"/>
  <c r="HB151" i="3"/>
  <c r="HB146" i="3"/>
  <c r="HB141" i="3"/>
  <c r="HB137" i="3"/>
  <c r="HB180" i="3" s="1"/>
  <c r="GQ159" i="3"/>
  <c r="GQ139" i="3"/>
  <c r="GL188" i="3"/>
  <c r="HE100" i="3"/>
  <c r="HB100" i="3"/>
  <c r="HE98" i="3"/>
  <c r="HB98" i="3"/>
  <c r="HE96" i="3"/>
  <c r="HB96" i="3"/>
  <c r="HB121" i="3" s="1"/>
  <c r="GM121" i="3"/>
  <c r="HE90" i="3"/>
  <c r="HB90" i="3"/>
  <c r="HE86" i="3"/>
  <c r="HB86" i="3"/>
  <c r="HE81" i="3"/>
  <c r="HB81" i="3"/>
  <c r="HE79" i="3"/>
  <c r="HB79" i="3"/>
  <c r="GT123" i="3"/>
  <c r="GQ80" i="3"/>
  <c r="GQ75" i="3"/>
  <c r="GT120" i="3"/>
  <c r="GT73" i="3"/>
  <c r="HB103" i="3"/>
  <c r="HE109" i="3"/>
  <c r="HB109" i="3"/>
  <c r="HE105" i="3"/>
  <c r="HE123" i="3" s="1"/>
  <c r="HB105" i="3"/>
  <c r="GM123" i="3"/>
  <c r="HE101" i="3"/>
  <c r="HB101" i="3"/>
  <c r="GT97" i="3"/>
  <c r="GQ97" i="3"/>
  <c r="GQ91" i="3"/>
  <c r="GQ116" i="3" s="1"/>
  <c r="GL116" i="3"/>
  <c r="GT82" i="3"/>
  <c r="GQ82" i="3"/>
  <c r="HE77" i="3"/>
  <c r="HB77" i="3"/>
  <c r="HE73" i="3"/>
  <c r="HB73" i="3"/>
  <c r="GT87" i="3"/>
  <c r="GL124" i="3"/>
  <c r="GQ123" i="3"/>
  <c r="GQ89" i="3"/>
  <c r="GT109" i="3"/>
  <c r="GT124" i="3" s="1"/>
  <c r="GT91" i="3"/>
  <c r="GT116" i="3" s="1"/>
  <c r="GL121" i="3"/>
  <c r="GQ93" i="3"/>
  <c r="GQ119" i="3" s="1"/>
  <c r="GQ88" i="3"/>
  <c r="HB108" i="3"/>
  <c r="HB104" i="3"/>
  <c r="HB85" i="3"/>
  <c r="HB76" i="3"/>
  <c r="HB72" i="3"/>
  <c r="HB115" i="3" s="1"/>
  <c r="HB44" i="3"/>
  <c r="GQ43" i="3"/>
  <c r="GL59" i="3"/>
  <c r="HE51" i="3"/>
  <c r="HB18" i="3"/>
  <c r="HB10" i="3"/>
  <c r="HE39" i="3"/>
  <c r="GM51" i="3"/>
  <c r="GM60" i="3"/>
  <c r="GQ36" i="3"/>
  <c r="GQ32" i="3"/>
  <c r="GQ57" i="3" s="1"/>
  <c r="GQ14" i="3"/>
  <c r="GQ10" i="3"/>
  <c r="GT24" i="3"/>
  <c r="HB43" i="3"/>
  <c r="HE12" i="3"/>
  <c r="GQ45" i="3"/>
  <c r="GQ41" i="3"/>
  <c r="GQ30" i="3"/>
  <c r="GQ23" i="3"/>
  <c r="GQ17" i="3"/>
  <c r="GQ13" i="3"/>
  <c r="GQ9" i="3"/>
  <c r="HB34" i="3"/>
  <c r="HB25" i="3"/>
  <c r="HB16" i="3"/>
  <c r="HB8" i="3"/>
  <c r="HB51" i="3" s="1"/>
  <c r="HE45" i="3"/>
  <c r="HE41" i="3"/>
  <c r="HE59" i="3" s="1"/>
  <c r="HE37" i="3"/>
  <c r="HE33" i="3"/>
  <c r="HE29" i="3"/>
  <c r="HE24" i="3"/>
  <c r="HE19" i="3"/>
  <c r="HE15" i="3"/>
  <c r="HE11" i="3"/>
  <c r="GM57" i="3"/>
  <c r="GM58" i="3"/>
  <c r="HB36" i="3"/>
  <c r="HB32" i="3"/>
  <c r="HB57" i="3" s="1"/>
  <c r="HB14" i="3"/>
  <c r="GT32" i="3"/>
  <c r="GT57" i="3" s="1"/>
  <c r="GM59" i="3"/>
  <c r="GQ44" i="3"/>
  <c r="GQ40" i="3"/>
  <c r="GQ34" i="3"/>
  <c r="GQ22" i="3"/>
  <c r="GQ16" i="3"/>
  <c r="GQ12" i="3"/>
  <c r="GQ8" i="3"/>
  <c r="GQ51" i="3" s="1"/>
  <c r="GT8" i="3"/>
  <c r="GT51" i="3" s="1"/>
  <c r="HB29" i="3"/>
  <c r="HB55" i="3" s="1"/>
  <c r="HE27" i="3"/>
  <c r="HE52" i="3" s="1"/>
  <c r="GT7" i="3"/>
  <c r="GT50" i="3" s="1"/>
  <c r="GD117" i="3"/>
  <c r="FP59" i="3"/>
  <c r="FP123" i="3"/>
  <c r="GA124" i="3"/>
  <c r="FS114" i="3"/>
  <c r="GA122" i="3"/>
  <c r="GA189" i="3"/>
  <c r="GA188" i="3"/>
  <c r="GD188" i="3"/>
  <c r="GD51" i="3"/>
  <c r="FS124" i="3"/>
  <c r="GD122" i="3"/>
  <c r="FP189" i="3"/>
  <c r="FS180" i="3"/>
  <c r="FS188" i="3"/>
  <c r="GD115" i="3"/>
  <c r="GD124" i="3"/>
  <c r="FS179" i="3"/>
  <c r="FP316" i="3"/>
  <c r="I103" i="3" s="1"/>
  <c r="FS317" i="3"/>
  <c r="GD179" i="3"/>
  <c r="FS181" i="3"/>
  <c r="HE55" i="3"/>
  <c r="GT59" i="3"/>
  <c r="GN190" i="3"/>
  <c r="GM318" i="3"/>
  <c r="GT119" i="3"/>
  <c r="GN254" i="3"/>
  <c r="HE189" i="3"/>
  <c r="GQ316" i="3"/>
  <c r="GT315" i="3"/>
  <c r="FK310" i="3"/>
  <c r="D97" i="3" s="1"/>
  <c r="FP280" i="3"/>
  <c r="FK311" i="3"/>
  <c r="D98" i="3" s="1"/>
  <c r="FS280" i="3"/>
  <c r="FS311" i="3" s="1"/>
  <c r="L98" i="3" s="1"/>
  <c r="FN264" i="3" a="1"/>
  <c r="FN289" i="3" s="1"/>
  <c r="GO264" i="3" a="1"/>
  <c r="GO296" i="3" s="1"/>
  <c r="GL317" i="3"/>
  <c r="GL318" i="3"/>
  <c r="GN61" i="3"/>
  <c r="GN125" i="3"/>
  <c r="AE115" i="6"/>
  <c r="C27" i="9" s="1"/>
  <c r="AE117" i="6"/>
  <c r="C26" i="9" s="1"/>
  <c r="AE112" i="6"/>
  <c r="C18" i="9" s="1"/>
  <c r="AE123" i="6"/>
  <c r="C34" i="9" s="1"/>
  <c r="AE109" i="6"/>
  <c r="C13" i="9" s="1"/>
  <c r="AE114" i="6"/>
  <c r="C24" i="9" s="1"/>
  <c r="AE116" i="6"/>
  <c r="C25" i="9" s="1"/>
  <c r="FD36" i="3"/>
  <c r="FD37" i="3"/>
  <c r="FD38" i="3"/>
  <c r="FD44" i="3"/>
  <c r="FD45" i="3"/>
  <c r="FD46" i="3"/>
  <c r="FC11" i="3"/>
  <c r="FC12" i="3"/>
  <c r="FC13" i="3"/>
  <c r="FC19" i="3"/>
  <c r="FC20" i="3"/>
  <c r="FC21" i="3"/>
  <c r="FC29" i="3"/>
  <c r="FC30" i="3"/>
  <c r="FC31" i="3"/>
  <c r="FC37" i="3"/>
  <c r="FC38" i="3"/>
  <c r="FC39" i="3"/>
  <c r="FC45" i="3"/>
  <c r="FC46" i="3"/>
  <c r="FC47" i="3"/>
  <c r="FA34" i="3"/>
  <c r="FA35" i="3"/>
  <c r="FA36" i="3"/>
  <c r="FA37" i="3"/>
  <c r="FA38" i="3"/>
  <c r="FA39" i="3"/>
  <c r="FA40" i="3"/>
  <c r="FA41" i="3"/>
  <c r="FA42" i="3"/>
  <c r="FA43" i="3"/>
  <c r="FA44" i="3"/>
  <c r="FA45" i="3"/>
  <c r="FA46" i="3"/>
  <c r="FA47" i="3"/>
  <c r="FA48" i="3"/>
  <c r="EZ8" i="3"/>
  <c r="EZ9" i="3"/>
  <c r="EZ10" i="3"/>
  <c r="EZ11" i="3"/>
  <c r="EZ12" i="3"/>
  <c r="EZ13" i="3"/>
  <c r="EZ14" i="3"/>
  <c r="EZ15" i="3"/>
  <c r="EZ16" i="3"/>
  <c r="EZ17" i="3"/>
  <c r="EZ18" i="3"/>
  <c r="EZ19" i="3"/>
  <c r="EZ20" i="3"/>
  <c r="EZ21" i="3"/>
  <c r="EZ22" i="3"/>
  <c r="EZ23" i="3"/>
  <c r="EZ24" i="3"/>
  <c r="EZ26" i="3"/>
  <c r="EZ29" i="3"/>
  <c r="EZ30" i="3"/>
  <c r="EZ31" i="3"/>
  <c r="EZ32" i="3"/>
  <c r="EZ33" i="3"/>
  <c r="EZ34" i="3"/>
  <c r="EZ35" i="3"/>
  <c r="EZ36" i="3"/>
  <c r="EZ37" i="3"/>
  <c r="EZ38" i="3"/>
  <c r="EZ39" i="3"/>
  <c r="EZ40" i="3"/>
  <c r="EZ41" i="3"/>
  <c r="EZ42" i="3"/>
  <c r="EZ43" i="3"/>
  <c r="EZ44" i="3"/>
  <c r="EZ45" i="3"/>
  <c r="EZ46" i="3"/>
  <c r="EZ47" i="3"/>
  <c r="EZ48" i="3"/>
  <c r="EZ7" i="3"/>
  <c r="I156" i="14"/>
  <c r="J156" i="14"/>
  <c r="K156" i="14"/>
  <c r="Q156" i="14"/>
  <c r="R156" i="14"/>
  <c r="S156" i="14"/>
  <c r="Y156" i="14"/>
  <c r="Z156" i="14"/>
  <c r="AA156" i="14"/>
  <c r="E155" i="14"/>
  <c r="E156" i="14" s="1"/>
  <c r="F155" i="14"/>
  <c r="F156" i="14" s="1"/>
  <c r="G155" i="14"/>
  <c r="G156" i="14" s="1"/>
  <c r="H155" i="14"/>
  <c r="H156" i="14" s="1"/>
  <c r="I155" i="14"/>
  <c r="J155" i="14"/>
  <c r="K155" i="14"/>
  <c r="L155" i="14"/>
  <c r="L156" i="14" s="1"/>
  <c r="M155" i="14"/>
  <c r="M156" i="14" s="1"/>
  <c r="N155" i="14"/>
  <c r="N156" i="14" s="1"/>
  <c r="O155" i="14"/>
  <c r="O156" i="14" s="1"/>
  <c r="P155" i="14"/>
  <c r="P156" i="14" s="1"/>
  <c r="Q155" i="14"/>
  <c r="R155" i="14"/>
  <c r="S155" i="14"/>
  <c r="T155" i="14"/>
  <c r="T156" i="14" s="1"/>
  <c r="U155" i="14"/>
  <c r="U156" i="14" s="1"/>
  <c r="V155" i="14"/>
  <c r="V156" i="14" s="1"/>
  <c r="W155" i="14"/>
  <c r="W156" i="14" s="1"/>
  <c r="X155" i="14"/>
  <c r="X156" i="14" s="1"/>
  <c r="Y155" i="14"/>
  <c r="Z155" i="14"/>
  <c r="AA155" i="14"/>
  <c r="AB155" i="14"/>
  <c r="AB156" i="14" s="1"/>
  <c r="AC155" i="14"/>
  <c r="AC156" i="14" s="1"/>
  <c r="AD155" i="14"/>
  <c r="AD156" i="14" s="1"/>
  <c r="D155" i="14"/>
  <c r="D156" i="14" s="1"/>
  <c r="ES40" i="3"/>
  <c r="ER8" i="3"/>
  <c r="ER14" i="3"/>
  <c r="ER15" i="3"/>
  <c r="ER16" i="3"/>
  <c r="ER22" i="3"/>
  <c r="ER23" i="3"/>
  <c r="ER24" i="3"/>
  <c r="ER30" i="3"/>
  <c r="ER36" i="3"/>
  <c r="ER37" i="3"/>
  <c r="ER38" i="3"/>
  <c r="ER39" i="3"/>
  <c r="ER44" i="3"/>
  <c r="ER45" i="3"/>
  <c r="ER46" i="3"/>
  <c r="ER47" i="3"/>
  <c r="EP34" i="3"/>
  <c r="EP35" i="3"/>
  <c r="EP36" i="3"/>
  <c r="EP37" i="3"/>
  <c r="EP38" i="3"/>
  <c r="EP39" i="3"/>
  <c r="EP40" i="3"/>
  <c r="EP41" i="3"/>
  <c r="EP42" i="3"/>
  <c r="EP43" i="3"/>
  <c r="EP44" i="3"/>
  <c r="EP45" i="3"/>
  <c r="EP46" i="3"/>
  <c r="EP47" i="3"/>
  <c r="EP48" i="3"/>
  <c r="EO8" i="3"/>
  <c r="EO9" i="3"/>
  <c r="EO10" i="3"/>
  <c r="EO11" i="3"/>
  <c r="EO12" i="3"/>
  <c r="EO13" i="3"/>
  <c r="EO14" i="3"/>
  <c r="EO15" i="3"/>
  <c r="EO16" i="3"/>
  <c r="EO17" i="3"/>
  <c r="EO18" i="3"/>
  <c r="EO19" i="3"/>
  <c r="EO20" i="3"/>
  <c r="EO21" i="3"/>
  <c r="EO22" i="3"/>
  <c r="EO23" i="3"/>
  <c r="EO24" i="3"/>
  <c r="EO30" i="3"/>
  <c r="EO33" i="3"/>
  <c r="EO34" i="3"/>
  <c r="EO35" i="3"/>
  <c r="EO36" i="3"/>
  <c r="EO37" i="3"/>
  <c r="EO38" i="3"/>
  <c r="EO39" i="3"/>
  <c r="EO40" i="3"/>
  <c r="EO41" i="3"/>
  <c r="EO42" i="3"/>
  <c r="EO43" i="3"/>
  <c r="EO44" i="3"/>
  <c r="EO45" i="3"/>
  <c r="EO46" i="3"/>
  <c r="EO47" i="3"/>
  <c r="EO48" i="3"/>
  <c r="EO7" i="3"/>
  <c r="BN12" i="14"/>
  <c r="BN13" i="14"/>
  <c r="FC9" i="3" s="1"/>
  <c r="BN14" i="14"/>
  <c r="ER10" i="3" s="1"/>
  <c r="BN15" i="14"/>
  <c r="ER11" i="3" s="1"/>
  <c r="BN16" i="14"/>
  <c r="ER12" i="3" s="1"/>
  <c r="BN17" i="14"/>
  <c r="ER13" i="3" s="1"/>
  <c r="BN18" i="14"/>
  <c r="BN19" i="14"/>
  <c r="BN20" i="14"/>
  <c r="BN21" i="14"/>
  <c r="BN22" i="14"/>
  <c r="ER18" i="3" s="1"/>
  <c r="BN23" i="14"/>
  <c r="ER19" i="3" s="1"/>
  <c r="BN24" i="14"/>
  <c r="ER20" i="3" s="1"/>
  <c r="BN25" i="14"/>
  <c r="ER21" i="3" s="1"/>
  <c r="BN26" i="14"/>
  <c r="BN27" i="14"/>
  <c r="BN28" i="14"/>
  <c r="BN29" i="14"/>
  <c r="BN30" i="14"/>
  <c r="FC26" i="3" s="1"/>
  <c r="BN31" i="14"/>
  <c r="FC91" i="3" s="1"/>
  <c r="BN32" i="14"/>
  <c r="FC92" i="3" s="1"/>
  <c r="BN33" i="14"/>
  <c r="BN34" i="14"/>
  <c r="BN35" i="14"/>
  <c r="BN36" i="14"/>
  <c r="BN37" i="14"/>
  <c r="FC33" i="3" s="1"/>
  <c r="BN38" i="14"/>
  <c r="FC34" i="3" s="1"/>
  <c r="BN39" i="14"/>
  <c r="FC35" i="3" s="1"/>
  <c r="BN40" i="14"/>
  <c r="FC36" i="3" s="1"/>
  <c r="BN41" i="14"/>
  <c r="BN42" i="14"/>
  <c r="BN43" i="14"/>
  <c r="ES39" i="3" s="1"/>
  <c r="BN44" i="14"/>
  <c r="BN45" i="14"/>
  <c r="FC41" i="3" s="1"/>
  <c r="BN46" i="14"/>
  <c r="FC42" i="3" s="1"/>
  <c r="BN47" i="14"/>
  <c r="FC43" i="3" s="1"/>
  <c r="BN48" i="14"/>
  <c r="FC44" i="3" s="1"/>
  <c r="BN49" i="14"/>
  <c r="BN50" i="14"/>
  <c r="ES46" i="3" s="1"/>
  <c r="BN51" i="14"/>
  <c r="BN52" i="14"/>
  <c r="BN11" i="14"/>
  <c r="FC7" i="3" s="1"/>
  <c r="GD58" i="3" l="1"/>
  <c r="IC179" i="3"/>
  <c r="IF50" i="3"/>
  <c r="HU308" i="3"/>
  <c r="IC124" i="3"/>
  <c r="ER146" i="3"/>
  <c r="FC210" i="3"/>
  <c r="ER210" i="3"/>
  <c r="FC146" i="3"/>
  <c r="FC81" i="3"/>
  <c r="ER81" i="3"/>
  <c r="IF179" i="3"/>
  <c r="IC50" i="3"/>
  <c r="HU181" i="3"/>
  <c r="HU310" i="3"/>
  <c r="FC208" i="3"/>
  <c r="ER208" i="3"/>
  <c r="FC144" i="3"/>
  <c r="ER79" i="3"/>
  <c r="FC79" i="3"/>
  <c r="ER144" i="3"/>
  <c r="FC18" i="3"/>
  <c r="FC10" i="3"/>
  <c r="FD43" i="3"/>
  <c r="FD35" i="3"/>
  <c r="HR307" i="3"/>
  <c r="HU251" i="3"/>
  <c r="IF122" i="3"/>
  <c r="IC60" i="3"/>
  <c r="IF58" i="3"/>
  <c r="IF184" i="3"/>
  <c r="IF124" i="3"/>
  <c r="HU115" i="3"/>
  <c r="GD187" i="3"/>
  <c r="FD241" i="3"/>
  <c r="FE241" i="3"/>
  <c r="FC177" i="3"/>
  <c r="ES241" i="3"/>
  <c r="ER241" i="3"/>
  <c r="FD177" i="3"/>
  <c r="FC241" i="3"/>
  <c r="FC112" i="3"/>
  <c r="ER112" i="3"/>
  <c r="ES177" i="3"/>
  <c r="ES112" i="3"/>
  <c r="ER177" i="3"/>
  <c r="FD112" i="3"/>
  <c r="FD233" i="3"/>
  <c r="FC169" i="3"/>
  <c r="ES233" i="3"/>
  <c r="ER233" i="3"/>
  <c r="FD169" i="3"/>
  <c r="FD104" i="3"/>
  <c r="FC233" i="3"/>
  <c r="ES169" i="3"/>
  <c r="ER169" i="3"/>
  <c r="ER104" i="3"/>
  <c r="ES104" i="3"/>
  <c r="FC104" i="3"/>
  <c r="FC161" i="3"/>
  <c r="ER225" i="3"/>
  <c r="ER161" i="3"/>
  <c r="ER96" i="3"/>
  <c r="FC225" i="3"/>
  <c r="FC96" i="3"/>
  <c r="ER153" i="3"/>
  <c r="FC217" i="3"/>
  <c r="FC153" i="3"/>
  <c r="ER88" i="3"/>
  <c r="ER137" i="3"/>
  <c r="ER201" i="3"/>
  <c r="FC137" i="3"/>
  <c r="FC201" i="3"/>
  <c r="ER72" i="3"/>
  <c r="FC72" i="3"/>
  <c r="ES48" i="3"/>
  <c r="FC216" i="3"/>
  <c r="ER216" i="3"/>
  <c r="FC152" i="3"/>
  <c r="FC87" i="3"/>
  <c r="ER152" i="3"/>
  <c r="ER87" i="3"/>
  <c r="FC167" i="3"/>
  <c r="ER167" i="3"/>
  <c r="FD102" i="3"/>
  <c r="FC231" i="3"/>
  <c r="ES167" i="3"/>
  <c r="ES231" i="3"/>
  <c r="ER231" i="3"/>
  <c r="FC102" i="3"/>
  <c r="ER102" i="3"/>
  <c r="FD231" i="3"/>
  <c r="FD167" i="3"/>
  <c r="ES102" i="3"/>
  <c r="FC215" i="3"/>
  <c r="FC151" i="3"/>
  <c r="FC86" i="3"/>
  <c r="ER151" i="3"/>
  <c r="ER215" i="3"/>
  <c r="ER86" i="3"/>
  <c r="FC207" i="3"/>
  <c r="ER207" i="3"/>
  <c r="FC143" i="3"/>
  <c r="FC78" i="3"/>
  <c r="ER143" i="3"/>
  <c r="ER78" i="3"/>
  <c r="ER43" i="3"/>
  <c r="ER35" i="3"/>
  <c r="ES38" i="3"/>
  <c r="FC17" i="3"/>
  <c r="FD42" i="3"/>
  <c r="FD34" i="3"/>
  <c r="FP311" i="3"/>
  <c r="I98" i="3" s="1"/>
  <c r="FS123" i="3"/>
  <c r="FS121" i="3"/>
  <c r="IF189" i="3"/>
  <c r="HU187" i="3"/>
  <c r="IF187" i="3"/>
  <c r="HU248" i="3"/>
  <c r="IF253" i="3"/>
  <c r="HU122" i="3"/>
  <c r="HR179" i="3"/>
  <c r="HR50" i="3"/>
  <c r="FC89" i="3"/>
  <c r="FC218" i="3"/>
  <c r="ER89" i="3"/>
  <c r="ER145" i="3"/>
  <c r="ER209" i="3"/>
  <c r="FC145" i="3"/>
  <c r="FC209" i="3"/>
  <c r="ER80" i="3"/>
  <c r="FC160" i="3"/>
  <c r="FC224" i="3"/>
  <c r="FC95" i="3"/>
  <c r="FC175" i="3"/>
  <c r="ER175" i="3"/>
  <c r="FD110" i="3"/>
  <c r="FC239" i="3"/>
  <c r="ES175" i="3"/>
  <c r="FD239" i="3"/>
  <c r="FD175" i="3"/>
  <c r="FC110" i="3"/>
  <c r="ES239" i="3"/>
  <c r="ER239" i="3"/>
  <c r="ER110" i="3"/>
  <c r="ES110" i="3"/>
  <c r="ER174" i="3"/>
  <c r="ES238" i="3"/>
  <c r="ER238" i="3"/>
  <c r="FD174" i="3"/>
  <c r="FC238" i="3"/>
  <c r="ES174" i="3"/>
  <c r="FD238" i="3"/>
  <c r="FC109" i="3"/>
  <c r="FC174" i="3"/>
  <c r="ES109" i="3"/>
  <c r="FD109" i="3"/>
  <c r="ER109" i="3"/>
  <c r="ER166" i="3"/>
  <c r="ES230" i="3"/>
  <c r="ER230" i="3"/>
  <c r="FD166" i="3"/>
  <c r="FC230" i="3"/>
  <c r="ES166" i="3"/>
  <c r="FD230" i="3"/>
  <c r="FC166" i="3"/>
  <c r="FC101" i="3"/>
  <c r="ES101" i="3"/>
  <c r="ER101" i="3"/>
  <c r="FD101" i="3"/>
  <c r="FC206" i="3"/>
  <c r="FC77" i="3"/>
  <c r="ER142" i="3"/>
  <c r="FC142" i="3"/>
  <c r="ER77" i="3"/>
  <c r="ER206" i="3"/>
  <c r="ER42" i="3"/>
  <c r="ER34" i="3"/>
  <c r="ES45" i="3"/>
  <c r="ES37" i="3"/>
  <c r="FC24" i="3"/>
  <c r="FC16" i="3"/>
  <c r="FC8" i="3"/>
  <c r="FD41" i="3"/>
  <c r="IF60" i="3"/>
  <c r="HU119" i="3"/>
  <c r="IF248" i="3"/>
  <c r="IF115" i="3"/>
  <c r="IF52" i="3"/>
  <c r="HU179" i="3"/>
  <c r="GT317" i="3"/>
  <c r="FD240" i="3"/>
  <c r="FC176" i="3"/>
  <c r="ER176" i="3"/>
  <c r="ES240" i="3"/>
  <c r="ER240" i="3"/>
  <c r="FD176" i="3"/>
  <c r="FD111" i="3"/>
  <c r="FC240" i="3"/>
  <c r="ES176" i="3"/>
  <c r="FC111" i="3"/>
  <c r="ES111" i="3"/>
  <c r="ER111" i="3"/>
  <c r="FD232" i="3"/>
  <c r="FC168" i="3"/>
  <c r="ER168" i="3"/>
  <c r="ES232" i="3"/>
  <c r="ER232" i="3"/>
  <c r="FD168" i="3"/>
  <c r="FD103" i="3"/>
  <c r="FC232" i="3"/>
  <c r="ES168" i="3"/>
  <c r="ES103" i="3"/>
  <c r="FC103" i="3"/>
  <c r="ER103" i="3"/>
  <c r="ES47" i="3"/>
  <c r="FC159" i="3"/>
  <c r="ER159" i="3"/>
  <c r="FC223" i="3"/>
  <c r="ER94" i="3"/>
  <c r="FC94" i="3"/>
  <c r="FC222" i="3"/>
  <c r="ER222" i="3"/>
  <c r="ER93" i="3"/>
  <c r="FC158" i="3"/>
  <c r="ER214" i="3"/>
  <c r="ER150" i="3"/>
  <c r="FC85" i="3"/>
  <c r="FC214" i="3"/>
  <c r="FC150" i="3"/>
  <c r="ER85" i="3"/>
  <c r="ES237" i="3"/>
  <c r="ER237" i="3"/>
  <c r="FD173" i="3"/>
  <c r="FD237" i="3"/>
  <c r="FC173" i="3"/>
  <c r="FC237" i="3"/>
  <c r="ES173" i="3"/>
  <c r="ER108" i="3"/>
  <c r="ER173" i="3"/>
  <c r="FD108" i="3"/>
  <c r="ES108" i="3"/>
  <c r="FC108" i="3"/>
  <c r="ES229" i="3"/>
  <c r="ER229" i="3"/>
  <c r="FD165" i="3"/>
  <c r="FD229" i="3"/>
  <c r="FC165" i="3"/>
  <c r="FC229" i="3"/>
  <c r="ES165" i="3"/>
  <c r="FC100" i="3"/>
  <c r="ER165" i="3"/>
  <c r="ER100" i="3"/>
  <c r="ES100" i="3"/>
  <c r="FD100" i="3"/>
  <c r="FC149" i="3"/>
  <c r="ER149" i="3"/>
  <c r="FC84" i="3"/>
  <c r="ER84" i="3"/>
  <c r="ER205" i="3"/>
  <c r="FC141" i="3"/>
  <c r="ER141" i="3"/>
  <c r="FC205" i="3"/>
  <c r="FC76" i="3"/>
  <c r="ER76" i="3"/>
  <c r="ER7" i="3"/>
  <c r="ER41" i="3"/>
  <c r="ER33" i="3"/>
  <c r="ES44" i="3"/>
  <c r="ES36" i="3"/>
  <c r="FC23" i="3"/>
  <c r="FC15" i="3"/>
  <c r="FD48" i="3"/>
  <c r="FD40" i="3"/>
  <c r="IF251" i="3"/>
  <c r="HU51" i="3"/>
  <c r="IF51" i="3"/>
  <c r="IF180" i="3"/>
  <c r="HU312" i="3"/>
  <c r="IC253" i="3"/>
  <c r="HU50" i="3"/>
  <c r="GQ317" i="3"/>
  <c r="ES236" i="3"/>
  <c r="ER236" i="3"/>
  <c r="FD172" i="3"/>
  <c r="FC236" i="3"/>
  <c r="ES172" i="3"/>
  <c r="FD236" i="3"/>
  <c r="FC172" i="3"/>
  <c r="ER172" i="3"/>
  <c r="ES107" i="3"/>
  <c r="FD107" i="3"/>
  <c r="FC107" i="3"/>
  <c r="ER107" i="3"/>
  <c r="ES228" i="3"/>
  <c r="ER228" i="3"/>
  <c r="FD164" i="3"/>
  <c r="FC228" i="3"/>
  <c r="ES164" i="3"/>
  <c r="FD228" i="3"/>
  <c r="FC164" i="3"/>
  <c r="ER164" i="3"/>
  <c r="FC99" i="3"/>
  <c r="ES99" i="3"/>
  <c r="ER99" i="3"/>
  <c r="FD99" i="3"/>
  <c r="ER212" i="3"/>
  <c r="FC148" i="3"/>
  <c r="FC212" i="3"/>
  <c r="ER83" i="3"/>
  <c r="ER148" i="3"/>
  <c r="FC83" i="3"/>
  <c r="ER204" i="3"/>
  <c r="FC140" i="3"/>
  <c r="FC204" i="3"/>
  <c r="FC75" i="3"/>
  <c r="ER75" i="3"/>
  <c r="ER140" i="3"/>
  <c r="ER48" i="3"/>
  <c r="ER40" i="3"/>
  <c r="ES43" i="3"/>
  <c r="ES35" i="3"/>
  <c r="FC48" i="3"/>
  <c r="FC40" i="3"/>
  <c r="FC32" i="3"/>
  <c r="FC22" i="3"/>
  <c r="FC14" i="3"/>
  <c r="FD47" i="3"/>
  <c r="FD39" i="3"/>
  <c r="GQ124" i="3"/>
  <c r="HU114" i="3"/>
  <c r="HR243" i="3"/>
  <c r="IF117" i="3"/>
  <c r="HU180" i="3"/>
  <c r="HU311" i="3"/>
  <c r="IF55" i="3"/>
  <c r="FS119" i="3"/>
  <c r="FC200" i="3"/>
  <c r="ER136" i="3"/>
  <c r="ER200" i="3"/>
  <c r="FC136" i="3"/>
  <c r="ER71" i="3"/>
  <c r="FC234" i="3"/>
  <c r="ES170" i="3"/>
  <c r="FD234" i="3"/>
  <c r="ER170" i="3"/>
  <c r="FC105" i="3"/>
  <c r="ES234" i="3"/>
  <c r="ER234" i="3"/>
  <c r="FD170" i="3"/>
  <c r="FC170" i="3"/>
  <c r="FD105" i="3"/>
  <c r="ES105" i="3"/>
  <c r="ER105" i="3"/>
  <c r="FC226" i="3"/>
  <c r="ER162" i="3"/>
  <c r="FC97" i="3"/>
  <c r="ER97" i="3"/>
  <c r="FC162" i="3"/>
  <c r="ER138" i="3"/>
  <c r="FC202" i="3"/>
  <c r="FC73" i="3"/>
  <c r="FC138" i="3"/>
  <c r="ER73" i="3"/>
  <c r="ER202" i="3"/>
  <c r="ES41" i="3"/>
  <c r="FC235" i="3"/>
  <c r="ES171" i="3"/>
  <c r="FC171" i="3"/>
  <c r="ER171" i="3"/>
  <c r="FC106" i="3"/>
  <c r="FD235" i="3"/>
  <c r="FD171" i="3"/>
  <c r="FD106" i="3"/>
  <c r="ER106" i="3"/>
  <c r="ES235" i="3"/>
  <c r="ER235" i="3"/>
  <c r="ES106" i="3"/>
  <c r="FC227" i="3"/>
  <c r="ES163" i="3"/>
  <c r="FC163" i="3"/>
  <c r="ER163" i="3"/>
  <c r="FC98" i="3"/>
  <c r="ES227" i="3"/>
  <c r="ER227" i="3"/>
  <c r="FD98" i="3"/>
  <c r="FD227" i="3"/>
  <c r="FD163" i="3"/>
  <c r="ER98" i="3"/>
  <c r="ES98" i="3"/>
  <c r="K275" i="6"/>
  <c r="ER155" i="3"/>
  <c r="ER90" i="3"/>
  <c r="ER211" i="3"/>
  <c r="FC147" i="3"/>
  <c r="ER147" i="3"/>
  <c r="FC211" i="3"/>
  <c r="ER82" i="3"/>
  <c r="FC82" i="3"/>
  <c r="ER203" i="3"/>
  <c r="FC139" i="3"/>
  <c r="ER139" i="3"/>
  <c r="FC203" i="3"/>
  <c r="FC74" i="3"/>
  <c r="ER74" i="3"/>
  <c r="ER17" i="3"/>
  <c r="ER9" i="3"/>
  <c r="ES42" i="3"/>
  <c r="ES34" i="3"/>
  <c r="HB58" i="3"/>
  <c r="HM318" i="3"/>
  <c r="HU116" i="3"/>
  <c r="HU317" i="3"/>
  <c r="IF243" i="3"/>
  <c r="HR114" i="3"/>
  <c r="HU315" i="3"/>
  <c r="HU243" i="3"/>
  <c r="HR311" i="3"/>
  <c r="FP315" i="3"/>
  <c r="I102" i="3" s="1"/>
  <c r="GQ311" i="3"/>
  <c r="GQ318" i="3" s="1"/>
  <c r="FS318" i="3"/>
  <c r="BN316" i="3"/>
  <c r="BQ317" i="3"/>
  <c r="DP318" i="3"/>
  <c r="BN315" i="3"/>
  <c r="HU307" i="3"/>
  <c r="BN311" i="3"/>
  <c r="BQ316" i="3"/>
  <c r="BN317" i="3"/>
  <c r="BQ315" i="3"/>
  <c r="DO318" i="3"/>
  <c r="DR318" i="3"/>
  <c r="BQ311" i="3"/>
  <c r="HP266" i="3"/>
  <c r="HP275" i="3"/>
  <c r="HP289" i="3"/>
  <c r="HP276" i="3"/>
  <c r="HP268" i="3"/>
  <c r="HP281" i="3"/>
  <c r="HP269" i="3"/>
  <c r="HP284" i="3"/>
  <c r="HP265" i="3"/>
  <c r="HP271" i="3"/>
  <c r="HP277" i="3"/>
  <c r="HP278" i="3"/>
  <c r="HP287" i="3"/>
  <c r="HP264" i="3"/>
  <c r="HP272" i="3"/>
  <c r="HP290" i="3"/>
  <c r="HP274" i="3"/>
  <c r="HP280" i="3"/>
  <c r="HP285" i="3"/>
  <c r="HP288" i="3"/>
  <c r="HP267" i="3"/>
  <c r="HP286" i="3"/>
  <c r="HP270" i="3"/>
  <c r="HP273" i="3"/>
  <c r="HP279" i="3"/>
  <c r="HP283" i="3"/>
  <c r="HP282" i="3"/>
  <c r="GT318" i="3"/>
  <c r="DS318" i="3"/>
  <c r="BK318" i="3"/>
  <c r="HU309" i="3"/>
  <c r="FN277" i="3"/>
  <c r="FT277" i="3" s="1"/>
  <c r="GT189" i="3"/>
  <c r="HE124" i="3"/>
  <c r="GT121" i="3"/>
  <c r="HB253" i="3"/>
  <c r="HB251" i="3"/>
  <c r="HB187" i="3"/>
  <c r="HB122" i="3"/>
  <c r="HB124" i="3"/>
  <c r="GT252" i="3"/>
  <c r="HE122" i="3"/>
  <c r="HE121" i="3"/>
  <c r="HB123" i="3"/>
  <c r="HB60" i="3"/>
  <c r="GQ59" i="3"/>
  <c r="HE60" i="3"/>
  <c r="HE58" i="3"/>
  <c r="FN297" i="3"/>
  <c r="FT297" i="3" s="1"/>
  <c r="FN281" i="3"/>
  <c r="FT281" i="3" s="1"/>
  <c r="FN285" i="3"/>
  <c r="FQ285" i="3" s="1"/>
  <c r="FN269" i="3"/>
  <c r="FQ269" i="3" s="1"/>
  <c r="FN293" i="3"/>
  <c r="FT293" i="3" s="1"/>
  <c r="GU296" i="3"/>
  <c r="GR296" i="3"/>
  <c r="GO268" i="3"/>
  <c r="GO288" i="3"/>
  <c r="GO280" i="3"/>
  <c r="GO300" i="3"/>
  <c r="FN273" i="3"/>
  <c r="FT273" i="3" s="1"/>
  <c r="GO284" i="3"/>
  <c r="GO272" i="3"/>
  <c r="FT289" i="3"/>
  <c r="FQ289" i="3"/>
  <c r="GO264" i="3"/>
  <c r="GO266" i="3"/>
  <c r="GO271" i="3"/>
  <c r="GO277" i="3"/>
  <c r="GO282" i="3"/>
  <c r="GO287" i="3"/>
  <c r="GO293" i="3"/>
  <c r="GO298" i="3"/>
  <c r="GO269" i="3"/>
  <c r="GO274" i="3"/>
  <c r="GO279" i="3"/>
  <c r="GO285" i="3"/>
  <c r="GO290" i="3"/>
  <c r="GO295" i="3"/>
  <c r="GO267" i="3"/>
  <c r="GO278" i="3"/>
  <c r="GO289" i="3"/>
  <c r="GO299" i="3"/>
  <c r="GO270" i="3"/>
  <c r="GO281" i="3"/>
  <c r="GO291" i="3"/>
  <c r="GO273" i="3"/>
  <c r="GO294" i="3"/>
  <c r="GO283" i="3"/>
  <c r="GO265" i="3"/>
  <c r="GO275" i="3"/>
  <c r="GO297" i="3"/>
  <c r="GO286" i="3"/>
  <c r="GO276" i="3"/>
  <c r="GO292" i="3"/>
  <c r="FN265" i="3"/>
  <c r="FN267" i="3"/>
  <c r="FN272" i="3"/>
  <c r="FN278" i="3"/>
  <c r="FN283" i="3"/>
  <c r="FN288" i="3"/>
  <c r="FN294" i="3"/>
  <c r="FN268" i="3"/>
  <c r="FN275" i="3"/>
  <c r="FN282" i="3"/>
  <c r="FN290" i="3"/>
  <c r="FN296" i="3"/>
  <c r="FN270" i="3"/>
  <c r="FN276" i="3"/>
  <c r="FN284" i="3"/>
  <c r="FN291" i="3"/>
  <c r="FN274" i="3"/>
  <c r="FN287" i="3"/>
  <c r="FN280" i="3"/>
  <c r="FN271" i="3"/>
  <c r="FN264" i="3"/>
  <c r="FN279" i="3"/>
  <c r="FN292" i="3"/>
  <c r="FN266" i="3"/>
  <c r="FN295" i="3"/>
  <c r="FN286" i="3"/>
  <c r="BP11" i="14" a="1"/>
  <c r="BP15" i="14" s="1"/>
  <c r="FQ273" i="3" l="1"/>
  <c r="HU318" i="3"/>
  <c r="FT269" i="3"/>
  <c r="HR318" i="3"/>
  <c r="FP318" i="3"/>
  <c r="BN318" i="3"/>
  <c r="FQ281" i="3"/>
  <c r="BQ318" i="3"/>
  <c r="FQ293" i="3"/>
  <c r="FQ297" i="3"/>
  <c r="HV283" i="3"/>
  <c r="HP309" i="3"/>
  <c r="HS283" i="3"/>
  <c r="HS309" i="3" s="1"/>
  <c r="HP312" i="3"/>
  <c r="HS286" i="3"/>
  <c r="HS312" i="3" s="1"/>
  <c r="HV286" i="3"/>
  <c r="HS280" i="3"/>
  <c r="HV280" i="3"/>
  <c r="HS264" i="3"/>
  <c r="HV264" i="3"/>
  <c r="HQ264" i="3" a="1"/>
  <c r="HP307" i="3"/>
  <c r="HS271" i="3"/>
  <c r="HV271" i="3"/>
  <c r="HV281" i="3"/>
  <c r="HS281" i="3"/>
  <c r="HV275" i="3"/>
  <c r="HS275" i="3"/>
  <c r="HV273" i="3"/>
  <c r="HS273" i="3"/>
  <c r="HS288" i="3"/>
  <c r="HV288" i="3"/>
  <c r="HV290" i="3"/>
  <c r="HP317" i="3"/>
  <c r="HS290" i="3"/>
  <c r="HS278" i="3"/>
  <c r="HV278" i="3"/>
  <c r="HP311" i="3"/>
  <c r="HV284" i="3"/>
  <c r="HS284" i="3"/>
  <c r="HS276" i="3"/>
  <c r="HV276" i="3"/>
  <c r="HS282" i="3"/>
  <c r="HV282" i="3"/>
  <c r="HS270" i="3"/>
  <c r="HV270" i="3"/>
  <c r="HS285" i="3"/>
  <c r="HS310" i="3" s="1"/>
  <c r="HP310" i="3"/>
  <c r="HV285" i="3"/>
  <c r="HS272" i="3"/>
  <c r="HV272" i="3"/>
  <c r="HV277" i="3"/>
  <c r="HS277" i="3"/>
  <c r="HS308" i="3" s="1"/>
  <c r="HP308" i="3"/>
  <c r="HV269" i="3"/>
  <c r="HS269" i="3"/>
  <c r="HV289" i="3"/>
  <c r="HP315" i="3"/>
  <c r="HS289" i="3"/>
  <c r="HS315" i="3" s="1"/>
  <c r="HS279" i="3"/>
  <c r="HV279" i="3"/>
  <c r="HS267" i="3"/>
  <c r="HV267" i="3"/>
  <c r="HS274" i="3"/>
  <c r="HV274" i="3"/>
  <c r="HV287" i="3"/>
  <c r="HS287" i="3"/>
  <c r="HV265" i="3"/>
  <c r="HS265" i="3"/>
  <c r="HS268" i="3"/>
  <c r="HV268" i="3"/>
  <c r="HV266" i="3"/>
  <c r="HS266" i="3"/>
  <c r="FQ277" i="3"/>
  <c r="FT285" i="3"/>
  <c r="FN317" i="3"/>
  <c r="GU294" i="3"/>
  <c r="GR294" i="3"/>
  <c r="GU270" i="3"/>
  <c r="GR270" i="3"/>
  <c r="GO311" i="3"/>
  <c r="GR267" i="3"/>
  <c r="GU267" i="3"/>
  <c r="GR279" i="3"/>
  <c r="GU279" i="3"/>
  <c r="GR293" i="3"/>
  <c r="GU293" i="3"/>
  <c r="GR271" i="3"/>
  <c r="GU271" i="3"/>
  <c r="GO309" i="3"/>
  <c r="GU284" i="3"/>
  <c r="GR284" i="3"/>
  <c r="GR309" i="3" s="1"/>
  <c r="GO313" i="3"/>
  <c r="GU288" i="3"/>
  <c r="GR288" i="3"/>
  <c r="GR313" i="3" s="1"/>
  <c r="GU292" i="3"/>
  <c r="GR292" i="3"/>
  <c r="GR275" i="3"/>
  <c r="GU275" i="3"/>
  <c r="GR273" i="3"/>
  <c r="GU273" i="3"/>
  <c r="GR299" i="3"/>
  <c r="GU299" i="3"/>
  <c r="GR295" i="3"/>
  <c r="GU295" i="3"/>
  <c r="GU274" i="3"/>
  <c r="GR274" i="3"/>
  <c r="GR287" i="3"/>
  <c r="GU287" i="3"/>
  <c r="GU266" i="3"/>
  <c r="GR266" i="3"/>
  <c r="GU268" i="3"/>
  <c r="GR268" i="3"/>
  <c r="GO312" i="3"/>
  <c r="GU286" i="3"/>
  <c r="GR286" i="3"/>
  <c r="GR312" i="3" s="1"/>
  <c r="GR283" i="3"/>
  <c r="GU283" i="3"/>
  <c r="GR281" i="3"/>
  <c r="GU281" i="3"/>
  <c r="GU278" i="3"/>
  <c r="GR278" i="3"/>
  <c r="GO310" i="3"/>
  <c r="GR285" i="3"/>
  <c r="GR310" i="3" s="1"/>
  <c r="GU285" i="3"/>
  <c r="GU298" i="3"/>
  <c r="GR298" i="3"/>
  <c r="GR277" i="3"/>
  <c r="GU277" i="3"/>
  <c r="GU272" i="3"/>
  <c r="GR272" i="3"/>
  <c r="GU280" i="3"/>
  <c r="GR280" i="3"/>
  <c r="GR297" i="3"/>
  <c r="GU297" i="3"/>
  <c r="GU276" i="3"/>
  <c r="GR276" i="3"/>
  <c r="GO308" i="3"/>
  <c r="GR265" i="3"/>
  <c r="GR308" i="3" s="1"/>
  <c r="GU265" i="3"/>
  <c r="GR291" i="3"/>
  <c r="GU291" i="3"/>
  <c r="GO314" i="3"/>
  <c r="GR289" i="3"/>
  <c r="GR314" i="3" s="1"/>
  <c r="GU289" i="3"/>
  <c r="GU290" i="3"/>
  <c r="GR290" i="3"/>
  <c r="GR269" i="3"/>
  <c r="GU269" i="3"/>
  <c r="GU282" i="3"/>
  <c r="GR282" i="3"/>
  <c r="GU264" i="3"/>
  <c r="GR264" i="3"/>
  <c r="GR307" i="3" s="1"/>
  <c r="GU300" i="3"/>
  <c r="GR300" i="3"/>
  <c r="FN311" i="3"/>
  <c r="GO316" i="3"/>
  <c r="GO315" i="3"/>
  <c r="GO317" i="3"/>
  <c r="FT271" i="3"/>
  <c r="FQ271" i="3"/>
  <c r="FT286" i="3"/>
  <c r="FQ286" i="3"/>
  <c r="FQ313" i="3" s="1"/>
  <c r="J100" i="3" s="1"/>
  <c r="FN313" i="3"/>
  <c r="G100" i="3" s="1"/>
  <c r="FT279" i="3"/>
  <c r="FQ279" i="3"/>
  <c r="FT287" i="3"/>
  <c r="FQ287" i="3"/>
  <c r="FQ314" i="3" s="1"/>
  <c r="J101" i="3" s="1"/>
  <c r="FN314" i="3"/>
  <c r="G101" i="3" s="1"/>
  <c r="FT276" i="3"/>
  <c r="FQ276" i="3"/>
  <c r="FT282" i="3"/>
  <c r="FQ282" i="3"/>
  <c r="FQ309" i="3" s="1"/>
  <c r="FN309" i="3"/>
  <c r="FT288" i="3"/>
  <c r="FQ288" i="3"/>
  <c r="FT267" i="3"/>
  <c r="FQ267" i="3"/>
  <c r="FN315" i="3"/>
  <c r="FT295" i="3"/>
  <c r="FQ295" i="3"/>
  <c r="FN307" i="3"/>
  <c r="FQ264" i="3"/>
  <c r="FQ307" i="3" s="1"/>
  <c r="FT264" i="3"/>
  <c r="FO264" i="3" a="1"/>
  <c r="FT274" i="3"/>
  <c r="FQ274" i="3"/>
  <c r="FT270" i="3"/>
  <c r="FQ270" i="3"/>
  <c r="FT275" i="3"/>
  <c r="FQ275" i="3"/>
  <c r="FT283" i="3"/>
  <c r="FQ283" i="3"/>
  <c r="FQ310" i="3" s="1"/>
  <c r="FN310" i="3"/>
  <c r="FN308" i="3"/>
  <c r="FT265" i="3"/>
  <c r="FQ265" i="3"/>
  <c r="FQ308" i="3" s="1"/>
  <c r="GO307" i="3"/>
  <c r="GP264" i="3" a="1"/>
  <c r="FT266" i="3"/>
  <c r="FQ266" i="3"/>
  <c r="FT291" i="3"/>
  <c r="FQ291" i="3"/>
  <c r="FT296" i="3"/>
  <c r="FQ296" i="3"/>
  <c r="FT268" i="3"/>
  <c r="FQ268" i="3"/>
  <c r="FT278" i="3"/>
  <c r="FQ278" i="3"/>
  <c r="FT292" i="3"/>
  <c r="FQ292" i="3"/>
  <c r="FT280" i="3"/>
  <c r="FQ280" i="3"/>
  <c r="FN312" i="3"/>
  <c r="FT284" i="3"/>
  <c r="FQ284" i="3"/>
  <c r="FQ312" i="3" s="1"/>
  <c r="FT290" i="3"/>
  <c r="FQ290" i="3"/>
  <c r="FT294" i="3"/>
  <c r="FQ294" i="3"/>
  <c r="FN316" i="3"/>
  <c r="G103" i="3" s="1"/>
  <c r="FT272" i="3"/>
  <c r="FQ272" i="3"/>
  <c r="BP17" i="14"/>
  <c r="BP37" i="14"/>
  <c r="BP33" i="14"/>
  <c r="BP16" i="14"/>
  <c r="BP34" i="14"/>
  <c r="BP24" i="14"/>
  <c r="BP27" i="14"/>
  <c r="BP26" i="14"/>
  <c r="BP13" i="14"/>
  <c r="BP23" i="14"/>
  <c r="BP22" i="14"/>
  <c r="BP29" i="14"/>
  <c r="BP32" i="14"/>
  <c r="BP12" i="14"/>
  <c r="BP19" i="14"/>
  <c r="BP18" i="14"/>
  <c r="BP21" i="14"/>
  <c r="BP28" i="14"/>
  <c r="BP35" i="14"/>
  <c r="BP11" i="14"/>
  <c r="BP30" i="14"/>
  <c r="BP14" i="14"/>
  <c r="BP25" i="14"/>
  <c r="BP36" i="14"/>
  <c r="BP20" i="14"/>
  <c r="BP31" i="14"/>
  <c r="FQ317" i="3" l="1"/>
  <c r="K274" i="6"/>
  <c r="HV315" i="3"/>
  <c r="HV310" i="3"/>
  <c r="HV311" i="3"/>
  <c r="HV317" i="3"/>
  <c r="HQ266" i="3"/>
  <c r="HQ289" i="3"/>
  <c r="HQ265" i="3"/>
  <c r="HQ296" i="3"/>
  <c r="HQ275" i="3"/>
  <c r="HQ299" i="3"/>
  <c r="HQ302" i="3"/>
  <c r="HQ287" i="3"/>
  <c r="HQ288" i="3"/>
  <c r="HQ274" i="3"/>
  <c r="HQ286" i="3"/>
  <c r="HQ292" i="3"/>
  <c r="HQ293" i="3"/>
  <c r="HQ269" i="3"/>
  <c r="HQ285" i="3"/>
  <c r="HQ264" i="3"/>
  <c r="HQ282" i="3"/>
  <c r="HQ284" i="3"/>
  <c r="HQ276" i="3"/>
  <c r="HQ294" i="3"/>
  <c r="HQ283" i="3"/>
  <c r="HQ268" i="3"/>
  <c r="HQ273" i="3"/>
  <c r="HQ301" i="3"/>
  <c r="HQ281" i="3"/>
  <c r="HQ291" i="3"/>
  <c r="HQ304" i="3"/>
  <c r="HQ295" i="3"/>
  <c r="HQ303" i="3"/>
  <c r="HQ278" i="3"/>
  <c r="HQ267" i="3"/>
  <c r="HQ279" i="3"/>
  <c r="HQ277" i="3"/>
  <c r="HQ305" i="3"/>
  <c r="HQ297" i="3"/>
  <c r="HQ280" i="3"/>
  <c r="HQ298" i="3"/>
  <c r="HQ290" i="3"/>
  <c r="HQ271" i="3"/>
  <c r="HQ272" i="3"/>
  <c r="HQ300" i="3"/>
  <c r="HQ270" i="3"/>
  <c r="HP318" i="3"/>
  <c r="HV308" i="3"/>
  <c r="HV307" i="3"/>
  <c r="HV312" i="3"/>
  <c r="GR316" i="3"/>
  <c r="HS311" i="3"/>
  <c r="HS317" i="3"/>
  <c r="HS307" i="3"/>
  <c r="HV309" i="3"/>
  <c r="GR315" i="3"/>
  <c r="GR317" i="3"/>
  <c r="GU314" i="3"/>
  <c r="GU316" i="3"/>
  <c r="GU311" i="3"/>
  <c r="GU313" i="3"/>
  <c r="GU317" i="3"/>
  <c r="GR311" i="3"/>
  <c r="GU309" i="3"/>
  <c r="GU307" i="3"/>
  <c r="GU308" i="3"/>
  <c r="GU310" i="3"/>
  <c r="GU315" i="3"/>
  <c r="GU312" i="3"/>
  <c r="GO318" i="3"/>
  <c r="GP265" i="3"/>
  <c r="GP268" i="3"/>
  <c r="GP274" i="3"/>
  <c r="GP279" i="3"/>
  <c r="GP284" i="3"/>
  <c r="GP290" i="3"/>
  <c r="GP295" i="3"/>
  <c r="GP300" i="3"/>
  <c r="GP266" i="3"/>
  <c r="GP271" i="3"/>
  <c r="GP276" i="3"/>
  <c r="GP282" i="3"/>
  <c r="GP287" i="3"/>
  <c r="GP292" i="3"/>
  <c r="GP298" i="3"/>
  <c r="GP264" i="3"/>
  <c r="GP275" i="3"/>
  <c r="GP286" i="3"/>
  <c r="GP296" i="3"/>
  <c r="GP267" i="3"/>
  <c r="GP278" i="3"/>
  <c r="GP288" i="3"/>
  <c r="GP299" i="3"/>
  <c r="GP270" i="3"/>
  <c r="GP291" i="3"/>
  <c r="GP302" i="3"/>
  <c r="GP272" i="3"/>
  <c r="GP294" i="3"/>
  <c r="GP280" i="3"/>
  <c r="GP283" i="3"/>
  <c r="GP289" i="3"/>
  <c r="GP273" i="3"/>
  <c r="GP301" i="3"/>
  <c r="GP285" i="3"/>
  <c r="GP269" i="3"/>
  <c r="GP297" i="3"/>
  <c r="GP281" i="3"/>
  <c r="GP293" i="3"/>
  <c r="GP277" i="3"/>
  <c r="FQ316" i="3"/>
  <c r="J103" i="3" s="1"/>
  <c r="FT311" i="3"/>
  <c r="FT314" i="3"/>
  <c r="M101" i="3" s="1"/>
  <c r="FT316" i="3"/>
  <c r="M103" i="3" s="1"/>
  <c r="FT312" i="3"/>
  <c r="FQ315" i="3"/>
  <c r="FT317" i="3"/>
  <c r="FN318" i="3"/>
  <c r="FT313" i="3"/>
  <c r="M100" i="3" s="1"/>
  <c r="FT315" i="3"/>
  <c r="FO266" i="3"/>
  <c r="FO265" i="3"/>
  <c r="FO271" i="3"/>
  <c r="FO276" i="3"/>
  <c r="FO281" i="3"/>
  <c r="FO287" i="3"/>
  <c r="FO292" i="3"/>
  <c r="FO297" i="3"/>
  <c r="FO268" i="3"/>
  <c r="FO275" i="3"/>
  <c r="FO283" i="3"/>
  <c r="FO289" i="3"/>
  <c r="FO296" i="3"/>
  <c r="FO269" i="3"/>
  <c r="FO277" i="3"/>
  <c r="FO284" i="3"/>
  <c r="FO291" i="3"/>
  <c r="FO267" i="3"/>
  <c r="FO280" i="3"/>
  <c r="FO295" i="3"/>
  <c r="FO288" i="3"/>
  <c r="FO279" i="3"/>
  <c r="FO272" i="3"/>
  <c r="FO285" i="3"/>
  <c r="FO273" i="3"/>
  <c r="FO264" i="3"/>
  <c r="FO293" i="3"/>
  <c r="FO298" i="3"/>
  <c r="FO282" i="3"/>
  <c r="FO294" i="3"/>
  <c r="FO278" i="3"/>
  <c r="FO290" i="3"/>
  <c r="FO274" i="3"/>
  <c r="FO286" i="3"/>
  <c r="FO270" i="3"/>
  <c r="FQ311" i="3"/>
  <c r="FT308" i="3"/>
  <c r="FT310" i="3"/>
  <c r="FT307" i="3"/>
  <c r="FT309" i="3"/>
  <c r="H224" i="6"/>
  <c r="HW272" i="3" l="1"/>
  <c r="HT272" i="3"/>
  <c r="HT280" i="3"/>
  <c r="HW280" i="3"/>
  <c r="HT279" i="3"/>
  <c r="HW279" i="3"/>
  <c r="HW295" i="3"/>
  <c r="HT295" i="3"/>
  <c r="HW301" i="3"/>
  <c r="HT301" i="3"/>
  <c r="HW294" i="3"/>
  <c r="HT294" i="3"/>
  <c r="HQ307" i="3"/>
  <c r="HW264" i="3"/>
  <c r="HT264" i="3"/>
  <c r="HW292" i="3"/>
  <c r="HT292" i="3"/>
  <c r="HW287" i="3"/>
  <c r="HT287" i="3"/>
  <c r="HW296" i="3"/>
  <c r="HT296" i="3"/>
  <c r="GR318" i="3"/>
  <c r="HT271" i="3"/>
  <c r="HW271" i="3"/>
  <c r="HT297" i="3"/>
  <c r="HW297" i="3"/>
  <c r="HW267" i="3"/>
  <c r="HT267" i="3"/>
  <c r="HW304" i="3"/>
  <c r="HT304" i="3"/>
  <c r="HT273" i="3"/>
  <c r="HW273" i="3"/>
  <c r="HW276" i="3"/>
  <c r="HT276" i="3"/>
  <c r="HT285" i="3"/>
  <c r="HT310" i="3" s="1"/>
  <c r="HW285" i="3"/>
  <c r="HQ310" i="3"/>
  <c r="HQ312" i="3"/>
  <c r="HW286" i="3"/>
  <c r="HT286" i="3"/>
  <c r="HT312" i="3" s="1"/>
  <c r="HT302" i="3"/>
  <c r="HW302" i="3"/>
  <c r="HW265" i="3"/>
  <c r="HT265" i="3"/>
  <c r="HW270" i="3"/>
  <c r="HT270" i="3"/>
  <c r="HQ317" i="3"/>
  <c r="HT290" i="3"/>
  <c r="HW290" i="3"/>
  <c r="HW305" i="3"/>
  <c r="HT305" i="3"/>
  <c r="HT278" i="3"/>
  <c r="HW278" i="3"/>
  <c r="HQ311" i="3"/>
  <c r="HW291" i="3"/>
  <c r="HT291" i="3"/>
  <c r="HT268" i="3"/>
  <c r="HW268" i="3"/>
  <c r="HT284" i="3"/>
  <c r="HW284" i="3"/>
  <c r="HW269" i="3"/>
  <c r="HT269" i="3"/>
  <c r="HT274" i="3"/>
  <c r="HW274" i="3"/>
  <c r="HT299" i="3"/>
  <c r="HW299" i="3"/>
  <c r="HT289" i="3"/>
  <c r="HT315" i="3" s="1"/>
  <c r="HQ315" i="3"/>
  <c r="HW289" i="3"/>
  <c r="HS318" i="3"/>
  <c r="HT300" i="3"/>
  <c r="HW300" i="3"/>
  <c r="HW298" i="3"/>
  <c r="HT298" i="3"/>
  <c r="HQ308" i="3"/>
  <c r="HT277" i="3"/>
  <c r="HT308" i="3" s="1"/>
  <c r="HW277" i="3"/>
  <c r="HT303" i="3"/>
  <c r="HW303" i="3"/>
  <c r="HT281" i="3"/>
  <c r="HW281" i="3"/>
  <c r="HQ309" i="3"/>
  <c r="HT283" i="3"/>
  <c r="HT309" i="3" s="1"/>
  <c r="HW283" i="3"/>
  <c r="HW282" i="3"/>
  <c r="HT282" i="3"/>
  <c r="HW293" i="3"/>
  <c r="HT293" i="3"/>
  <c r="HT288" i="3"/>
  <c r="HW288" i="3"/>
  <c r="HT275" i="3"/>
  <c r="HW275" i="3"/>
  <c r="HT266" i="3"/>
  <c r="HW266" i="3"/>
  <c r="HV318" i="3"/>
  <c r="GV273" i="3"/>
  <c r="GS273" i="3"/>
  <c r="GS294" i="3"/>
  <c r="GV294" i="3"/>
  <c r="GV267" i="3"/>
  <c r="GS267" i="3"/>
  <c r="GS300" i="3"/>
  <c r="GV300" i="3"/>
  <c r="GU318" i="3"/>
  <c r="GV277" i="3"/>
  <c r="GS277" i="3"/>
  <c r="GV269" i="3"/>
  <c r="GS269" i="3"/>
  <c r="GP314" i="3"/>
  <c r="GV289" i="3"/>
  <c r="GS289" i="3"/>
  <c r="GS314" i="3" s="1"/>
  <c r="GS272" i="3"/>
  <c r="GV272" i="3"/>
  <c r="GV299" i="3"/>
  <c r="GS299" i="3"/>
  <c r="GS296" i="3"/>
  <c r="GV296" i="3"/>
  <c r="GS298" i="3"/>
  <c r="GV298" i="3"/>
  <c r="GS276" i="3"/>
  <c r="GV276" i="3"/>
  <c r="GV295" i="3"/>
  <c r="GS295" i="3"/>
  <c r="GS274" i="3"/>
  <c r="GV274" i="3"/>
  <c r="GV293" i="3"/>
  <c r="GS293" i="3"/>
  <c r="GP310" i="3"/>
  <c r="GV285" i="3"/>
  <c r="GS285" i="3"/>
  <c r="GS310" i="3" s="1"/>
  <c r="GV283" i="3"/>
  <c r="GS283" i="3"/>
  <c r="GS302" i="3"/>
  <c r="GV302" i="3"/>
  <c r="GP313" i="3"/>
  <c r="GS288" i="3"/>
  <c r="GS313" i="3" s="1"/>
  <c r="GV288" i="3"/>
  <c r="GP312" i="3"/>
  <c r="GS286" i="3"/>
  <c r="GS312" i="3" s="1"/>
  <c r="GV286" i="3"/>
  <c r="GS292" i="3"/>
  <c r="GV292" i="3"/>
  <c r="GV271" i="3"/>
  <c r="GS271" i="3"/>
  <c r="GS290" i="3"/>
  <c r="GV290" i="3"/>
  <c r="GS268" i="3"/>
  <c r="GV268" i="3"/>
  <c r="GV297" i="3"/>
  <c r="GS297" i="3"/>
  <c r="GS270" i="3"/>
  <c r="GV270" i="3"/>
  <c r="GP307" i="3"/>
  <c r="GS264" i="3"/>
  <c r="GS307" i="3" s="1"/>
  <c r="GV264" i="3"/>
  <c r="GS282" i="3"/>
  <c r="GV282" i="3"/>
  <c r="GV279" i="3"/>
  <c r="GS279" i="3"/>
  <c r="GV281" i="3"/>
  <c r="GS281" i="3"/>
  <c r="GV301" i="3"/>
  <c r="GS301" i="3"/>
  <c r="GS280" i="3"/>
  <c r="GV280" i="3"/>
  <c r="GV291" i="3"/>
  <c r="GS291" i="3"/>
  <c r="GS278" i="3"/>
  <c r="GV278" i="3"/>
  <c r="GV275" i="3"/>
  <c r="GS275" i="3"/>
  <c r="GV287" i="3"/>
  <c r="GS287" i="3"/>
  <c r="GS266" i="3"/>
  <c r="GV266" i="3"/>
  <c r="GP309" i="3"/>
  <c r="GS284" i="3"/>
  <c r="GS309" i="3" s="1"/>
  <c r="GV284" i="3"/>
  <c r="GP308" i="3"/>
  <c r="GV265" i="3"/>
  <c r="GS265" i="3"/>
  <c r="GS308" i="3" s="1"/>
  <c r="GP316" i="3"/>
  <c r="GP311" i="3"/>
  <c r="FO311" i="3"/>
  <c r="FR270" i="3"/>
  <c r="FU270" i="3"/>
  <c r="FR278" i="3"/>
  <c r="FU278" i="3"/>
  <c r="FR293" i="3"/>
  <c r="FU293" i="3"/>
  <c r="FR272" i="3"/>
  <c r="FU272" i="3"/>
  <c r="FR280" i="3"/>
  <c r="FU280" i="3"/>
  <c r="FR277" i="3"/>
  <c r="FU277" i="3"/>
  <c r="FR283" i="3"/>
  <c r="FR310" i="3" s="1"/>
  <c r="FU283" i="3"/>
  <c r="FO310" i="3"/>
  <c r="FU292" i="3"/>
  <c r="FR292" i="3"/>
  <c r="FR271" i="3"/>
  <c r="FU271" i="3"/>
  <c r="FO313" i="3"/>
  <c r="H100" i="3" s="1"/>
  <c r="FR286" i="3"/>
  <c r="FR313" i="3" s="1"/>
  <c r="K100" i="3" s="1"/>
  <c r="FU286" i="3"/>
  <c r="FO316" i="3"/>
  <c r="H103" i="3" s="1"/>
  <c r="FR294" i="3"/>
  <c r="FU294" i="3"/>
  <c r="FO307" i="3"/>
  <c r="FU264" i="3"/>
  <c r="FR264" i="3"/>
  <c r="FR307" i="3" s="1"/>
  <c r="FR279" i="3"/>
  <c r="FU279" i="3"/>
  <c r="FR267" i="3"/>
  <c r="FU267" i="3"/>
  <c r="FR269" i="3"/>
  <c r="FU269" i="3"/>
  <c r="FR275" i="3"/>
  <c r="FU275" i="3"/>
  <c r="FO314" i="3"/>
  <c r="H101" i="3" s="1"/>
  <c r="FR287" i="3"/>
  <c r="FR314" i="3" s="1"/>
  <c r="K101" i="3" s="1"/>
  <c r="FU287" i="3"/>
  <c r="FO308" i="3"/>
  <c r="FR265" i="3"/>
  <c r="FR308" i="3" s="1"/>
  <c r="FU265" i="3"/>
  <c r="FT318" i="3"/>
  <c r="FR274" i="3"/>
  <c r="FU274" i="3"/>
  <c r="FO309" i="3"/>
  <c r="FU282" i="3"/>
  <c r="FR282" i="3"/>
  <c r="FR309" i="3" s="1"/>
  <c r="FR273" i="3"/>
  <c r="FU273" i="3"/>
  <c r="FR288" i="3"/>
  <c r="FU288" i="3"/>
  <c r="FR291" i="3"/>
  <c r="FU291" i="3"/>
  <c r="FR296" i="3"/>
  <c r="FU296" i="3"/>
  <c r="FU268" i="3"/>
  <c r="FR268" i="3"/>
  <c r="FR281" i="3"/>
  <c r="FU281" i="3"/>
  <c r="FR266" i="3"/>
  <c r="FU266" i="3"/>
  <c r="FQ318" i="3"/>
  <c r="GP315" i="3"/>
  <c r="FO315" i="3"/>
  <c r="FR290" i="3"/>
  <c r="FU290" i="3"/>
  <c r="FO317" i="3"/>
  <c r="FU298" i="3"/>
  <c r="FR298" i="3"/>
  <c r="FR285" i="3"/>
  <c r="FU285" i="3"/>
  <c r="FR295" i="3"/>
  <c r="FU295" i="3"/>
  <c r="FO312" i="3"/>
  <c r="FU284" i="3"/>
  <c r="FR284" i="3"/>
  <c r="FR312" i="3" s="1"/>
  <c r="FR289" i="3"/>
  <c r="FU289" i="3"/>
  <c r="FR297" i="3"/>
  <c r="FU297" i="3"/>
  <c r="FU276" i="3"/>
  <c r="FR276" i="3"/>
  <c r="GP317" i="3"/>
  <c r="HT311" i="3" l="1"/>
  <c r="HT317" i="3"/>
  <c r="HW310" i="3"/>
  <c r="HW312" i="3"/>
  <c r="HT307" i="3"/>
  <c r="HW308" i="3"/>
  <c r="HW307" i="3"/>
  <c r="HW309" i="3"/>
  <c r="HW315" i="3"/>
  <c r="HW311" i="3"/>
  <c r="HW317" i="3"/>
  <c r="HQ318" i="3"/>
  <c r="GV308" i="3"/>
  <c r="GV315" i="3"/>
  <c r="GV317" i="3"/>
  <c r="GV311" i="3"/>
  <c r="GV313" i="3"/>
  <c r="GV310" i="3"/>
  <c r="GV309" i="3"/>
  <c r="GV307" i="3"/>
  <c r="GV312" i="3"/>
  <c r="GV316" i="3"/>
  <c r="GS315" i="3"/>
  <c r="GS317" i="3"/>
  <c r="GS311" i="3"/>
  <c r="GS316" i="3"/>
  <c r="GV314" i="3"/>
  <c r="FR311" i="3"/>
  <c r="FR316" i="3"/>
  <c r="K103" i="3" s="1"/>
  <c r="GP318" i="3"/>
  <c r="FU312" i="3"/>
  <c r="FR317" i="3"/>
  <c r="FU309" i="3"/>
  <c r="FU308" i="3"/>
  <c r="FO318" i="3"/>
  <c r="FU313" i="3"/>
  <c r="FR315" i="3"/>
  <c r="FU311" i="3"/>
  <c r="FU316" i="3"/>
  <c r="FU315" i="3"/>
  <c r="FU317" i="3"/>
  <c r="FU314" i="3"/>
  <c r="FU307" i="3"/>
  <c r="FU310" i="3"/>
  <c r="GS318" i="3" l="1"/>
  <c r="HW318" i="3"/>
  <c r="HT318" i="3"/>
  <c r="FR318" i="3"/>
  <c r="GV318" i="3"/>
  <c r="FU318" i="3"/>
  <c r="CI317" i="3" l="1"/>
  <c r="CI316" i="3"/>
  <c r="CI315" i="3"/>
  <c r="CI314" i="3"/>
  <c r="CI313" i="3"/>
  <c r="CI312" i="3"/>
  <c r="CI311" i="3"/>
  <c r="CI310" i="3"/>
  <c r="CI309" i="3"/>
  <c r="CI308" i="3"/>
  <c r="CI307" i="3"/>
  <c r="CI189" i="3"/>
  <c r="CH189" i="3"/>
  <c r="CI188" i="3"/>
  <c r="CH188" i="3"/>
  <c r="CI187" i="3"/>
  <c r="CI186" i="3"/>
  <c r="CH186" i="3"/>
  <c r="CI185" i="3"/>
  <c r="CI184" i="3"/>
  <c r="CH184" i="3"/>
  <c r="CH181" i="3"/>
  <c r="CI180" i="3"/>
  <c r="CH180" i="3"/>
  <c r="CI179" i="3"/>
  <c r="CH179" i="3"/>
  <c r="DB170" i="3"/>
  <c r="DA169" i="3"/>
  <c r="DA170" i="3"/>
  <c r="CY170" i="3"/>
  <c r="CX169" i="3"/>
  <c r="CX170" i="3"/>
  <c r="CQ170" i="3"/>
  <c r="CP169" i="3"/>
  <c r="CP170" i="3"/>
  <c r="CN170" i="3"/>
  <c r="CM169" i="3"/>
  <c r="CM170" i="3"/>
  <c r="DB234" i="3"/>
  <c r="DA234" i="3"/>
  <c r="CX234" i="3"/>
  <c r="CY234" i="3"/>
  <c r="CQ234" i="3"/>
  <c r="CP234" i="3"/>
  <c r="CN234" i="3"/>
  <c r="CM234" i="3"/>
  <c r="AG253" i="3"/>
  <c r="Q60" i="18" s="1"/>
  <c r="AG252" i="3"/>
  <c r="Q59" i="18" s="1"/>
  <c r="AF252" i="3"/>
  <c r="Q40" i="18" s="1"/>
  <c r="AG251" i="3"/>
  <c r="Q58" i="18" s="1"/>
  <c r="AG250" i="3"/>
  <c r="Q57" i="18" s="1"/>
  <c r="AF250" i="3"/>
  <c r="AG249" i="3"/>
  <c r="Q56" i="18" s="1"/>
  <c r="AF249" i="3"/>
  <c r="Q37" i="18" s="1"/>
  <c r="AG248" i="3"/>
  <c r="Q55" i="18" s="1"/>
  <c r="AF248" i="3"/>
  <c r="AG243" i="3"/>
  <c r="Q50" i="18" s="1"/>
  <c r="AF243" i="3"/>
  <c r="AW234" i="3"/>
  <c r="AZ234" i="3" s="1"/>
  <c r="AV234" i="3"/>
  <c r="AY234" i="3" s="1"/>
  <c r="AN234" i="3"/>
  <c r="AL234" i="3"/>
  <c r="AO234" i="3" s="1"/>
  <c r="AK234" i="3"/>
  <c r="AU24" i="19"/>
  <c r="AV24" i="19" s="1"/>
  <c r="AX20" i="19"/>
  <c r="AX22" i="19" s="1"/>
  <c r="AT21" i="19"/>
  <c r="AV16" i="19"/>
  <c r="AW16" i="19" s="1"/>
  <c r="AX16" i="19" s="1"/>
  <c r="AY16" i="19" s="1"/>
  <c r="AV17" i="19"/>
  <c r="AV15" i="19"/>
  <c r="AW15" i="19" s="1"/>
  <c r="AX15" i="19" s="1"/>
  <c r="AY15" i="19" s="1"/>
  <c r="AT13" i="19"/>
  <c r="AW17" i="19" s="1"/>
  <c r="AX17" i="19" s="1"/>
  <c r="AY17" i="19" s="1"/>
  <c r="CH202" i="3"/>
  <c r="FK202" i="3" s="1"/>
  <c r="CI202" i="3"/>
  <c r="FL202" i="3" s="1"/>
  <c r="CH203" i="3"/>
  <c r="FK203" i="3" s="1"/>
  <c r="CI203" i="3"/>
  <c r="FL203" i="3" s="1"/>
  <c r="CH204" i="3"/>
  <c r="FK204" i="3" s="1"/>
  <c r="CI204" i="3"/>
  <c r="FL204" i="3" s="1"/>
  <c r="CH205" i="3"/>
  <c r="FK205" i="3" s="1"/>
  <c r="CI205" i="3"/>
  <c r="FL205" i="3" s="1"/>
  <c r="CI206" i="3"/>
  <c r="FL206" i="3" s="1"/>
  <c r="CI207" i="3"/>
  <c r="FL207" i="3" s="1"/>
  <c r="CH208" i="3"/>
  <c r="FK208" i="3" s="1"/>
  <c r="CI208" i="3"/>
  <c r="FL208" i="3" s="1"/>
  <c r="CI209" i="3"/>
  <c r="FL209" i="3" s="1"/>
  <c r="CH210" i="3"/>
  <c r="FK210" i="3" s="1"/>
  <c r="CI210" i="3"/>
  <c r="FL210" i="3" s="1"/>
  <c r="CI211" i="3"/>
  <c r="FL211" i="3" s="1"/>
  <c r="CH213" i="3"/>
  <c r="FK213" i="3" s="1"/>
  <c r="CI213" i="3"/>
  <c r="FL213" i="3" s="1"/>
  <c r="CH214" i="3"/>
  <c r="FK214" i="3" s="1"/>
  <c r="CI214" i="3"/>
  <c r="FL214" i="3" s="1"/>
  <c r="CH215" i="3"/>
  <c r="FK215" i="3" s="1"/>
  <c r="CI215" i="3"/>
  <c r="FL215" i="3" s="1"/>
  <c r="CH216" i="3"/>
  <c r="FK216" i="3" s="1"/>
  <c r="CI216" i="3"/>
  <c r="FL216" i="3" s="1"/>
  <c r="CH217" i="3"/>
  <c r="FK217" i="3" s="1"/>
  <c r="CI217" i="3"/>
  <c r="FL217" i="3" s="1"/>
  <c r="CH220" i="3"/>
  <c r="CI220" i="3"/>
  <c r="FL220" i="3" s="1"/>
  <c r="CI221" i="3"/>
  <c r="FL221" i="3" s="1"/>
  <c r="CH222" i="3"/>
  <c r="FK222" i="3" s="1"/>
  <c r="CI222" i="3"/>
  <c r="CH223" i="3"/>
  <c r="FK223" i="3" s="1"/>
  <c r="CI223" i="3"/>
  <c r="CH224" i="3"/>
  <c r="FK224" i="3" s="1"/>
  <c r="CI224" i="3"/>
  <c r="FL224" i="3" s="1"/>
  <c r="CH225" i="3"/>
  <c r="FK225" i="3" s="1"/>
  <c r="CI225" i="3"/>
  <c r="FL225" i="3" s="1"/>
  <c r="CH226" i="3"/>
  <c r="FK226" i="3" s="1"/>
  <c r="CI226" i="3"/>
  <c r="FL226" i="3" s="1"/>
  <c r="CH227" i="3"/>
  <c r="FK227" i="3" s="1"/>
  <c r="CI227" i="3"/>
  <c r="FL227" i="3" s="1"/>
  <c r="CI228" i="3"/>
  <c r="FL228" i="3" s="1"/>
  <c r="CI229" i="3"/>
  <c r="FL229" i="3" s="1"/>
  <c r="CH230" i="3"/>
  <c r="FK230" i="3" s="1"/>
  <c r="CI230" i="3"/>
  <c r="FL230" i="3" s="1"/>
  <c r="CH231" i="3"/>
  <c r="FK231" i="3" s="1"/>
  <c r="CI231" i="3"/>
  <c r="FL231" i="3" s="1"/>
  <c r="CH232" i="3"/>
  <c r="FK232" i="3" s="1"/>
  <c r="CI232" i="3"/>
  <c r="FL232" i="3" s="1"/>
  <c r="CH233" i="3"/>
  <c r="CI233" i="3"/>
  <c r="CI200" i="3"/>
  <c r="FL200" i="3" s="1"/>
  <c r="CH200" i="3"/>
  <c r="FP232" i="3" l="1"/>
  <c r="FS232" i="3"/>
  <c r="GD216" i="3"/>
  <c r="GA216" i="3"/>
  <c r="GD226" i="3"/>
  <c r="GA226" i="3"/>
  <c r="FS216" i="3"/>
  <c r="FP216" i="3"/>
  <c r="GA210" i="3"/>
  <c r="GD210" i="3"/>
  <c r="FS205" i="3"/>
  <c r="FP205" i="3"/>
  <c r="GD211" i="3"/>
  <c r="GA211" i="3"/>
  <c r="GD231" i="3"/>
  <c r="GA231" i="3"/>
  <c r="CI249" i="3"/>
  <c r="FL222" i="3"/>
  <c r="FS231" i="3"/>
  <c r="FP231" i="3"/>
  <c r="FP222" i="3"/>
  <c r="FP249" i="3" s="1"/>
  <c r="FK249" i="3"/>
  <c r="FS222" i="3"/>
  <c r="GD215" i="3"/>
  <c r="GA215" i="3"/>
  <c r="GD204" i="3"/>
  <c r="GA204" i="3"/>
  <c r="FS210" i="3"/>
  <c r="FP210" i="3"/>
  <c r="CH243" i="3"/>
  <c r="FK200" i="3"/>
  <c r="GD230" i="3"/>
  <c r="GA230" i="3"/>
  <c r="FL252" i="3"/>
  <c r="GD225" i="3"/>
  <c r="GA225" i="3"/>
  <c r="GD221" i="3"/>
  <c r="GA221" i="3"/>
  <c r="FP215" i="3"/>
  <c r="FS215" i="3"/>
  <c r="GA209" i="3"/>
  <c r="GD209" i="3"/>
  <c r="FS204" i="3"/>
  <c r="FP204" i="3"/>
  <c r="GA200" i="3"/>
  <c r="GA243" i="3" s="1"/>
  <c r="GD200" i="3"/>
  <c r="FL243" i="3"/>
  <c r="FK252" i="3"/>
  <c r="FS230" i="3"/>
  <c r="FP230" i="3"/>
  <c r="FP252" i="3" s="1"/>
  <c r="FS225" i="3"/>
  <c r="FP225" i="3"/>
  <c r="FL248" i="3"/>
  <c r="GD220" i="3"/>
  <c r="GA220" i="3"/>
  <c r="GA248" i="3" s="1"/>
  <c r="GD214" i="3"/>
  <c r="GA214" i="3"/>
  <c r="GA208" i="3"/>
  <c r="GD208" i="3"/>
  <c r="GD203" i="3"/>
  <c r="GA203" i="3"/>
  <c r="FS223" i="3"/>
  <c r="FP223" i="3"/>
  <c r="FP250" i="3" s="1"/>
  <c r="FK250" i="3"/>
  <c r="D79" i="3" s="1"/>
  <c r="Q38" i="18" s="1"/>
  <c r="FS227" i="3"/>
  <c r="FP227" i="3"/>
  <c r="GD205" i="3"/>
  <c r="GA205" i="3"/>
  <c r="FP226" i="3"/>
  <c r="FS226" i="3"/>
  <c r="CI253" i="3"/>
  <c r="FL233" i="3"/>
  <c r="GA229" i="3"/>
  <c r="GD229" i="3"/>
  <c r="GD224" i="3"/>
  <c r="GA224" i="3"/>
  <c r="CH248" i="3"/>
  <c r="FK220" i="3"/>
  <c r="FS214" i="3"/>
  <c r="FP214" i="3"/>
  <c r="FP208" i="3"/>
  <c r="FS208" i="3"/>
  <c r="FS203" i="3"/>
  <c r="FP203" i="3"/>
  <c r="CM233" i="3"/>
  <c r="FK233" i="3"/>
  <c r="FL251" i="3"/>
  <c r="GD228" i="3"/>
  <c r="GA228" i="3"/>
  <c r="FS224" i="3"/>
  <c r="FP224" i="3"/>
  <c r="GA217" i="3"/>
  <c r="GD217" i="3"/>
  <c r="GD213" i="3"/>
  <c r="GA213" i="3"/>
  <c r="GD207" i="3"/>
  <c r="GA207" i="3"/>
  <c r="GD202" i="3"/>
  <c r="GA202" i="3"/>
  <c r="GD232" i="3"/>
  <c r="GA232" i="3"/>
  <c r="GD227" i="3"/>
  <c r="GA227" i="3"/>
  <c r="CI250" i="3"/>
  <c r="FL223" i="3"/>
  <c r="FS217" i="3"/>
  <c r="FP217" i="3"/>
  <c r="FS213" i="3"/>
  <c r="FP213" i="3"/>
  <c r="GD206" i="3"/>
  <c r="GA206" i="3"/>
  <c r="FP202" i="3"/>
  <c r="FS202" i="3"/>
  <c r="CX233" i="3"/>
  <c r="AP37" i="19"/>
  <c r="AP31" i="19"/>
  <c r="AP32" i="19"/>
  <c r="AP17" i="19"/>
  <c r="AP21" i="19"/>
  <c r="AP25" i="19"/>
  <c r="AP29" i="19"/>
  <c r="AP33" i="19"/>
  <c r="AP18" i="19"/>
  <c r="AP22" i="19"/>
  <c r="AP26" i="19"/>
  <c r="AP30" i="19"/>
  <c r="AP34" i="19"/>
  <c r="AP15" i="19"/>
  <c r="AP19" i="19"/>
  <c r="AP23" i="19"/>
  <c r="AP27" i="19"/>
  <c r="AP14" i="19"/>
  <c r="AP35" i="19"/>
  <c r="AP16" i="19"/>
  <c r="AP20" i="19"/>
  <c r="AP24" i="19"/>
  <c r="AP28" i="19"/>
  <c r="AP46" i="19"/>
  <c r="AP45" i="19"/>
  <c r="AP13" i="19"/>
  <c r="AP44" i="19"/>
  <c r="AP40" i="19"/>
  <c r="AP43" i="19"/>
  <c r="AP39" i="19"/>
  <c r="AP42" i="19"/>
  <c r="AP38" i="19"/>
  <c r="AP36" i="19"/>
  <c r="AP41" i="19"/>
  <c r="CI243" i="3"/>
  <c r="CH252" i="3"/>
  <c r="CH250" i="3"/>
  <c r="CI248" i="3"/>
  <c r="CP233" i="3"/>
  <c r="CI251" i="3"/>
  <c r="CH249" i="3"/>
  <c r="CI252" i="3"/>
  <c r="DA233" i="3"/>
  <c r="CI318" i="3"/>
  <c r="C69" i="3"/>
  <c r="J48" i="18"/>
  <c r="J29" i="18"/>
  <c r="W59" i="18"/>
  <c r="W57" i="18"/>
  <c r="W56" i="18"/>
  <c r="W55" i="18"/>
  <c r="P59" i="18"/>
  <c r="P57" i="18"/>
  <c r="P56" i="18"/>
  <c r="P55" i="18"/>
  <c r="I59" i="18"/>
  <c r="I57" i="18"/>
  <c r="I56" i="18"/>
  <c r="I55" i="18"/>
  <c r="B59" i="18"/>
  <c r="B57" i="18"/>
  <c r="B56" i="18"/>
  <c r="B55" i="18"/>
  <c r="W40" i="18"/>
  <c r="W38" i="18"/>
  <c r="W37" i="18"/>
  <c r="W36" i="18"/>
  <c r="P40" i="18"/>
  <c r="P38" i="18"/>
  <c r="P37" i="18"/>
  <c r="P36" i="18"/>
  <c r="I40" i="18"/>
  <c r="I38" i="18"/>
  <c r="I37" i="18"/>
  <c r="I36" i="18"/>
  <c r="B40" i="18"/>
  <c r="B38" i="18"/>
  <c r="B37" i="18"/>
  <c r="B36" i="18"/>
  <c r="C7" i="18"/>
  <c r="A3" i="18"/>
  <c r="C6" i="18"/>
  <c r="C5" i="18"/>
  <c r="M274" i="6"/>
  <c r="M275" i="6"/>
  <c r="G275" i="6"/>
  <c r="F275" i="6"/>
  <c r="E273" i="6"/>
  <c r="K229" i="6"/>
  <c r="L229" i="6"/>
  <c r="M229" i="6"/>
  <c r="N229" i="6"/>
  <c r="O229" i="6"/>
  <c r="J229" i="6"/>
  <c r="P230" i="6"/>
  <c r="P231" i="6"/>
  <c r="P233" i="6"/>
  <c r="P234" i="6"/>
  <c r="P235" i="6"/>
  <c r="P232" i="6"/>
  <c r="E253" i="6"/>
  <c r="C258" i="6"/>
  <c r="D258" i="6" s="1"/>
  <c r="D257" i="6" s="1"/>
  <c r="C259" i="6"/>
  <c r="C256" i="6"/>
  <c r="C6" i="17"/>
  <c r="F61" i="6"/>
  <c r="G61" i="6" s="1"/>
  <c r="E240" i="6"/>
  <c r="C230" i="6"/>
  <c r="C236" i="6"/>
  <c r="D237" i="6"/>
  <c r="J224" i="6"/>
  <c r="C218" i="6"/>
  <c r="J223" i="6"/>
  <c r="E223" i="6"/>
  <c r="C223" i="6" s="1"/>
  <c r="F223" i="6"/>
  <c r="G223" i="6"/>
  <c r="H223" i="6"/>
  <c r="I223" i="6"/>
  <c r="D223" i="6"/>
  <c r="N221" i="6"/>
  <c r="E221" i="6"/>
  <c r="C221" i="6" s="1"/>
  <c r="F221" i="6"/>
  <c r="G221" i="6"/>
  <c r="H221" i="6"/>
  <c r="I221" i="6"/>
  <c r="J221" i="6"/>
  <c r="K221" i="6" s="1"/>
  <c r="L221" i="6" s="1"/>
  <c r="D221" i="6"/>
  <c r="F208" i="6"/>
  <c r="F209" i="6"/>
  <c r="F210" i="6"/>
  <c r="F207" i="6"/>
  <c r="K210" i="6"/>
  <c r="K208" i="6"/>
  <c r="C200" i="6"/>
  <c r="C219" i="6" s="1"/>
  <c r="I208" i="6"/>
  <c r="I209" i="6"/>
  <c r="I210" i="6"/>
  <c r="I207" i="6"/>
  <c r="C213" i="6"/>
  <c r="D231" i="6" s="1"/>
  <c r="B39" i="17"/>
  <c r="C39" i="17"/>
  <c r="C28" i="17"/>
  <c r="B28" i="17"/>
  <c r="B16" i="17"/>
  <c r="C16" i="17"/>
  <c r="FV205" i="3" l="1"/>
  <c r="GG216" i="3"/>
  <c r="FV217" i="3"/>
  <c r="GG202" i="3"/>
  <c r="FV208" i="3"/>
  <c r="GG229" i="3"/>
  <c r="GG209" i="3"/>
  <c r="FV224" i="3"/>
  <c r="FV214" i="3"/>
  <c r="FK243" i="3"/>
  <c r="D72" i="3" s="1"/>
  <c r="Q31" i="18" s="1"/>
  <c r="FS200" i="3"/>
  <c r="FP200" i="3"/>
  <c r="FP243" i="3" s="1"/>
  <c r="GG215" i="3"/>
  <c r="GG206" i="3"/>
  <c r="GG227" i="3"/>
  <c r="GG213" i="3"/>
  <c r="FS233" i="3"/>
  <c r="FV233" i="3" s="1"/>
  <c r="FP233" i="3"/>
  <c r="FS220" i="3"/>
  <c r="FP220" i="3"/>
  <c r="FP248" i="3" s="1"/>
  <c r="FK248" i="3"/>
  <c r="D77" i="3" s="1"/>
  <c r="Q36" i="18" s="1"/>
  <c r="FV226" i="3"/>
  <c r="FS250" i="3"/>
  <c r="FV223" i="3"/>
  <c r="FV250" i="3" s="1"/>
  <c r="GD248" i="3"/>
  <c r="GG220" i="3"/>
  <c r="GG248" i="3" s="1"/>
  <c r="GD243" i="3"/>
  <c r="GG200" i="3"/>
  <c r="GG243" i="3" s="1"/>
  <c r="FS249" i="3"/>
  <c r="FV222" i="3"/>
  <c r="FV249" i="3" s="1"/>
  <c r="GG231" i="3"/>
  <c r="FV216" i="3"/>
  <c r="GG217" i="3"/>
  <c r="GG221" i="3"/>
  <c r="FV213" i="3"/>
  <c r="GG232" i="3"/>
  <c r="GG203" i="3"/>
  <c r="FV210" i="3"/>
  <c r="GG211" i="3"/>
  <c r="GG226" i="3"/>
  <c r="FV203" i="3"/>
  <c r="GG224" i="3"/>
  <c r="GG205" i="3"/>
  <c r="GG208" i="3"/>
  <c r="FV225" i="3"/>
  <c r="FV204" i="3"/>
  <c r="GG225" i="3"/>
  <c r="FS252" i="3"/>
  <c r="FV231" i="3"/>
  <c r="E226" i="6"/>
  <c r="F226" i="6"/>
  <c r="FV202" i="3"/>
  <c r="GD223" i="3"/>
  <c r="GA223" i="3"/>
  <c r="GA250" i="3" s="1"/>
  <c r="FL250" i="3"/>
  <c r="GA251" i="3"/>
  <c r="FV227" i="3"/>
  <c r="FV230" i="3"/>
  <c r="FV252" i="3" s="1"/>
  <c r="GA252" i="3"/>
  <c r="GG204" i="3"/>
  <c r="GD222" i="3"/>
  <c r="GA222" i="3"/>
  <c r="GA249" i="3" s="1"/>
  <c r="FL249" i="3"/>
  <c r="GG210" i="3"/>
  <c r="FV232" i="3"/>
  <c r="EE214" i="3"/>
  <c r="EE215" i="3"/>
  <c r="CC216" i="3"/>
  <c r="EE229" i="3"/>
  <c r="EE220" i="3"/>
  <c r="EE248" i="3" s="1"/>
  <c r="BR215" i="3"/>
  <c r="EE209" i="3"/>
  <c r="DT217" i="3"/>
  <c r="BR216" i="3"/>
  <c r="BR208" i="3"/>
  <c r="CC217" i="3"/>
  <c r="EE202" i="3"/>
  <c r="DT202" i="3"/>
  <c r="CC221" i="3"/>
  <c r="BR217" i="3"/>
  <c r="EE231" i="3"/>
  <c r="CC227" i="3"/>
  <c r="CC204" i="3"/>
  <c r="BR227" i="3"/>
  <c r="DT222" i="3"/>
  <c r="DT249" i="3" s="1"/>
  <c r="CC215" i="3"/>
  <c r="DT223" i="3"/>
  <c r="DT250" i="3" s="1"/>
  <c r="CC224" i="3"/>
  <c r="CC233" i="3"/>
  <c r="EE227" i="3"/>
  <c r="CC225" i="3"/>
  <c r="CC205" i="3"/>
  <c r="BR226" i="3"/>
  <c r="CC202" i="3"/>
  <c r="CC210" i="3"/>
  <c r="EE222" i="3"/>
  <c r="EE249" i="3" s="1"/>
  <c r="EE230" i="3"/>
  <c r="EE252" i="3" s="1"/>
  <c r="EE228" i="3"/>
  <c r="DT214" i="3"/>
  <c r="DT216" i="3"/>
  <c r="CC223" i="3"/>
  <c r="CC250" i="3" s="1"/>
  <c r="CC220" i="3"/>
  <c r="CC248" i="3" s="1"/>
  <c r="BR202" i="3"/>
  <c r="CC231" i="3"/>
  <c r="CC206" i="3"/>
  <c r="DT233" i="3"/>
  <c r="DT220" i="3"/>
  <c r="DT248" i="3" s="1"/>
  <c r="CC207" i="3"/>
  <c r="CC211" i="3"/>
  <c r="EE216" i="3"/>
  <c r="EE225" i="3"/>
  <c r="EE208" i="3"/>
  <c r="CC208" i="3"/>
  <c r="EE203" i="3"/>
  <c r="CC228" i="3"/>
  <c r="DT213" i="3"/>
  <c r="DT215" i="3"/>
  <c r="DT204" i="3"/>
  <c r="CC232" i="3"/>
  <c r="BR210" i="3"/>
  <c r="DT226" i="3"/>
  <c r="CC222" i="3"/>
  <c r="CC249" i="3" s="1"/>
  <c r="DT227" i="3"/>
  <c r="CC200" i="3"/>
  <c r="CC243" i="3" s="1"/>
  <c r="BR213" i="3"/>
  <c r="EE217" i="3"/>
  <c r="BR220" i="3"/>
  <c r="BR248" i="3" s="1"/>
  <c r="CC226" i="3"/>
  <c r="BR224" i="3"/>
  <c r="EE233" i="3"/>
  <c r="BR214" i="3"/>
  <c r="EE211" i="3"/>
  <c r="DT205" i="3"/>
  <c r="BR233" i="3"/>
  <c r="EE206" i="3"/>
  <c r="CC230" i="3"/>
  <c r="CC252" i="3" s="1"/>
  <c r="CC214" i="3"/>
  <c r="EE204" i="3"/>
  <c r="BR232" i="3"/>
  <c r="DT231" i="3"/>
  <c r="EE221" i="3"/>
  <c r="DT224" i="3"/>
  <c r="BR222" i="3"/>
  <c r="BR249" i="3" s="1"/>
  <c r="BR200" i="3"/>
  <c r="BR243" i="3" s="1"/>
  <c r="EE226" i="3"/>
  <c r="EE210" i="3"/>
  <c r="CC229" i="3"/>
  <c r="BR223" i="3"/>
  <c r="BR250" i="3" s="1"/>
  <c r="EE200" i="3"/>
  <c r="EE243" i="3" s="1"/>
  <c r="BR230" i="3"/>
  <c r="CC213" i="3"/>
  <c r="DT232" i="3"/>
  <c r="DT208" i="3"/>
  <c r="EE223" i="3"/>
  <c r="EE250" i="3" s="1"/>
  <c r="EE224" i="3"/>
  <c r="DT230" i="3"/>
  <c r="DT252" i="3" s="1"/>
  <c r="EE205" i="3"/>
  <c r="BR205" i="3"/>
  <c r="DT225" i="3"/>
  <c r="CC203" i="3"/>
  <c r="EE232" i="3"/>
  <c r="DT200" i="3"/>
  <c r="DT243" i="3" s="1"/>
  <c r="DT210" i="3"/>
  <c r="BR225" i="3"/>
  <c r="EE207" i="3"/>
  <c r="CC209" i="3"/>
  <c r="BR203" i="3"/>
  <c r="BR231" i="3"/>
  <c r="DT203" i="3"/>
  <c r="BR204" i="3"/>
  <c r="EE213" i="3"/>
  <c r="GW233" i="3"/>
  <c r="HH224" i="3"/>
  <c r="HH249" i="3" s="1"/>
  <c r="GW222" i="3"/>
  <c r="GW248" i="3" s="1"/>
  <c r="HH229" i="3"/>
  <c r="HH216" i="3"/>
  <c r="HH226" i="3"/>
  <c r="HH230" i="3"/>
  <c r="GW213" i="3"/>
  <c r="GW236" i="3"/>
  <c r="HH225" i="3"/>
  <c r="HH250" i="3" s="1"/>
  <c r="GW205" i="3"/>
  <c r="HH200" i="3"/>
  <c r="HH243" i="3" s="1"/>
  <c r="HH211" i="3"/>
  <c r="HH217" i="3"/>
  <c r="GW200" i="3"/>
  <c r="GW243" i="3" s="1"/>
  <c r="HH235" i="3"/>
  <c r="HH203" i="3"/>
  <c r="GW202" i="3"/>
  <c r="GW224" i="3"/>
  <c r="GW249" i="3" s="1"/>
  <c r="HH232" i="3"/>
  <c r="HH213" i="3"/>
  <c r="HH231" i="3"/>
  <c r="HH210" i="3"/>
  <c r="HH215" i="3"/>
  <c r="GW231" i="3"/>
  <c r="HH205" i="3"/>
  <c r="HH236" i="3"/>
  <c r="HH204" i="3"/>
  <c r="HH233" i="3"/>
  <c r="GW216" i="3"/>
  <c r="HH208" i="3"/>
  <c r="GW215" i="3"/>
  <c r="HH227" i="3"/>
  <c r="HH206" i="3"/>
  <c r="GW210" i="3"/>
  <c r="HH209" i="3"/>
  <c r="GW227" i="3"/>
  <c r="GW226" i="3"/>
  <c r="HH223" i="3"/>
  <c r="HH202" i="3"/>
  <c r="GW203" i="3"/>
  <c r="GW208" i="3"/>
  <c r="HH228" i="3"/>
  <c r="HX204" i="3"/>
  <c r="II204" i="3"/>
  <c r="II210" i="3"/>
  <c r="HX225" i="3"/>
  <c r="HX251" i="3" s="1"/>
  <c r="II206" i="3"/>
  <c r="HX215" i="3"/>
  <c r="II223" i="3"/>
  <c r="GW225" i="3"/>
  <c r="GW250" i="3" s="1"/>
  <c r="II215" i="3"/>
  <c r="GW235" i="3"/>
  <c r="II212" i="3"/>
  <c r="HX201" i="3"/>
  <c r="HX206" i="3"/>
  <c r="II216" i="3"/>
  <c r="II226" i="3"/>
  <c r="HX212" i="3"/>
  <c r="II225" i="3"/>
  <c r="II251" i="3" s="1"/>
  <c r="HX216" i="3"/>
  <c r="HX208" i="3"/>
  <c r="II214" i="3"/>
  <c r="HX207" i="3"/>
  <c r="II203" i="3"/>
  <c r="II205" i="3"/>
  <c r="HX209" i="3"/>
  <c r="HH234" i="3"/>
  <c r="GW204" i="3"/>
  <c r="II201" i="3"/>
  <c r="GW214" i="3"/>
  <c r="HX200" i="3"/>
  <c r="HX205" i="3"/>
  <c r="GW217" i="3"/>
  <c r="GW234" i="3"/>
  <c r="HX203" i="3"/>
  <c r="HX202" i="3"/>
  <c r="HX222" i="3"/>
  <c r="HX248" i="3" s="1"/>
  <c r="II202" i="3"/>
  <c r="II222" i="3"/>
  <c r="II248" i="3" s="1"/>
  <c r="HH214" i="3"/>
  <c r="II218" i="3"/>
  <c r="HH222" i="3"/>
  <c r="HH248" i="3" s="1"/>
  <c r="II207" i="3"/>
  <c r="II208" i="3"/>
  <c r="HX211" i="3"/>
  <c r="II200" i="3"/>
  <c r="HX214" i="3"/>
  <c r="HX210" i="3"/>
  <c r="II209" i="3"/>
  <c r="HH207" i="3"/>
  <c r="II224" i="3"/>
  <c r="II217" i="3"/>
  <c r="II211" i="3"/>
  <c r="EU204" i="3"/>
  <c r="FF204" i="3"/>
  <c r="EU210" i="3"/>
  <c r="EU202" i="3"/>
  <c r="EU201" i="3"/>
  <c r="EU200" i="3"/>
  <c r="EU207" i="3"/>
  <c r="FF215" i="3"/>
  <c r="EU225" i="3"/>
  <c r="EU216" i="3"/>
  <c r="FF206" i="3"/>
  <c r="FF217" i="3"/>
  <c r="EU215" i="3"/>
  <c r="FF207" i="3"/>
  <c r="EU203" i="3"/>
  <c r="FF214" i="3"/>
  <c r="EU212" i="3"/>
  <c r="FF209" i="3"/>
  <c r="FF224" i="3"/>
  <c r="EU208" i="3"/>
  <c r="EU206" i="3"/>
  <c r="EU214" i="3"/>
  <c r="FF218" i="3"/>
  <c r="FF205" i="3"/>
  <c r="EU211" i="3"/>
  <c r="EU209" i="3"/>
  <c r="FF203" i="3"/>
  <c r="FF201" i="3"/>
  <c r="FF200" i="3"/>
  <c r="FF208" i="3"/>
  <c r="FF202" i="3"/>
  <c r="FF223" i="3"/>
  <c r="FF226" i="3"/>
  <c r="EU205" i="3"/>
  <c r="FF225" i="3"/>
  <c r="EU222" i="3"/>
  <c r="FF210" i="3"/>
  <c r="FF212" i="3"/>
  <c r="FF211" i="3"/>
  <c r="FF222" i="3"/>
  <c r="FF216" i="3"/>
  <c r="GG207" i="3"/>
  <c r="GG228" i="3"/>
  <c r="GD251" i="3"/>
  <c r="FL253" i="3"/>
  <c r="GD233" i="3"/>
  <c r="GA233" i="3"/>
  <c r="GA253" i="3" s="1"/>
  <c r="GG214" i="3"/>
  <c r="FV215" i="3"/>
  <c r="GD252" i="3"/>
  <c r="GG230" i="3"/>
  <c r="F224" i="6"/>
  <c r="C224" i="6" s="1"/>
  <c r="C225" i="6" s="1"/>
  <c r="I274" i="6"/>
  <c r="E274" i="6" s="1"/>
  <c r="DD233" i="3"/>
  <c r="CS233" i="3"/>
  <c r="E275" i="6"/>
  <c r="E216" i="6"/>
  <c r="P229" i="6"/>
  <c r="E267" i="6"/>
  <c r="D259" i="6"/>
  <c r="D260" i="6" s="1"/>
  <c r="E247" i="6" s="1"/>
  <c r="B30" i="17" s="1"/>
  <c r="I228" i="6"/>
  <c r="G245" i="6"/>
  <c r="E229" i="6"/>
  <c r="F229" i="6" s="1"/>
  <c r="P208" i="6"/>
  <c r="L208" i="6"/>
  <c r="L209" i="6"/>
  <c r="L210" i="6"/>
  <c r="L207" i="6"/>
  <c r="P210" i="6"/>
  <c r="P207" i="6"/>
  <c r="P209" i="6"/>
  <c r="D216" i="6"/>
  <c r="HH252" i="3" l="1"/>
  <c r="BR252" i="3"/>
  <c r="II253" i="3"/>
  <c r="HH253" i="3"/>
  <c r="GW252" i="3"/>
  <c r="EE253" i="3"/>
  <c r="GD253" i="3"/>
  <c r="GG233" i="3"/>
  <c r="GG253" i="3" s="1"/>
  <c r="CC251" i="3"/>
  <c r="GD249" i="3"/>
  <c r="GG222" i="3"/>
  <c r="GG249" i="3" s="1"/>
  <c r="GD250" i="3"/>
  <c r="GG223" i="3"/>
  <c r="GG250" i="3" s="1"/>
  <c r="GG252" i="3"/>
  <c r="GG251" i="3"/>
  <c r="HX243" i="3"/>
  <c r="FS248" i="3"/>
  <c r="FV220" i="3"/>
  <c r="FV248" i="3" s="1"/>
  <c r="FS243" i="3"/>
  <c r="FV200" i="3"/>
  <c r="FV243" i="3" s="1"/>
  <c r="EE251" i="3"/>
  <c r="HH251" i="3"/>
  <c r="CC253" i="3"/>
  <c r="F216" i="6"/>
  <c r="M207" i="6" s="1"/>
  <c r="I237" i="6"/>
  <c r="C25" i="17" s="1"/>
  <c r="I231" i="6"/>
  <c r="C19" i="17" s="1"/>
  <c r="I235" i="6"/>
  <c r="C23" i="17" s="1"/>
  <c r="I232" i="6"/>
  <c r="C20" i="17" s="1"/>
  <c r="I236" i="6"/>
  <c r="C24" i="17" s="1"/>
  <c r="I233" i="6"/>
  <c r="C21" i="17" s="1"/>
  <c r="I230" i="6"/>
  <c r="C18" i="17" s="1"/>
  <c r="I234" i="6"/>
  <c r="C22" i="17" s="1"/>
  <c r="I229" i="6"/>
  <c r="C17" i="17" s="1"/>
  <c r="D261" i="6"/>
  <c r="C262" i="6" s="1"/>
  <c r="G249" i="6"/>
  <c r="C32" i="17" s="1"/>
  <c r="G246" i="6"/>
  <c r="C29" i="17" s="1"/>
  <c r="G248" i="6"/>
  <c r="C31" i="17" s="1"/>
  <c r="G247" i="6"/>
  <c r="C30" i="17" s="1"/>
  <c r="E231" i="6"/>
  <c r="F231" i="6" s="1"/>
  <c r="J212" i="6"/>
  <c r="P211" i="6"/>
  <c r="D235" i="6" s="1"/>
  <c r="E235" i="6" s="1"/>
  <c r="F235" i="6" s="1"/>
  <c r="N208" i="6"/>
  <c r="O208" i="6"/>
  <c r="O210" i="6"/>
  <c r="N210" i="6"/>
  <c r="N209" i="6"/>
  <c r="O209" i="6"/>
  <c r="O207" i="6"/>
  <c r="N207" i="6"/>
  <c r="E237" i="6" l="1"/>
  <c r="F237" i="6" s="1"/>
  <c r="E270" i="6"/>
  <c r="C42" i="17" s="1"/>
  <c r="AF212" i="3"/>
  <c r="M208" i="6"/>
  <c r="M209" i="6"/>
  <c r="M210" i="6"/>
  <c r="E269" i="6"/>
  <c r="C41" i="17" s="1"/>
  <c r="AF219" i="3"/>
  <c r="C275" i="6"/>
  <c r="C274" i="6"/>
  <c r="E248" i="6"/>
  <c r="B31" i="17" s="1"/>
  <c r="E246" i="6"/>
  <c r="B29" i="17" s="1"/>
  <c r="I216" i="6"/>
  <c r="D230" i="6"/>
  <c r="D236" i="6"/>
  <c r="E236" i="6" s="1"/>
  <c r="F236" i="6" s="1"/>
  <c r="N211" i="6"/>
  <c r="D233" i="6" s="1"/>
  <c r="E233" i="6" s="1"/>
  <c r="F233" i="6" s="1"/>
  <c r="O211" i="6"/>
  <c r="D234" i="6" l="1"/>
  <c r="E234" i="6" s="1"/>
  <c r="F234" i="6" s="1"/>
  <c r="AF229" i="3"/>
  <c r="BG229" i="3" s="1"/>
  <c r="AG219" i="3"/>
  <c r="CH212" i="3"/>
  <c r="FK212" i="3" s="1"/>
  <c r="BG212" i="3"/>
  <c r="DI212" i="3"/>
  <c r="DI219" i="3"/>
  <c r="BG219" i="3"/>
  <c r="M211" i="6"/>
  <c r="D232" i="6" s="1"/>
  <c r="E232" i="6" s="1"/>
  <c r="F232" i="6" s="1"/>
  <c r="GL232" i="3"/>
  <c r="GM221" i="3"/>
  <c r="AF246" i="3"/>
  <c r="CH219" i="3"/>
  <c r="FK219" i="3" s="1"/>
  <c r="EJ221" i="3"/>
  <c r="C276" i="6"/>
  <c r="C277" i="6" s="1"/>
  <c r="C268" i="6" s="1"/>
  <c r="B40" i="17" s="1"/>
  <c r="B33" i="17"/>
  <c r="E250" i="6"/>
  <c r="C270" i="6" s="1"/>
  <c r="B42" i="17" s="1"/>
  <c r="E230" i="6"/>
  <c r="CH229" i="3" l="1"/>
  <c r="FK229" i="3" s="1"/>
  <c r="BH219" i="3"/>
  <c r="BZ219" i="3" s="1"/>
  <c r="DJ219" i="3"/>
  <c r="EB219" i="3" s="1"/>
  <c r="AG246" i="3"/>
  <c r="EK221" i="3"/>
  <c r="FC221" i="3" s="1"/>
  <c r="FF221" i="3" s="1"/>
  <c r="CI219" i="3"/>
  <c r="FL219" i="3" s="1"/>
  <c r="GD219" i="3" s="1"/>
  <c r="FP212" i="3"/>
  <c r="FS212" i="3"/>
  <c r="FV212" i="3" s="1"/>
  <c r="AG212" i="3"/>
  <c r="AG218" i="3"/>
  <c r="DI229" i="3"/>
  <c r="DQ229" i="3" s="1"/>
  <c r="DT229" i="3" s="1"/>
  <c r="DQ212" i="3"/>
  <c r="DT212" i="3" s="1"/>
  <c r="DN212" i="3"/>
  <c r="EJ226" i="3"/>
  <c r="HM226" i="3" s="1"/>
  <c r="BL212" i="3"/>
  <c r="GL212" i="3"/>
  <c r="BO212" i="3"/>
  <c r="BR212" i="3" s="1"/>
  <c r="BO219" i="3"/>
  <c r="BG246" i="3"/>
  <c r="BL219" i="3"/>
  <c r="BL246" i="3" s="1"/>
  <c r="GL219" i="3"/>
  <c r="DQ219" i="3"/>
  <c r="DN219" i="3"/>
  <c r="DN246" i="3" s="1"/>
  <c r="DI246" i="3"/>
  <c r="BO229" i="3"/>
  <c r="BR229" i="3" s="1"/>
  <c r="BL229" i="3"/>
  <c r="GL229" i="3"/>
  <c r="D238" i="6"/>
  <c r="FP219" i="3"/>
  <c r="FP246" i="3" s="1"/>
  <c r="FS219" i="3"/>
  <c r="FK246" i="3"/>
  <c r="GM246" i="3"/>
  <c r="HB221" i="3"/>
  <c r="HB246" i="3" s="1"/>
  <c r="HE221" i="3"/>
  <c r="HM221" i="3"/>
  <c r="EO221" i="3"/>
  <c r="ER221" i="3"/>
  <c r="EU221" i="3" s="1"/>
  <c r="GL253" i="3"/>
  <c r="GT232" i="3"/>
  <c r="GQ232" i="3"/>
  <c r="GQ253" i="3" s="1"/>
  <c r="FS229" i="3"/>
  <c r="FV229" i="3" s="1"/>
  <c r="FP229" i="3"/>
  <c r="GM220" i="3"/>
  <c r="CH246" i="3"/>
  <c r="E238" i="6"/>
  <c r="F238" i="6" s="1"/>
  <c r="F230" i="6"/>
  <c r="DN229" i="3" l="1"/>
  <c r="DY219" i="3"/>
  <c r="DY246" i="3" s="1"/>
  <c r="DJ246" i="3"/>
  <c r="FL246" i="3"/>
  <c r="GM219" i="3"/>
  <c r="HE219" i="3" s="1"/>
  <c r="HH219" i="3" s="1"/>
  <c r="ER226" i="3"/>
  <c r="EU226" i="3" s="1"/>
  <c r="EZ221" i="3"/>
  <c r="HN221" i="3"/>
  <c r="IF221" i="3" s="1"/>
  <c r="DJ218" i="3"/>
  <c r="EB218" i="3" s="1"/>
  <c r="CI218" i="3"/>
  <c r="FL218" i="3" s="1"/>
  <c r="GA218" i="3" s="1"/>
  <c r="GA245" i="3" s="1"/>
  <c r="BH218" i="3"/>
  <c r="BH245" i="3" s="1"/>
  <c r="AG245" i="3"/>
  <c r="EK219" i="3"/>
  <c r="EZ219" i="3" s="1"/>
  <c r="BH212" i="3"/>
  <c r="GM212" i="3" s="1"/>
  <c r="HB212" i="3" s="1"/>
  <c r="AG247" i="3"/>
  <c r="EK220" i="3"/>
  <c r="HN220" i="3" s="1"/>
  <c r="CI212" i="3"/>
  <c r="FL212" i="3" s="1"/>
  <c r="GA212" i="3" s="1"/>
  <c r="GA247" i="3" s="1"/>
  <c r="DJ212" i="3"/>
  <c r="EB212" i="3" s="1"/>
  <c r="GQ212" i="3"/>
  <c r="GT212" i="3"/>
  <c r="GW212" i="3" s="1"/>
  <c r="EO226" i="3"/>
  <c r="GA219" i="3"/>
  <c r="GA246" i="3" s="1"/>
  <c r="BH246" i="3"/>
  <c r="BW219" i="3"/>
  <c r="BW246" i="3" s="1"/>
  <c r="D75" i="3"/>
  <c r="Q34" i="18" s="1"/>
  <c r="CI246" i="3"/>
  <c r="GT219" i="3"/>
  <c r="GW219" i="3" s="1"/>
  <c r="GQ219" i="3"/>
  <c r="DT219" i="3"/>
  <c r="DT246" i="3" s="1"/>
  <c r="DQ246" i="3"/>
  <c r="BO246" i="3"/>
  <c r="BR219" i="3"/>
  <c r="BR246" i="3" s="1"/>
  <c r="BZ246" i="3"/>
  <c r="CC219" i="3"/>
  <c r="CC246" i="3" s="1"/>
  <c r="HR221" i="3"/>
  <c r="HR246" i="3" s="1"/>
  <c r="HM246" i="3"/>
  <c r="HU221" i="3"/>
  <c r="EB246" i="3"/>
  <c r="EE219" i="3"/>
  <c r="EE246" i="3" s="1"/>
  <c r="GQ229" i="3"/>
  <c r="GT229" i="3"/>
  <c r="GW229" i="3" s="1"/>
  <c r="HR226" i="3"/>
  <c r="HU226" i="3"/>
  <c r="HX226" i="3" s="1"/>
  <c r="FS246" i="3"/>
  <c r="FV219" i="3"/>
  <c r="FV246" i="3" s="1"/>
  <c r="HE246" i="3"/>
  <c r="HH221" i="3"/>
  <c r="HH246" i="3" s="1"/>
  <c r="GD246" i="3"/>
  <c r="GG219" i="3"/>
  <c r="GG246" i="3" s="1"/>
  <c r="GM245" i="3"/>
  <c r="HB220" i="3"/>
  <c r="HB245" i="3" s="1"/>
  <c r="HE220" i="3"/>
  <c r="GT253" i="3"/>
  <c r="GW232" i="3"/>
  <c r="GW253" i="3" s="1"/>
  <c r="E149" i="6"/>
  <c r="C20" i="1" s="1"/>
  <c r="E150" i="6"/>
  <c r="C21" i="1" s="1"/>
  <c r="E154" i="6"/>
  <c r="C25" i="1" s="1"/>
  <c r="E156" i="6"/>
  <c r="E157" i="6"/>
  <c r="C26" i="1" s="1"/>
  <c r="G119" i="6"/>
  <c r="C46" i="15" s="1"/>
  <c r="E112" i="6"/>
  <c r="C51" i="15" s="1"/>
  <c r="E113" i="6"/>
  <c r="C52" i="15" s="1"/>
  <c r="E111" i="6"/>
  <c r="C50" i="15" s="1"/>
  <c r="DJ245" i="3" l="1"/>
  <c r="HB219" i="3"/>
  <c r="FL247" i="3"/>
  <c r="GD212" i="3"/>
  <c r="HN246" i="3"/>
  <c r="FC219" i="3"/>
  <c r="FF219" i="3" s="1"/>
  <c r="IC221" i="3"/>
  <c r="IC246" i="3" s="1"/>
  <c r="DY218" i="3"/>
  <c r="DY245" i="3" s="1"/>
  <c r="CI247" i="3"/>
  <c r="HN219" i="3"/>
  <c r="IF219" i="3" s="1"/>
  <c r="CI245" i="3"/>
  <c r="GM218" i="3"/>
  <c r="GM247" i="3" s="1"/>
  <c r="BZ218" i="3"/>
  <c r="CC218" i="3" s="1"/>
  <c r="CC245" i="3" s="1"/>
  <c r="GD218" i="3"/>
  <c r="GD245" i="3" s="1"/>
  <c r="FL245" i="3"/>
  <c r="BH247" i="3"/>
  <c r="E76" i="3" s="1"/>
  <c r="Q54" i="18" s="1"/>
  <c r="BZ212" i="3"/>
  <c r="CC212" i="3" s="1"/>
  <c r="CC247" i="3" s="1"/>
  <c r="DJ247" i="3"/>
  <c r="DY212" i="3"/>
  <c r="DY247" i="3" s="1"/>
  <c r="BW212" i="3"/>
  <c r="BW247" i="3" s="1"/>
  <c r="HE212" i="3"/>
  <c r="HH212" i="3" s="1"/>
  <c r="EZ220" i="3"/>
  <c r="BW218" i="3"/>
  <c r="BW245" i="3" s="1"/>
  <c r="E75" i="3"/>
  <c r="Q53" i="18" s="1"/>
  <c r="FC220" i="3"/>
  <c r="FF220" i="3" s="1"/>
  <c r="E74" i="3"/>
  <c r="Q52" i="18" s="1"/>
  <c r="IF246" i="3"/>
  <c r="II221" i="3"/>
  <c r="II246" i="3" s="1"/>
  <c r="HU246" i="3"/>
  <c r="HX221" i="3"/>
  <c r="HX246" i="3" s="1"/>
  <c r="EB245" i="3"/>
  <c r="EE218" i="3"/>
  <c r="EE245" i="3" s="1"/>
  <c r="EE212" i="3"/>
  <c r="EE247" i="3" s="1"/>
  <c r="EB247" i="3"/>
  <c r="HN247" i="3"/>
  <c r="IC220" i="3"/>
  <c r="IC247" i="3" s="1"/>
  <c r="IF220" i="3"/>
  <c r="HE245" i="3"/>
  <c r="HH220" i="3"/>
  <c r="HH245" i="3" s="1"/>
  <c r="GD247" i="3"/>
  <c r="GG212" i="3"/>
  <c r="GG247" i="3" s="1"/>
  <c r="HB218" i="3" l="1"/>
  <c r="HB247" i="3" s="1"/>
  <c r="IC219" i="3"/>
  <c r="IC245" i="3" s="1"/>
  <c r="HE218" i="3"/>
  <c r="HH218" i="3" s="1"/>
  <c r="HH247" i="3" s="1"/>
  <c r="HN245" i="3"/>
  <c r="BZ245" i="3"/>
  <c r="GG218" i="3"/>
  <c r="GG245" i="3" s="1"/>
  <c r="BZ247" i="3"/>
  <c r="IF247" i="3"/>
  <c r="II220" i="3"/>
  <c r="II247" i="3" s="1"/>
  <c r="IF245" i="3"/>
  <c r="II219" i="3"/>
  <c r="II245" i="3" s="1"/>
  <c r="CQ298" i="3"/>
  <c r="CP298" i="3"/>
  <c r="CN298" i="3"/>
  <c r="EM305" i="3"/>
  <c r="EM304" i="3"/>
  <c r="EM303" i="3"/>
  <c r="EM302" i="3"/>
  <c r="EM301" i="3"/>
  <c r="EM300" i="3"/>
  <c r="EM299" i="3"/>
  <c r="EM298" i="3"/>
  <c r="EM297" i="3"/>
  <c r="EM296" i="3"/>
  <c r="EM295" i="3"/>
  <c r="EM294" i="3"/>
  <c r="EM293" i="3"/>
  <c r="EM292" i="3"/>
  <c r="EM291" i="3"/>
  <c r="CH298" i="3"/>
  <c r="CM298" i="3" s="1"/>
  <c r="EJ265" i="3"/>
  <c r="EJ266" i="3"/>
  <c r="EJ267" i="3"/>
  <c r="EJ268" i="3"/>
  <c r="EJ269" i="3"/>
  <c r="EJ270" i="3"/>
  <c r="EJ271" i="3"/>
  <c r="EJ272" i="3"/>
  <c r="EJ273" i="3"/>
  <c r="EJ274" i="3"/>
  <c r="EJ275" i="3"/>
  <c r="EJ276" i="3"/>
  <c r="EJ277" i="3"/>
  <c r="EJ278" i="3"/>
  <c r="EJ279" i="3"/>
  <c r="EJ280" i="3"/>
  <c r="EJ281" i="3"/>
  <c r="EJ282" i="3"/>
  <c r="EJ283" i="3"/>
  <c r="EJ284" i="3"/>
  <c r="EJ285" i="3"/>
  <c r="EJ286" i="3"/>
  <c r="EJ287" i="3"/>
  <c r="EJ288" i="3"/>
  <c r="EJ289" i="3"/>
  <c r="EJ290" i="3"/>
  <c r="EJ291" i="3"/>
  <c r="EJ292" i="3"/>
  <c r="EJ293" i="3"/>
  <c r="EJ294" i="3"/>
  <c r="EJ295" i="3"/>
  <c r="EJ296" i="3"/>
  <c r="EJ297" i="3"/>
  <c r="EJ298" i="3"/>
  <c r="EJ299" i="3"/>
  <c r="EJ300" i="3"/>
  <c r="EJ301" i="3"/>
  <c r="EJ302" i="3"/>
  <c r="EJ303" i="3"/>
  <c r="EJ304" i="3"/>
  <c r="EJ305" i="3"/>
  <c r="EJ264" i="3"/>
  <c r="CH265" i="3"/>
  <c r="CH308" i="3" s="1"/>
  <c r="CH266" i="3"/>
  <c r="CH267" i="3"/>
  <c r="CH268" i="3"/>
  <c r="CH269" i="3"/>
  <c r="CH270" i="3"/>
  <c r="CH271" i="3"/>
  <c r="CH272" i="3"/>
  <c r="CH273" i="3"/>
  <c r="CH274" i="3"/>
  <c r="CH275" i="3"/>
  <c r="CH276" i="3"/>
  <c r="CH277" i="3"/>
  <c r="CH278" i="3"/>
  <c r="CH279" i="3"/>
  <c r="CH280" i="3"/>
  <c r="CH281" i="3"/>
  <c r="CH282" i="3"/>
  <c r="CH309" i="3" s="1"/>
  <c r="CH283" i="3"/>
  <c r="CH310" i="3" s="1"/>
  <c r="CH284" i="3"/>
  <c r="CH312" i="3" s="1"/>
  <c r="CH285" i="3"/>
  <c r="CH286" i="3"/>
  <c r="CH313" i="3" s="1"/>
  <c r="CH287" i="3"/>
  <c r="CH314" i="3" s="1"/>
  <c r="CH288" i="3"/>
  <c r="CH289" i="3"/>
  <c r="CH290" i="3"/>
  <c r="CH291" i="3"/>
  <c r="CH292" i="3"/>
  <c r="CH315" i="3" s="1"/>
  <c r="CH293" i="3"/>
  <c r="CH294" i="3"/>
  <c r="CH316" i="3" s="1"/>
  <c r="CH295" i="3"/>
  <c r="CH296" i="3"/>
  <c r="CH297" i="3"/>
  <c r="CM297" i="3" s="1"/>
  <c r="CH264" i="3"/>
  <c r="CH307" i="3" s="1"/>
  <c r="C9" i="20"/>
  <c r="HE247" i="3" l="1"/>
  <c r="EJ312" i="3"/>
  <c r="EO286" i="3"/>
  <c r="EO312" i="3" s="1"/>
  <c r="ER286" i="3"/>
  <c r="EO270" i="3"/>
  <c r="ER270" i="3"/>
  <c r="EO293" i="3"/>
  <c r="ER293" i="3"/>
  <c r="EP293" i="3"/>
  <c r="ES293" i="3"/>
  <c r="ER284" i="3"/>
  <c r="EO284" i="3"/>
  <c r="EO268" i="3"/>
  <c r="ER268" i="3"/>
  <c r="ES302" i="3"/>
  <c r="EP302" i="3"/>
  <c r="EO275" i="3"/>
  <c r="ER275" i="3"/>
  <c r="EO267" i="3"/>
  <c r="ER267" i="3"/>
  <c r="EP303" i="3"/>
  <c r="ES303" i="3"/>
  <c r="EO297" i="3"/>
  <c r="ER297" i="3"/>
  <c r="EO289" i="3"/>
  <c r="EO315" i="3" s="1"/>
  <c r="ER289" i="3"/>
  <c r="EJ315" i="3"/>
  <c r="EO281" i="3"/>
  <c r="ER281" i="3"/>
  <c r="ER273" i="3"/>
  <c r="EO273" i="3"/>
  <c r="ER265" i="3"/>
  <c r="EO265" i="3"/>
  <c r="EP297" i="3"/>
  <c r="ES297" i="3"/>
  <c r="EP305" i="3"/>
  <c r="ES305" i="3"/>
  <c r="EO294" i="3"/>
  <c r="ER294" i="3"/>
  <c r="ER278" i="3"/>
  <c r="EO278" i="3"/>
  <c r="EP292" i="3"/>
  <c r="ES292" i="3"/>
  <c r="EP300" i="3"/>
  <c r="ES300" i="3"/>
  <c r="EO285" i="3"/>
  <c r="EO310" i="3" s="1"/>
  <c r="ER285" i="3"/>
  <c r="EJ310" i="3"/>
  <c r="ER269" i="3"/>
  <c r="EO269" i="3"/>
  <c r="EO291" i="3"/>
  <c r="ER291" i="3"/>
  <c r="EP295" i="3"/>
  <c r="ES295" i="3"/>
  <c r="EO298" i="3"/>
  <c r="ER298" i="3"/>
  <c r="EO282" i="3"/>
  <c r="ER282" i="3"/>
  <c r="EO266" i="3"/>
  <c r="ER266" i="3"/>
  <c r="EP296" i="3"/>
  <c r="ES296" i="3"/>
  <c r="ER296" i="3"/>
  <c r="EO296" i="3"/>
  <c r="ER288" i="3"/>
  <c r="EO288" i="3"/>
  <c r="EO272" i="3"/>
  <c r="ER272" i="3"/>
  <c r="ES298" i="3"/>
  <c r="EP298" i="3"/>
  <c r="EJ308" i="3"/>
  <c r="EO277" i="3"/>
  <c r="EO308" i="3" s="1"/>
  <c r="ER277" i="3"/>
  <c r="EP301" i="3"/>
  <c r="ES301" i="3"/>
  <c r="ER292" i="3"/>
  <c r="EO292" i="3"/>
  <c r="EO276" i="3"/>
  <c r="ER276" i="3"/>
  <c r="ES294" i="3"/>
  <c r="EP294" i="3"/>
  <c r="EO264" i="3"/>
  <c r="ER264" i="3"/>
  <c r="EO290" i="3"/>
  <c r="ER290" i="3"/>
  <c r="EP304" i="3"/>
  <c r="ES304" i="3"/>
  <c r="EO295" i="3"/>
  <c r="ER295" i="3"/>
  <c r="EO287" i="3"/>
  <c r="ER287" i="3"/>
  <c r="EO279" i="3"/>
  <c r="ER279" i="3"/>
  <c r="EO271" i="3"/>
  <c r="ER271" i="3"/>
  <c r="EP291" i="3"/>
  <c r="ES291" i="3"/>
  <c r="EP299" i="3"/>
  <c r="ES299" i="3"/>
  <c r="ER274" i="3"/>
  <c r="EO274" i="3"/>
  <c r="EJ307" i="3"/>
  <c r="D94" i="3" s="1"/>
  <c r="EJ309" i="3"/>
  <c r="EO283" i="3"/>
  <c r="EO309" i="3" s="1"/>
  <c r="ER283" i="3"/>
  <c r="EJ311" i="3"/>
  <c r="ER280" i="3"/>
  <c r="EO280" i="3"/>
  <c r="ER304" i="3"/>
  <c r="EO304" i="3"/>
  <c r="ER300" i="3"/>
  <c r="EO300" i="3"/>
  <c r="EO303" i="3"/>
  <c r="ER303" i="3"/>
  <c r="EJ317" i="3"/>
  <c r="EO299" i="3"/>
  <c r="ER299" i="3"/>
  <c r="ER302" i="3"/>
  <c r="EO302" i="3"/>
  <c r="ER305" i="3"/>
  <c r="EO305" i="3"/>
  <c r="ER301" i="3"/>
  <c r="EO301" i="3"/>
  <c r="CH311" i="3"/>
  <c r="CH317" i="3"/>
  <c r="CP297" i="3"/>
  <c r="CK264" i="3" a="1"/>
  <c r="CK264" i="3" s="1"/>
  <c r="CK307" i="3" s="1"/>
  <c r="EM264" i="3" a="1"/>
  <c r="EM264" i="3" s="1"/>
  <c r="ER308" i="3" l="1"/>
  <c r="EO307" i="3"/>
  <c r="I94" i="3" s="1"/>
  <c r="CH318" i="3"/>
  <c r="EO311" i="3"/>
  <c r="ER312" i="3"/>
  <c r="ER310" i="3"/>
  <c r="ER315" i="3"/>
  <c r="ER307" i="3"/>
  <c r="L94" i="3" s="1"/>
  <c r="CK280" i="3"/>
  <c r="CK274" i="3"/>
  <c r="ER309" i="3"/>
  <c r="CK296" i="3"/>
  <c r="CK290" i="3"/>
  <c r="CK277" i="3"/>
  <c r="CK275" i="3"/>
  <c r="CK293" i="3"/>
  <c r="CK291" i="3"/>
  <c r="CK268" i="3"/>
  <c r="CK284" i="3"/>
  <c r="CK312" i="3" s="1"/>
  <c r="CK265" i="3"/>
  <c r="CK308" i="3" s="1"/>
  <c r="CK281" i="3"/>
  <c r="CK297" i="3"/>
  <c r="CN297" i="3" s="1"/>
  <c r="CK278" i="3"/>
  <c r="CK294" i="3"/>
  <c r="CK279" i="3"/>
  <c r="CK295" i="3"/>
  <c r="CK272" i="3"/>
  <c r="CK288" i="3"/>
  <c r="CK269" i="3"/>
  <c r="CK285" i="3"/>
  <c r="CK266" i="3"/>
  <c r="CK282" i="3"/>
  <c r="CK309" i="3" s="1"/>
  <c r="CK267" i="3"/>
  <c r="CK283" i="3"/>
  <c r="CK310" i="3" s="1"/>
  <c r="ER311" i="3"/>
  <c r="CK276" i="3"/>
  <c r="CK292" i="3"/>
  <c r="CK273" i="3"/>
  <c r="CK289" i="3"/>
  <c r="CK270" i="3"/>
  <c r="CK286" i="3"/>
  <c r="CK313" i="3" s="1"/>
  <c r="CK271" i="3"/>
  <c r="CK287" i="3"/>
  <c r="CK314" i="3" s="1"/>
  <c r="ES264" i="3"/>
  <c r="EP264" i="3"/>
  <c r="ER317" i="3"/>
  <c r="EO317" i="3"/>
  <c r="D104" i="3"/>
  <c r="EJ318" i="3"/>
  <c r="D105" i="3" s="1"/>
  <c r="EM265" i="3"/>
  <c r="EM289" i="3"/>
  <c r="EM267" i="3"/>
  <c r="EM268" i="3"/>
  <c r="EM269" i="3"/>
  <c r="EM274" i="3"/>
  <c r="EM275" i="3"/>
  <c r="EM276" i="3"/>
  <c r="EM281" i="3"/>
  <c r="EM278" i="3"/>
  <c r="EM279" i="3"/>
  <c r="EM284" i="3"/>
  <c r="EM285" i="3"/>
  <c r="EM286" i="3"/>
  <c r="EM280" i="3"/>
  <c r="EM273" i="3"/>
  <c r="EM270" i="3"/>
  <c r="EM290" i="3"/>
  <c r="EM283" i="3"/>
  <c r="EM272" i="3"/>
  <c r="EM288" i="3"/>
  <c r="EM277" i="3"/>
  <c r="EM266" i="3"/>
  <c r="EM282" i="3"/>
  <c r="EM271" i="3"/>
  <c r="EM287" i="3"/>
  <c r="CL264" i="3" a="1"/>
  <c r="CQ297" i="3" l="1"/>
  <c r="CK316" i="3"/>
  <c r="CK317" i="3"/>
  <c r="ES282" i="3"/>
  <c r="EP282" i="3"/>
  <c r="EP272" i="3"/>
  <c r="ES272" i="3"/>
  <c r="EM317" i="3"/>
  <c r="G104" i="3" s="1"/>
  <c r="ES290" i="3"/>
  <c r="EP290" i="3"/>
  <c r="EP276" i="3"/>
  <c r="ES276" i="3"/>
  <c r="ES269" i="3"/>
  <c r="EP269" i="3"/>
  <c r="ES265" i="3"/>
  <c r="EP265" i="3"/>
  <c r="ES266" i="3"/>
  <c r="EP266" i="3"/>
  <c r="ES270" i="3"/>
  <c r="EP270" i="3"/>
  <c r="EM312" i="3"/>
  <c r="G99" i="3" s="1"/>
  <c r="EP286" i="3"/>
  <c r="EP312" i="3" s="1"/>
  <c r="J99" i="3" s="1"/>
  <c r="ES286" i="3"/>
  <c r="ES279" i="3"/>
  <c r="EP279" i="3"/>
  <c r="EP268" i="3"/>
  <c r="ES268" i="3"/>
  <c r="CK315" i="3"/>
  <c r="EP287" i="3"/>
  <c r="ES287" i="3"/>
  <c r="EM308" i="3"/>
  <c r="G95" i="3" s="1"/>
  <c r="ES277" i="3"/>
  <c r="EP277" i="3"/>
  <c r="EP308" i="3" s="1"/>
  <c r="J95" i="3" s="1"/>
  <c r="ES273" i="3"/>
  <c r="EP273" i="3"/>
  <c r="EM310" i="3"/>
  <c r="G97" i="3" s="1"/>
  <c r="ES285" i="3"/>
  <c r="EP285" i="3"/>
  <c r="EP310" i="3" s="1"/>
  <c r="J97" i="3" s="1"/>
  <c r="EM311" i="3"/>
  <c r="G98" i="3" s="1"/>
  <c r="EP278" i="3"/>
  <c r="ES278" i="3"/>
  <c r="EP275" i="3"/>
  <c r="ES275" i="3"/>
  <c r="ES267" i="3"/>
  <c r="EP267" i="3"/>
  <c r="CK311" i="3"/>
  <c r="EM307" i="3"/>
  <c r="G94" i="3" s="1"/>
  <c r="ES271" i="3"/>
  <c r="EP271" i="3"/>
  <c r="EP288" i="3"/>
  <c r="ES288" i="3"/>
  <c r="EM309" i="3"/>
  <c r="G96" i="3" s="1"/>
  <c r="EP283" i="3"/>
  <c r="EP309" i="3" s="1"/>
  <c r="J96" i="3" s="1"/>
  <c r="ES283" i="3"/>
  <c r="EP280" i="3"/>
  <c r="ES280" i="3"/>
  <c r="EP284" i="3"/>
  <c r="ES284" i="3"/>
  <c r="ES281" i="3"/>
  <c r="EP281" i="3"/>
  <c r="ES274" i="3"/>
  <c r="EP274" i="3"/>
  <c r="ES289" i="3"/>
  <c r="EP289" i="3"/>
  <c r="EP315" i="3" s="1"/>
  <c r="J102" i="3" s="1"/>
  <c r="EM315" i="3"/>
  <c r="G102" i="3" s="1"/>
  <c r="I104" i="3"/>
  <c r="EO318" i="3"/>
  <c r="I105" i="3" s="1"/>
  <c r="L104" i="3"/>
  <c r="ER318" i="3"/>
  <c r="L105" i="3" s="1"/>
  <c r="EN264" i="3" a="1"/>
  <c r="EN286" i="3" s="1"/>
  <c r="CL265" i="3"/>
  <c r="CL308" i="3" s="1"/>
  <c r="CL288" i="3"/>
  <c r="CL272" i="3"/>
  <c r="CL291" i="3"/>
  <c r="CL275" i="3"/>
  <c r="CL294" i="3"/>
  <c r="CL316" i="3" s="1"/>
  <c r="CL278" i="3"/>
  <c r="CL297" i="3"/>
  <c r="CL281" i="3"/>
  <c r="CL296" i="3"/>
  <c r="CL280" i="3"/>
  <c r="CL264" i="3"/>
  <c r="CL307" i="3" s="1"/>
  <c r="CL283" i="3"/>
  <c r="CL310" i="3" s="1"/>
  <c r="CL267" i="3"/>
  <c r="CL286" i="3"/>
  <c r="CL313" i="3" s="1"/>
  <c r="CL270" i="3"/>
  <c r="CL289" i="3"/>
  <c r="CL273" i="3"/>
  <c r="CL292" i="3"/>
  <c r="CL276" i="3"/>
  <c r="CL295" i="3"/>
  <c r="CL279" i="3"/>
  <c r="CL298" i="3"/>
  <c r="CL282" i="3"/>
  <c r="CL309" i="3" s="1"/>
  <c r="CL266" i="3"/>
  <c r="CL285" i="3"/>
  <c r="CL269" i="3"/>
  <c r="CL284" i="3"/>
  <c r="CL312" i="3" s="1"/>
  <c r="CL268" i="3"/>
  <c r="CL287" i="3"/>
  <c r="CL314" i="3" s="1"/>
  <c r="CL271" i="3"/>
  <c r="CL290" i="3"/>
  <c r="CL274" i="3"/>
  <c r="CL293" i="3"/>
  <c r="CL277" i="3"/>
  <c r="CK318" i="3" l="1"/>
  <c r="EP307" i="3"/>
  <c r="J94" i="3" s="1"/>
  <c r="EP311" i="3"/>
  <c r="J98" i="3" s="1"/>
  <c r="ES308" i="3"/>
  <c r="M95" i="3" s="1"/>
  <c r="EV290" i="3"/>
  <c r="ES317" i="3"/>
  <c r="M104" i="3" s="1"/>
  <c r="ES311" i="3"/>
  <c r="M98" i="3" s="1"/>
  <c r="ES310" i="3"/>
  <c r="M97" i="3" s="1"/>
  <c r="EP317" i="3"/>
  <c r="J104" i="3" s="1"/>
  <c r="ES315" i="3"/>
  <c r="M102" i="3" s="1"/>
  <c r="EM318" i="3"/>
  <c r="G105" i="3" s="1"/>
  <c r="ES307" i="3"/>
  <c r="M94" i="3" s="1"/>
  <c r="CL317" i="3"/>
  <c r="ES309" i="3"/>
  <c r="M96" i="3" s="1"/>
  <c r="ES312" i="3"/>
  <c r="M99" i="3" s="1"/>
  <c r="EN312" i="3"/>
  <c r="H99" i="3" s="1"/>
  <c r="ET286" i="3"/>
  <c r="EQ286" i="3"/>
  <c r="EQ312" i="3" s="1"/>
  <c r="K99" i="3" s="1"/>
  <c r="CL315" i="3"/>
  <c r="CL311" i="3"/>
  <c r="EN305" i="3"/>
  <c r="EN296" i="3"/>
  <c r="EN268" i="3"/>
  <c r="EN287" i="3"/>
  <c r="EN275" i="3"/>
  <c r="EN297" i="3"/>
  <c r="EN288" i="3"/>
  <c r="EN292" i="3"/>
  <c r="EN267" i="3"/>
  <c r="EN302" i="3"/>
  <c r="EN299" i="3"/>
  <c r="EN279" i="3"/>
  <c r="EN278" i="3"/>
  <c r="EN266" i="3"/>
  <c r="EN290" i="3"/>
  <c r="EN270" i="3"/>
  <c r="EN294" i="3"/>
  <c r="EN265" i="3"/>
  <c r="EN293" i="3"/>
  <c r="EN276" i="3"/>
  <c r="EN304" i="3"/>
  <c r="EN285" i="3"/>
  <c r="EN281" i="3"/>
  <c r="EN274" i="3"/>
  <c r="EN300" i="3"/>
  <c r="EN269" i="3"/>
  <c r="EN273" i="3"/>
  <c r="EN282" i="3"/>
  <c r="EN289" i="3"/>
  <c r="EN284" i="3"/>
  <c r="EN272" i="3"/>
  <c r="EN303" i="3"/>
  <c r="EN291" i="3"/>
  <c r="EN295" i="3"/>
  <c r="EN264" i="3"/>
  <c r="EN271" i="3"/>
  <c r="EN298" i="3"/>
  <c r="EN280" i="3"/>
  <c r="EN301" i="3"/>
  <c r="EN277" i="3"/>
  <c r="EN283" i="3"/>
  <c r="CR297" i="3"/>
  <c r="CO297" i="3"/>
  <c r="CR298" i="3"/>
  <c r="CO298" i="3"/>
  <c r="AB15" i="20"/>
  <c r="U15" i="20"/>
  <c r="N15" i="20"/>
  <c r="H5" i="20"/>
  <c r="AA26" i="20"/>
  <c r="AA24" i="20"/>
  <c r="AA23" i="20"/>
  <c r="AA22" i="20"/>
  <c r="T26" i="20"/>
  <c r="T24" i="20"/>
  <c r="T23" i="20"/>
  <c r="T22" i="20"/>
  <c r="M26" i="20"/>
  <c r="M24" i="20"/>
  <c r="M23" i="20"/>
  <c r="M22" i="20"/>
  <c r="F26" i="20"/>
  <c r="F24" i="20"/>
  <c r="F23" i="20"/>
  <c r="F22" i="20"/>
  <c r="C91" i="3"/>
  <c r="F62" i="6"/>
  <c r="G62" i="6" s="1"/>
  <c r="EV281" i="3" s="1"/>
  <c r="AG317" i="3"/>
  <c r="AG316" i="3"/>
  <c r="AG315" i="3"/>
  <c r="AG314" i="3"/>
  <c r="AG313" i="3"/>
  <c r="AG312" i="3"/>
  <c r="AG311" i="3"/>
  <c r="AG310" i="3"/>
  <c r="AG309" i="3"/>
  <c r="AG308" i="3"/>
  <c r="AG307" i="3"/>
  <c r="AL298" i="3"/>
  <c r="AO298" i="3" s="1"/>
  <c r="AF265" i="3"/>
  <c r="AF308" i="3" s="1"/>
  <c r="U18" i="20" s="1"/>
  <c r="AF266" i="3"/>
  <c r="AF267" i="3"/>
  <c r="AF268" i="3"/>
  <c r="AF269" i="3"/>
  <c r="AF270" i="3"/>
  <c r="AF271" i="3"/>
  <c r="AF272" i="3"/>
  <c r="AF273" i="3"/>
  <c r="AF274" i="3"/>
  <c r="AF275" i="3"/>
  <c r="AF276" i="3"/>
  <c r="AF277" i="3"/>
  <c r="AF278" i="3"/>
  <c r="AF279" i="3"/>
  <c r="AF280" i="3"/>
  <c r="AF281" i="3"/>
  <c r="AF282" i="3"/>
  <c r="AF283" i="3"/>
  <c r="AF284" i="3"/>
  <c r="AF312" i="3" s="1"/>
  <c r="U22" i="20" s="1"/>
  <c r="AF285" i="3"/>
  <c r="AF286" i="3"/>
  <c r="AF287" i="3"/>
  <c r="AF288" i="3"/>
  <c r="AF289" i="3"/>
  <c r="AF290" i="3"/>
  <c r="AF291" i="3"/>
  <c r="AF292" i="3"/>
  <c r="AF293" i="3"/>
  <c r="AF294" i="3"/>
  <c r="AF295" i="3"/>
  <c r="AF296" i="3"/>
  <c r="AF297" i="3"/>
  <c r="AF298" i="3"/>
  <c r="AK298" i="3" s="1"/>
  <c r="AN298" i="3" s="1"/>
  <c r="AF264" i="3"/>
  <c r="W59" i="2"/>
  <c r="W57" i="2"/>
  <c r="W56" i="2"/>
  <c r="W55" i="2"/>
  <c r="P59" i="2"/>
  <c r="P57" i="2"/>
  <c r="P56" i="2"/>
  <c r="P55" i="2"/>
  <c r="I59" i="2"/>
  <c r="I57" i="2"/>
  <c r="I56" i="2"/>
  <c r="I55" i="2"/>
  <c r="B59" i="2"/>
  <c r="B57" i="2"/>
  <c r="B56" i="2"/>
  <c r="B55" i="2"/>
  <c r="W40" i="2"/>
  <c r="W38" i="2"/>
  <c r="W37" i="2"/>
  <c r="W36" i="2"/>
  <c r="P40" i="2"/>
  <c r="P38" i="2"/>
  <c r="P37" i="2"/>
  <c r="P36" i="2"/>
  <c r="I40" i="2"/>
  <c r="I38" i="2"/>
  <c r="I37" i="2"/>
  <c r="I36" i="2"/>
  <c r="B38" i="2"/>
  <c r="B40" i="2"/>
  <c r="B37" i="2"/>
  <c r="B36" i="2"/>
  <c r="W40" i="10"/>
  <c r="W38" i="10"/>
  <c r="W37" i="10"/>
  <c r="W36" i="10"/>
  <c r="W59" i="10"/>
  <c r="W57" i="10"/>
  <c r="W56" i="10"/>
  <c r="W55" i="10"/>
  <c r="B59" i="10"/>
  <c r="B57" i="10"/>
  <c r="B56" i="10"/>
  <c r="B55" i="10"/>
  <c r="I59" i="10"/>
  <c r="I57" i="10"/>
  <c r="I56" i="10"/>
  <c r="I55" i="10"/>
  <c r="P59" i="10"/>
  <c r="P57" i="10"/>
  <c r="P56" i="10"/>
  <c r="P55" i="10"/>
  <c r="P40" i="10"/>
  <c r="P38" i="10"/>
  <c r="P37" i="10"/>
  <c r="P36" i="10"/>
  <c r="I40" i="10"/>
  <c r="I38" i="10"/>
  <c r="I37" i="10"/>
  <c r="I36" i="10"/>
  <c r="B40" i="10"/>
  <c r="B38" i="10"/>
  <c r="B36" i="10"/>
  <c r="B37" i="10"/>
  <c r="W59" i="16"/>
  <c r="W57" i="16"/>
  <c r="W56" i="16"/>
  <c r="W55" i="16"/>
  <c r="P59" i="16"/>
  <c r="P57" i="16"/>
  <c r="P56" i="16"/>
  <c r="P55" i="16"/>
  <c r="I59" i="16"/>
  <c r="I57" i="16"/>
  <c r="I56" i="16"/>
  <c r="I55" i="16"/>
  <c r="B59" i="16"/>
  <c r="B57" i="16"/>
  <c r="B56" i="16"/>
  <c r="B55" i="16"/>
  <c r="W40" i="16"/>
  <c r="W38" i="16"/>
  <c r="W37" i="16"/>
  <c r="W36" i="16"/>
  <c r="P40" i="16"/>
  <c r="P38" i="16"/>
  <c r="P37" i="16"/>
  <c r="P36" i="16"/>
  <c r="I40" i="16"/>
  <c r="I38" i="16"/>
  <c r="I37" i="16"/>
  <c r="I36" i="16"/>
  <c r="B38" i="16"/>
  <c r="B40" i="16"/>
  <c r="B37" i="16"/>
  <c r="B36" i="16"/>
  <c r="EV285" i="3" l="1"/>
  <c r="EV310" i="3" s="1"/>
  <c r="EV283" i="3"/>
  <c r="EV309" i="3" s="1"/>
  <c r="EV267" i="3"/>
  <c r="EV266" i="3"/>
  <c r="EV280" i="3"/>
  <c r="EV289" i="3"/>
  <c r="EV315" i="3" s="1"/>
  <c r="EV277" i="3"/>
  <c r="EV308" i="3" s="1"/>
  <c r="EV268" i="3"/>
  <c r="EV284" i="3"/>
  <c r="EV269" i="3"/>
  <c r="EV274" i="3"/>
  <c r="EV282" i="3"/>
  <c r="EV272" i="3"/>
  <c r="EV276" i="3"/>
  <c r="EV278" i="3"/>
  <c r="EV287" i="3"/>
  <c r="EV275" i="3"/>
  <c r="AG318" i="3"/>
  <c r="EV279" i="3"/>
  <c r="EV270" i="3"/>
  <c r="EV288" i="3"/>
  <c r="BR292" i="3"/>
  <c r="BR286" i="3"/>
  <c r="BR313" i="3" s="1"/>
  <c r="BR290" i="3"/>
  <c r="BS265" i="3"/>
  <c r="BS308" i="3" s="1"/>
  <c r="DT265" i="3"/>
  <c r="DT308" i="3" s="1"/>
  <c r="BS264" i="3"/>
  <c r="BS307" i="3" s="1"/>
  <c r="DT270" i="3"/>
  <c r="BR264" i="3"/>
  <c r="BR307" i="3" s="1"/>
  <c r="BR283" i="3"/>
  <c r="BR310" i="3" s="1"/>
  <c r="BR287" i="3"/>
  <c r="BR314" i="3" s="1"/>
  <c r="DT272" i="3"/>
  <c r="DT264" i="3"/>
  <c r="DT307" i="3" s="1"/>
  <c r="DT281" i="3"/>
  <c r="BS297" i="3"/>
  <c r="BR293" i="3"/>
  <c r="BR294" i="3"/>
  <c r="BR296" i="3"/>
  <c r="BR265" i="3"/>
  <c r="BR308" i="3" s="1"/>
  <c r="BS284" i="3"/>
  <c r="BS312" i="3" s="1"/>
  <c r="BR278" i="3"/>
  <c r="DT266" i="3"/>
  <c r="BS286" i="3"/>
  <c r="BS313" i="3" s="1"/>
  <c r="DT285" i="3"/>
  <c r="BS292" i="3"/>
  <c r="BS283" i="3"/>
  <c r="BS310" i="3" s="1"/>
  <c r="DT283" i="3"/>
  <c r="DT310" i="3" s="1"/>
  <c r="BS282" i="3"/>
  <c r="BS309" i="3" s="1"/>
  <c r="BS272" i="3"/>
  <c r="BR271" i="3"/>
  <c r="BR282" i="3"/>
  <c r="BR309" i="3" s="1"/>
  <c r="BR266" i="3"/>
  <c r="BR267" i="3"/>
  <c r="BR276" i="3"/>
  <c r="BS294" i="3"/>
  <c r="BR285" i="3"/>
  <c r="BS274" i="3"/>
  <c r="BR270" i="3"/>
  <c r="DT288" i="3"/>
  <c r="DT291" i="3"/>
  <c r="BR277" i="3"/>
  <c r="BR269" i="3"/>
  <c r="BR279" i="3"/>
  <c r="DT289" i="3"/>
  <c r="BS279" i="3"/>
  <c r="DT294" i="3"/>
  <c r="BR289" i="3"/>
  <c r="BS267" i="3"/>
  <c r="BR275" i="3"/>
  <c r="BR297" i="3"/>
  <c r="BS276" i="3"/>
  <c r="DT276" i="3"/>
  <c r="DT282" i="3"/>
  <c r="DT309" i="3" s="1"/>
  <c r="BR288" i="3"/>
  <c r="BS289" i="3"/>
  <c r="BS271" i="3"/>
  <c r="DT292" i="3"/>
  <c r="BR295" i="3"/>
  <c r="BS287" i="3"/>
  <c r="BS314" i="3" s="1"/>
  <c r="BR281" i="3"/>
  <c r="DT274" i="3"/>
  <c r="BS268" i="3"/>
  <c r="BR273" i="3"/>
  <c r="BS285" i="3"/>
  <c r="DT267" i="3"/>
  <c r="DT286" i="3"/>
  <c r="DT313" i="3" s="1"/>
  <c r="BS269" i="3"/>
  <c r="DT273" i="3"/>
  <c r="BS277" i="3"/>
  <c r="BR280" i="3"/>
  <c r="BS273" i="3"/>
  <c r="DT297" i="3"/>
  <c r="BS270" i="3"/>
  <c r="BS291" i="3"/>
  <c r="DT278" i="3"/>
  <c r="BS295" i="3"/>
  <c r="BS275" i="3"/>
  <c r="BS288" i="3"/>
  <c r="DT290" i="3"/>
  <c r="BR272" i="3"/>
  <c r="BS296" i="3"/>
  <c r="BS280" i="3"/>
  <c r="DT271" i="3"/>
  <c r="DT293" i="3"/>
  <c r="DT269" i="3"/>
  <c r="BS281" i="3"/>
  <c r="BR268" i="3"/>
  <c r="DT279" i="3"/>
  <c r="DT296" i="3"/>
  <c r="BS290" i="3"/>
  <c r="DT280" i="3"/>
  <c r="DT287" i="3"/>
  <c r="DT314" i="3" s="1"/>
  <c r="DT277" i="3"/>
  <c r="DT268" i="3"/>
  <c r="BS266" i="3"/>
  <c r="BS293" i="3"/>
  <c r="DT275" i="3"/>
  <c r="DT295" i="3"/>
  <c r="BR284" i="3"/>
  <c r="BR312" i="3" s="1"/>
  <c r="BS278" i="3"/>
  <c r="BR274" i="3"/>
  <c r="BR291" i="3"/>
  <c r="DT284" i="3"/>
  <c r="DT312" i="3" s="1"/>
  <c r="DV285" i="3"/>
  <c r="DV289" i="3"/>
  <c r="DV295" i="3"/>
  <c r="DU274" i="3"/>
  <c r="DV270" i="3"/>
  <c r="DU285" i="3"/>
  <c r="DU297" i="3"/>
  <c r="BT264" i="3"/>
  <c r="BT307" i="3" s="1"/>
  <c r="BT292" i="3"/>
  <c r="DV287" i="3"/>
  <c r="DV314" i="3" s="1"/>
  <c r="DU287" i="3"/>
  <c r="DU314" i="3" s="1"/>
  <c r="DU265" i="3"/>
  <c r="DU308" i="3" s="1"/>
  <c r="GW287" i="3"/>
  <c r="GW293" i="3"/>
  <c r="GW280" i="3"/>
  <c r="GW290" i="3"/>
  <c r="GW264" i="3"/>
  <c r="GW307" i="3" s="1"/>
  <c r="GW297" i="3"/>
  <c r="DU273" i="3"/>
  <c r="DU288" i="3"/>
  <c r="DV275" i="3"/>
  <c r="DU276" i="3"/>
  <c r="DV293" i="3"/>
  <c r="DV280" i="3"/>
  <c r="BT286" i="3"/>
  <c r="BT313" i="3" s="1"/>
  <c r="DU283" i="3"/>
  <c r="DU310" i="3" s="1"/>
  <c r="DV297" i="3"/>
  <c r="GW267" i="3"/>
  <c r="GW289" i="3"/>
  <c r="GW314" i="3" s="1"/>
  <c r="GW276" i="3"/>
  <c r="GW286" i="3"/>
  <c r="GW312" i="3" s="1"/>
  <c r="GW284" i="3"/>
  <c r="GW309" i="3" s="1"/>
  <c r="BT294" i="3"/>
  <c r="BT287" i="3"/>
  <c r="BT314" i="3" s="1"/>
  <c r="DU269" i="3"/>
  <c r="DV272" i="3"/>
  <c r="DU279" i="3"/>
  <c r="DU280" i="3"/>
  <c r="DU268" i="3"/>
  <c r="DU278" i="3"/>
  <c r="DV278" i="3"/>
  <c r="BT284" i="3"/>
  <c r="BT312" i="3" s="1"/>
  <c r="BT282" i="3"/>
  <c r="BT309" i="3" s="1"/>
  <c r="DV266" i="3"/>
  <c r="GW299" i="3"/>
  <c r="GW272" i="3"/>
  <c r="GW282" i="3"/>
  <c r="DV283" i="3"/>
  <c r="DV310" i="3" s="1"/>
  <c r="DV286" i="3"/>
  <c r="DV313" i="3" s="1"/>
  <c r="GW291" i="3"/>
  <c r="GW269" i="3"/>
  <c r="GW292" i="3"/>
  <c r="GW266" i="3"/>
  <c r="DU270" i="3"/>
  <c r="DV277" i="3"/>
  <c r="DV291" i="3"/>
  <c r="DV290" i="3"/>
  <c r="DU282" i="3"/>
  <c r="DU309" i="3" s="1"/>
  <c r="DV284" i="3"/>
  <c r="DV312" i="3" s="1"/>
  <c r="DV292" i="3"/>
  <c r="DV294" i="3"/>
  <c r="DV264" i="3"/>
  <c r="DV307" i="3" s="1"/>
  <c r="GW281" i="3"/>
  <c r="GW268" i="3"/>
  <c r="GW278" i="3"/>
  <c r="DV296" i="3"/>
  <c r="GW298" i="3"/>
  <c r="GW316" i="3" s="1"/>
  <c r="GW294" i="3"/>
  <c r="DV281" i="3"/>
  <c r="DV268" i="3"/>
  <c r="DU295" i="3"/>
  <c r="DV267" i="3"/>
  <c r="DU271" i="3"/>
  <c r="DU289" i="3"/>
  <c r="DU264" i="3"/>
  <c r="DU307" i="3" s="1"/>
  <c r="GW295" i="3"/>
  <c r="GW277" i="3"/>
  <c r="GW300" i="3"/>
  <c r="GW274" i="3"/>
  <c r="DV271" i="3"/>
  <c r="DU272" i="3"/>
  <c r="DU281" i="3"/>
  <c r="DV276" i="3"/>
  <c r="DV273" i="3"/>
  <c r="DV269" i="3"/>
  <c r="BT283" i="3"/>
  <c r="BT310" i="3" s="1"/>
  <c r="BT297" i="3"/>
  <c r="BT265" i="3"/>
  <c r="BT308" i="3" s="1"/>
  <c r="DV265" i="3"/>
  <c r="DV308" i="3" s="1"/>
  <c r="DU286" i="3"/>
  <c r="DU313" i="3" s="1"/>
  <c r="DU292" i="3"/>
  <c r="DU296" i="3"/>
  <c r="DU266" i="3"/>
  <c r="GW271" i="3"/>
  <c r="GW273" i="3"/>
  <c r="GW296" i="3"/>
  <c r="DV282" i="3"/>
  <c r="DV309" i="3" s="1"/>
  <c r="DU291" i="3"/>
  <c r="DU290" i="3"/>
  <c r="DU293" i="3"/>
  <c r="DV274" i="3"/>
  <c r="DV279" i="3"/>
  <c r="DU277" i="3"/>
  <c r="DU275" i="3"/>
  <c r="DV288" i="3"/>
  <c r="DU267" i="3"/>
  <c r="BT266" i="3"/>
  <c r="DU294" i="3"/>
  <c r="DU316" i="3" s="1"/>
  <c r="DU284" i="3"/>
  <c r="DU312" i="3" s="1"/>
  <c r="GW265" i="3"/>
  <c r="GW308" i="3" s="1"/>
  <c r="GW288" i="3"/>
  <c r="GW313" i="3" s="1"/>
  <c r="GW275" i="3"/>
  <c r="GW279" i="3"/>
  <c r="BT293" i="3"/>
  <c r="BT278" i="3"/>
  <c r="BT275" i="3"/>
  <c r="HX280" i="3"/>
  <c r="GW285" i="3"/>
  <c r="GW310" i="3" s="1"/>
  <c r="BT295" i="3"/>
  <c r="HX274" i="3"/>
  <c r="BT281" i="3"/>
  <c r="GW270" i="3"/>
  <c r="BT274" i="3"/>
  <c r="HX290" i="3"/>
  <c r="HX270" i="3"/>
  <c r="HX265" i="3"/>
  <c r="BT273" i="3"/>
  <c r="HX268" i="3"/>
  <c r="HX287" i="3"/>
  <c r="HX273" i="3"/>
  <c r="BT271" i="3"/>
  <c r="HX275" i="3"/>
  <c r="HX271" i="3"/>
  <c r="HX284" i="3"/>
  <c r="HX283" i="3"/>
  <c r="HX309" i="3" s="1"/>
  <c r="BT290" i="3"/>
  <c r="BT270" i="3"/>
  <c r="HX285" i="3"/>
  <c r="HX310" i="3" s="1"/>
  <c r="HX278" i="3"/>
  <c r="BT279" i="3"/>
  <c r="BT288" i="3"/>
  <c r="HX288" i="3"/>
  <c r="HX289" i="3"/>
  <c r="HX315" i="3" s="1"/>
  <c r="BT296" i="3"/>
  <c r="HX264" i="3"/>
  <c r="HX281" i="3"/>
  <c r="BT269" i="3"/>
  <c r="BT289" i="3"/>
  <c r="BT272" i="3"/>
  <c r="HX286" i="3"/>
  <c r="HX312" i="3" s="1"/>
  <c r="BT280" i="3"/>
  <c r="BT276" i="3"/>
  <c r="HX269" i="3"/>
  <c r="BT285" i="3"/>
  <c r="BT291" i="3"/>
  <c r="BT267" i="3"/>
  <c r="BT268" i="3"/>
  <c r="HX279" i="3"/>
  <c r="HX277" i="3"/>
  <c r="HX308" i="3" s="1"/>
  <c r="GW283" i="3"/>
  <c r="HX266" i="3"/>
  <c r="HX272" i="3"/>
  <c r="HX276" i="3"/>
  <c r="HX282" i="3"/>
  <c r="BT277" i="3"/>
  <c r="HX267" i="3"/>
  <c r="FV293" i="3"/>
  <c r="FX293" i="3" s="1"/>
  <c r="FV289" i="3"/>
  <c r="FX289" i="3" s="1"/>
  <c r="FV273" i="3"/>
  <c r="FX273" i="3" s="1"/>
  <c r="FV281" i="3"/>
  <c r="FX281" i="3" s="1"/>
  <c r="FV297" i="3"/>
  <c r="GX296" i="3"/>
  <c r="FV277" i="3"/>
  <c r="FX277" i="3" s="1"/>
  <c r="GX280" i="3"/>
  <c r="GX272" i="3"/>
  <c r="GX277" i="3"/>
  <c r="FV268" i="3"/>
  <c r="FX268" i="3" s="1"/>
  <c r="HY284" i="3"/>
  <c r="GX297" i="3"/>
  <c r="FV296" i="3"/>
  <c r="FX296" i="3" s="1"/>
  <c r="HY273" i="3"/>
  <c r="GX289" i="3"/>
  <c r="GX314" i="3" s="1"/>
  <c r="GX285" i="3"/>
  <c r="GX310" i="3" s="1"/>
  <c r="FV292" i="3"/>
  <c r="FV290" i="3"/>
  <c r="FX290" i="3" s="1"/>
  <c r="GX275" i="3"/>
  <c r="GX278" i="3"/>
  <c r="FV288" i="3"/>
  <c r="FX288" i="3" s="1"/>
  <c r="GX268" i="3"/>
  <c r="FV279" i="3"/>
  <c r="FX279" i="3" s="1"/>
  <c r="FV270" i="3"/>
  <c r="FX270" i="3" s="1"/>
  <c r="HY286" i="3"/>
  <c r="HY312" i="3" s="1"/>
  <c r="FV266" i="3"/>
  <c r="FV276" i="3"/>
  <c r="FX276" i="3" s="1"/>
  <c r="GX269" i="3"/>
  <c r="GX284" i="3"/>
  <c r="GX309" i="3" s="1"/>
  <c r="GX287" i="3"/>
  <c r="FV291" i="3"/>
  <c r="FX291" i="3" s="1"/>
  <c r="FV284" i="3"/>
  <c r="GX267" i="3"/>
  <c r="GX292" i="3"/>
  <c r="HY289" i="3"/>
  <c r="HY315" i="3" s="1"/>
  <c r="GX290" i="3"/>
  <c r="GX273" i="3"/>
  <c r="GX279" i="3"/>
  <c r="GX300" i="3"/>
  <c r="HY274" i="3"/>
  <c r="HY266" i="3"/>
  <c r="GX295" i="3"/>
  <c r="HY270" i="3"/>
  <c r="GX283" i="3"/>
  <c r="HY265" i="3"/>
  <c r="HY285" i="3"/>
  <c r="HY310" i="3" s="1"/>
  <c r="GX265" i="3"/>
  <c r="GX308" i="3" s="1"/>
  <c r="GX294" i="3"/>
  <c r="HY287" i="3"/>
  <c r="HY281" i="3"/>
  <c r="HY288" i="3"/>
  <c r="GX271" i="3"/>
  <c r="FV274" i="3"/>
  <c r="FX274" i="3" s="1"/>
  <c r="GX299" i="3"/>
  <c r="HY282" i="3"/>
  <c r="HY277" i="3"/>
  <c r="HY308" i="3" s="1"/>
  <c r="GX266" i="3"/>
  <c r="GX264" i="3"/>
  <c r="GX307" i="3" s="1"/>
  <c r="GX286" i="3"/>
  <c r="GX312" i="3" s="1"/>
  <c r="FV287" i="3"/>
  <c r="FV282" i="3"/>
  <c r="FV286" i="3"/>
  <c r="GX281" i="3"/>
  <c r="FV295" i="3"/>
  <c r="FX295" i="3" s="1"/>
  <c r="GX298" i="3"/>
  <c r="FV285" i="3"/>
  <c r="FX285" i="3" s="1"/>
  <c r="HY276" i="3"/>
  <c r="FV269" i="3"/>
  <c r="FX269" i="3" s="1"/>
  <c r="HY271" i="3"/>
  <c r="HY268" i="3"/>
  <c r="FV275" i="3"/>
  <c r="FX275" i="3" s="1"/>
  <c r="GX293" i="3"/>
  <c r="GX288" i="3"/>
  <c r="GX313" i="3" s="1"/>
  <c r="FV265" i="3"/>
  <c r="FV264" i="3"/>
  <c r="HY272" i="3"/>
  <c r="HY280" i="3"/>
  <c r="FV271" i="3"/>
  <c r="FX271" i="3" s="1"/>
  <c r="HY267" i="3"/>
  <c r="GX282" i="3"/>
  <c r="FV278" i="3"/>
  <c r="FX278" i="3" s="1"/>
  <c r="GX270" i="3"/>
  <c r="HY278" i="3"/>
  <c r="HY264" i="3"/>
  <c r="HY275" i="3"/>
  <c r="FV267" i="3"/>
  <c r="FX267" i="3" s="1"/>
  <c r="GX276" i="3"/>
  <c r="FV272" i="3"/>
  <c r="FX272" i="3" s="1"/>
  <c r="HY269" i="3"/>
  <c r="GX291" i="3"/>
  <c r="FV280" i="3"/>
  <c r="FX280" i="3" s="1"/>
  <c r="HY279" i="3"/>
  <c r="HY290" i="3"/>
  <c r="HY283" i="3"/>
  <c r="HY309" i="3" s="1"/>
  <c r="FV294" i="3"/>
  <c r="FV283" i="3"/>
  <c r="GX274" i="3"/>
  <c r="FW271" i="3"/>
  <c r="FW280" i="3"/>
  <c r="FW275" i="3"/>
  <c r="HZ269" i="3"/>
  <c r="HZ270" i="3"/>
  <c r="GY277" i="3"/>
  <c r="GY271" i="3"/>
  <c r="FW281" i="3"/>
  <c r="GY293" i="3"/>
  <c r="HZ283" i="3"/>
  <c r="HZ309" i="3" s="1"/>
  <c r="GY265" i="3"/>
  <c r="GY308" i="3" s="1"/>
  <c r="GY289" i="3"/>
  <c r="GY314" i="3" s="1"/>
  <c r="GY278" i="3"/>
  <c r="GY273" i="3"/>
  <c r="GY300" i="3"/>
  <c r="GY288" i="3"/>
  <c r="GY313" i="3" s="1"/>
  <c r="GY286" i="3"/>
  <c r="GY312" i="3" s="1"/>
  <c r="FW282" i="3"/>
  <c r="FW309" i="3" s="1"/>
  <c r="FW296" i="3"/>
  <c r="FW265" i="3"/>
  <c r="FW308" i="3" s="1"/>
  <c r="GY267" i="3"/>
  <c r="GY281" i="3"/>
  <c r="HZ287" i="3"/>
  <c r="GY291" i="3"/>
  <c r="GY280" i="3"/>
  <c r="FW270" i="3"/>
  <c r="FW289" i="3"/>
  <c r="FW291" i="3"/>
  <c r="HZ288" i="3"/>
  <c r="FW288" i="3"/>
  <c r="HZ286" i="3"/>
  <c r="HZ312" i="3" s="1"/>
  <c r="FW266" i="3"/>
  <c r="HZ284" i="3"/>
  <c r="GY275" i="3"/>
  <c r="HZ277" i="3"/>
  <c r="HZ308" i="3" s="1"/>
  <c r="GY284" i="3"/>
  <c r="GY309" i="3" s="1"/>
  <c r="FW272" i="3"/>
  <c r="GY282" i="3"/>
  <c r="GY287" i="3"/>
  <c r="FW268" i="3"/>
  <c r="GY295" i="3"/>
  <c r="FW267" i="3"/>
  <c r="HZ265" i="3"/>
  <c r="HZ281" i="3"/>
  <c r="FW279" i="3"/>
  <c r="HZ276" i="3"/>
  <c r="HZ289" i="3"/>
  <c r="HZ315" i="3" s="1"/>
  <c r="GY285" i="3"/>
  <c r="GY310" i="3" s="1"/>
  <c r="FW287" i="3"/>
  <c r="FW314" i="3" s="1"/>
  <c r="HZ274" i="3"/>
  <c r="FW264" i="3"/>
  <c r="FW307" i="3" s="1"/>
  <c r="GY297" i="3"/>
  <c r="GY268" i="3"/>
  <c r="GY283" i="3"/>
  <c r="GY299" i="3"/>
  <c r="FW293" i="3"/>
  <c r="HZ267" i="3"/>
  <c r="HZ268" i="3"/>
  <c r="FW277" i="3"/>
  <c r="HZ272" i="3"/>
  <c r="HZ278" i="3"/>
  <c r="GY290" i="3"/>
  <c r="GY298" i="3"/>
  <c r="GY274" i="3"/>
  <c r="FW278" i="3"/>
  <c r="GY296" i="3"/>
  <c r="FW294" i="3"/>
  <c r="HZ264" i="3"/>
  <c r="GY266" i="3"/>
  <c r="HZ273" i="3"/>
  <c r="HZ266" i="3"/>
  <c r="HZ282" i="3"/>
  <c r="HZ280" i="3"/>
  <c r="GY270" i="3"/>
  <c r="GY269" i="3"/>
  <c r="HZ290" i="3"/>
  <c r="HZ271" i="3"/>
  <c r="FW285" i="3"/>
  <c r="HZ279" i="3"/>
  <c r="FW269" i="3"/>
  <c r="GY276" i="3"/>
  <c r="FW290" i="3"/>
  <c r="FW276" i="3"/>
  <c r="GY279" i="3"/>
  <c r="GY264" i="3"/>
  <c r="GY307" i="3" s="1"/>
  <c r="FW286" i="3"/>
  <c r="FW313" i="3" s="1"/>
  <c r="FW292" i="3"/>
  <c r="FW283" i="3"/>
  <c r="FW310" i="3" s="1"/>
  <c r="HZ285" i="3"/>
  <c r="HZ310" i="3" s="1"/>
  <c r="FW297" i="3"/>
  <c r="FW273" i="3"/>
  <c r="HZ275" i="3"/>
  <c r="GY294" i="3"/>
  <c r="GY272" i="3"/>
  <c r="FW274" i="3"/>
  <c r="FW295" i="3"/>
  <c r="GY292" i="3"/>
  <c r="FW284" i="3"/>
  <c r="FW312" i="3" s="1"/>
  <c r="EU288" i="3"/>
  <c r="EU273" i="3"/>
  <c r="EU272" i="3"/>
  <c r="EU287" i="3"/>
  <c r="EU274" i="3"/>
  <c r="EU278" i="3"/>
  <c r="EU279" i="3"/>
  <c r="EU266" i="3"/>
  <c r="EU264" i="3"/>
  <c r="EU283" i="3"/>
  <c r="EU309" i="3" s="1"/>
  <c r="EU280" i="3"/>
  <c r="EU290" i="3"/>
  <c r="EU289" i="3"/>
  <c r="EU315" i="3" s="1"/>
  <c r="EU269" i="3"/>
  <c r="EU281" i="3"/>
  <c r="EU267" i="3"/>
  <c r="EU284" i="3"/>
  <c r="EU286" i="3"/>
  <c r="EU312" i="3" s="1"/>
  <c r="CS297" i="3"/>
  <c r="EU270" i="3"/>
  <c r="EU271" i="3"/>
  <c r="EU275" i="3"/>
  <c r="EU265" i="3"/>
  <c r="EU268" i="3"/>
  <c r="EU282" i="3"/>
  <c r="EU277" i="3"/>
  <c r="EU308" i="3" s="1"/>
  <c r="EU285" i="3"/>
  <c r="EU310" i="3" s="1"/>
  <c r="EU276" i="3"/>
  <c r="CT297" i="3"/>
  <c r="EV264" i="3"/>
  <c r="EV286" i="3"/>
  <c r="EV312" i="3" s="1"/>
  <c r="EV271" i="3"/>
  <c r="EV273" i="3"/>
  <c r="EV265" i="3"/>
  <c r="EP318" i="3"/>
  <c r="J105" i="3" s="1"/>
  <c r="CL318" i="3"/>
  <c r="ES318" i="3"/>
  <c r="M105" i="3" s="1"/>
  <c r="EQ301" i="3"/>
  <c r="ET301" i="3"/>
  <c r="EQ264" i="3"/>
  <c r="EN307" i="3"/>
  <c r="ET264" i="3"/>
  <c r="ET272" i="3"/>
  <c r="EW272" i="3" s="1"/>
  <c r="EQ272" i="3"/>
  <c r="EQ273" i="3"/>
  <c r="ET273" i="3"/>
  <c r="EW273" i="3" s="1"/>
  <c r="EQ281" i="3"/>
  <c r="ET281" i="3"/>
  <c r="EW281" i="3" s="1"/>
  <c r="EQ293" i="3"/>
  <c r="ET293" i="3"/>
  <c r="EN317" i="3"/>
  <c r="H104" i="3" s="1"/>
  <c r="ET290" i="3"/>
  <c r="EQ290" i="3"/>
  <c r="EQ299" i="3"/>
  <c r="ET299" i="3"/>
  <c r="ET288" i="3"/>
  <c r="EW288" i="3" s="1"/>
  <c r="EQ288" i="3"/>
  <c r="ET268" i="3"/>
  <c r="EW268" i="3" s="1"/>
  <c r="EQ268" i="3"/>
  <c r="ET280" i="3"/>
  <c r="EW280" i="3" s="1"/>
  <c r="EQ280" i="3"/>
  <c r="EQ295" i="3"/>
  <c r="ET295" i="3"/>
  <c r="ET284" i="3"/>
  <c r="EW284" i="3" s="1"/>
  <c r="EQ284" i="3"/>
  <c r="EQ269" i="3"/>
  <c r="ET269" i="3"/>
  <c r="EW269" i="3" s="1"/>
  <c r="EN310" i="3"/>
  <c r="H97" i="3" s="1"/>
  <c r="EQ285" i="3"/>
  <c r="EQ310" i="3" s="1"/>
  <c r="K97" i="3" s="1"/>
  <c r="ET285" i="3"/>
  <c r="EQ265" i="3"/>
  <c r="ET265" i="3"/>
  <c r="EW265" i="3" s="1"/>
  <c r="ET266" i="3"/>
  <c r="EW266" i="3" s="1"/>
  <c r="EQ266" i="3"/>
  <c r="ET302" i="3"/>
  <c r="EQ302" i="3"/>
  <c r="EQ297" i="3"/>
  <c r="ET297" i="3"/>
  <c r="ET296" i="3"/>
  <c r="EQ296" i="3"/>
  <c r="EN309" i="3"/>
  <c r="H96" i="3" s="1"/>
  <c r="EQ283" i="3"/>
  <c r="EQ309" i="3" s="1"/>
  <c r="K96" i="3" s="1"/>
  <c r="ET283" i="3"/>
  <c r="ET298" i="3"/>
  <c r="EQ298" i="3"/>
  <c r="EQ291" i="3"/>
  <c r="ET291" i="3"/>
  <c r="EN315" i="3"/>
  <c r="H102" i="3" s="1"/>
  <c r="EQ289" i="3"/>
  <c r="EQ315" i="3" s="1"/>
  <c r="K102" i="3" s="1"/>
  <c r="ET289" i="3"/>
  <c r="ET300" i="3"/>
  <c r="EQ300" i="3"/>
  <c r="ET304" i="3"/>
  <c r="EQ304" i="3"/>
  <c r="ET294" i="3"/>
  <c r="EQ294" i="3"/>
  <c r="EN311" i="3"/>
  <c r="H98" i="3" s="1"/>
  <c r="ET278" i="3"/>
  <c r="EQ278" i="3"/>
  <c r="EQ267" i="3"/>
  <c r="ET267" i="3"/>
  <c r="EW267" i="3" s="1"/>
  <c r="EQ275" i="3"/>
  <c r="ET275" i="3"/>
  <c r="EW275" i="3" s="1"/>
  <c r="EQ305" i="3"/>
  <c r="ET305" i="3"/>
  <c r="EW286" i="3"/>
  <c r="EW312" i="3" s="1"/>
  <c r="ET312" i="3"/>
  <c r="EN308" i="3"/>
  <c r="H95" i="3" s="1"/>
  <c r="EQ277" i="3"/>
  <c r="EQ308" i="3" s="1"/>
  <c r="K95" i="3" s="1"/>
  <c r="ET277" i="3"/>
  <c r="EQ271" i="3"/>
  <c r="ET271" i="3"/>
  <c r="EW271" i="3" s="1"/>
  <c r="EQ303" i="3"/>
  <c r="ET303" i="3"/>
  <c r="ET282" i="3"/>
  <c r="EW282" i="3" s="1"/>
  <c r="EQ282" i="3"/>
  <c r="ET274" i="3"/>
  <c r="EW274" i="3" s="1"/>
  <c r="EQ274" i="3"/>
  <c r="ET276" i="3"/>
  <c r="EW276" i="3" s="1"/>
  <c r="EQ276" i="3"/>
  <c r="ET270" i="3"/>
  <c r="EW270" i="3" s="1"/>
  <c r="EQ270" i="3"/>
  <c r="EQ279" i="3"/>
  <c r="ET279" i="3"/>
  <c r="EW279" i="3" s="1"/>
  <c r="ET292" i="3"/>
  <c r="EQ292" i="3"/>
  <c r="EQ287" i="3"/>
  <c r="ET287" i="3"/>
  <c r="EW287" i="3" s="1"/>
  <c r="CU297" i="3"/>
  <c r="AI264" i="3" a="1"/>
  <c r="AI272" i="3" s="1"/>
  <c r="AF310" i="3"/>
  <c r="U20" i="20" s="1"/>
  <c r="AF316" i="3"/>
  <c r="U26" i="20" s="1"/>
  <c r="AF313" i="3"/>
  <c r="U23" i="20" s="1"/>
  <c r="AF311" i="3"/>
  <c r="U21" i="20" s="1"/>
  <c r="AF309" i="3"/>
  <c r="U19" i="20" s="1"/>
  <c r="AF307" i="3"/>
  <c r="AF317" i="3"/>
  <c r="U27" i="20" s="1"/>
  <c r="AF315" i="3"/>
  <c r="U25" i="20" s="1"/>
  <c r="AF314" i="3"/>
  <c r="U24" i="20" s="1"/>
  <c r="CI124" i="3"/>
  <c r="CH124" i="3"/>
  <c r="CI123" i="3"/>
  <c r="CH123" i="3"/>
  <c r="CI122" i="3"/>
  <c r="CI121" i="3"/>
  <c r="CH121" i="3"/>
  <c r="CH120" i="3"/>
  <c r="CH119" i="3"/>
  <c r="CI117" i="3"/>
  <c r="CH116" i="3"/>
  <c r="CI115" i="3"/>
  <c r="CH115" i="3"/>
  <c r="CH114" i="3"/>
  <c r="DB105" i="3"/>
  <c r="DA104" i="3"/>
  <c r="DA105" i="3"/>
  <c r="CY105" i="3"/>
  <c r="CX97" i="3"/>
  <c r="CX104" i="3"/>
  <c r="CX105" i="3"/>
  <c r="CQ105" i="3"/>
  <c r="CP104" i="3"/>
  <c r="CP105" i="3"/>
  <c r="CN105" i="3"/>
  <c r="CM97" i="3"/>
  <c r="CM104" i="3"/>
  <c r="CM105" i="3"/>
  <c r="DB41" i="3"/>
  <c r="DA40" i="3"/>
  <c r="DA41" i="3"/>
  <c r="CY41" i="3"/>
  <c r="CX40" i="3"/>
  <c r="CX41" i="3"/>
  <c r="CQ41" i="3"/>
  <c r="CP40" i="3"/>
  <c r="CP41" i="3"/>
  <c r="CN41" i="3"/>
  <c r="CM40" i="3"/>
  <c r="CM41" i="3"/>
  <c r="W29" i="3"/>
  <c r="W35" i="3"/>
  <c r="F38" i="3"/>
  <c r="F37" i="3"/>
  <c r="F36" i="3"/>
  <c r="F35" i="3"/>
  <c r="E35" i="3"/>
  <c r="L34" i="3"/>
  <c r="F34" i="3"/>
  <c r="F33" i="3"/>
  <c r="F32" i="3"/>
  <c r="F31" i="3"/>
  <c r="E31" i="3"/>
  <c r="F30" i="3"/>
  <c r="I29" i="3"/>
  <c r="F29" i="3"/>
  <c r="E29" i="3"/>
  <c r="F28" i="3"/>
  <c r="L30" i="3"/>
  <c r="L38" i="3"/>
  <c r="L28" i="3"/>
  <c r="I35" i="3"/>
  <c r="AQ14" i="13"/>
  <c r="AQ15" i="13"/>
  <c r="AQ16" i="13"/>
  <c r="AQ17" i="13"/>
  <c r="AQ18" i="13"/>
  <c r="AQ19" i="13"/>
  <c r="AQ20" i="13"/>
  <c r="AQ21" i="13"/>
  <c r="AQ22" i="13"/>
  <c r="AQ23" i="13"/>
  <c r="AQ24" i="13"/>
  <c r="AQ25" i="13"/>
  <c r="AQ26" i="13"/>
  <c r="AQ27" i="13"/>
  <c r="AQ28" i="13"/>
  <c r="AQ29" i="13"/>
  <c r="AQ30" i="13"/>
  <c r="AQ31" i="13"/>
  <c r="AQ32" i="13"/>
  <c r="AQ33" i="13"/>
  <c r="AQ34" i="13"/>
  <c r="AQ35" i="13"/>
  <c r="AQ36" i="13"/>
  <c r="AQ37" i="13"/>
  <c r="AQ38" i="13"/>
  <c r="AQ39" i="13"/>
  <c r="AQ40" i="13"/>
  <c r="AQ41" i="13"/>
  <c r="AQ42" i="13"/>
  <c r="AQ43" i="13"/>
  <c r="AQ44" i="13"/>
  <c r="AQ45" i="13"/>
  <c r="AQ46" i="13"/>
  <c r="AQ13" i="13"/>
  <c r="AO13" i="19" a="1"/>
  <c r="AO13" i="19" s="1"/>
  <c r="AN13" i="19" a="1"/>
  <c r="AN14" i="19" s="1"/>
  <c r="CM72" i="3" s="1"/>
  <c r="CM115" i="3" s="1"/>
  <c r="AN15" i="19"/>
  <c r="CM9" i="3" s="1"/>
  <c r="AN16" i="19"/>
  <c r="CM10" i="3" s="1"/>
  <c r="AN25" i="19"/>
  <c r="CM19" i="3" s="1"/>
  <c r="AN27" i="19"/>
  <c r="CX21" i="3" s="1"/>
  <c r="AN28" i="19"/>
  <c r="CM86" i="3" s="1"/>
  <c r="AN31" i="19"/>
  <c r="AN37" i="19"/>
  <c r="CX95" i="3" s="1"/>
  <c r="AN39" i="19"/>
  <c r="CM33" i="3" s="1"/>
  <c r="AN41" i="19"/>
  <c r="AN43" i="19"/>
  <c r="CM37" i="3" s="1"/>
  <c r="AN44" i="19"/>
  <c r="CX38" i="3" s="1"/>
  <c r="AM14" i="19"/>
  <c r="AM15" i="19"/>
  <c r="AM16" i="19"/>
  <c r="AM17" i="19"/>
  <c r="AM18" i="19"/>
  <c r="AM19" i="19"/>
  <c r="AM20" i="19"/>
  <c r="AM21" i="19"/>
  <c r="AM22" i="19"/>
  <c r="AM23" i="19"/>
  <c r="AM24" i="19"/>
  <c r="AM25" i="19"/>
  <c r="AM26" i="19"/>
  <c r="AM27" i="19"/>
  <c r="AM28" i="19"/>
  <c r="AM29" i="19"/>
  <c r="AM30" i="19"/>
  <c r="AM31" i="19"/>
  <c r="AM32" i="19"/>
  <c r="AM33" i="19"/>
  <c r="AM34" i="19"/>
  <c r="AM35" i="19"/>
  <c r="AM36" i="19"/>
  <c r="AM37" i="19"/>
  <c r="AM38" i="19"/>
  <c r="AM39" i="19"/>
  <c r="AM40" i="19"/>
  <c r="AM41" i="19"/>
  <c r="AM42" i="19"/>
  <c r="AM43" i="19"/>
  <c r="AM44" i="19"/>
  <c r="AM45" i="19"/>
  <c r="AM13" i="19"/>
  <c r="FF253" i="3"/>
  <c r="FC253" i="3"/>
  <c r="EZ253" i="3"/>
  <c r="EL253" i="3"/>
  <c r="EK253" i="3"/>
  <c r="FF251" i="3"/>
  <c r="FC251" i="3"/>
  <c r="EZ251" i="3"/>
  <c r="EU251" i="3"/>
  <c r="ER251" i="3"/>
  <c r="EO251" i="3"/>
  <c r="EL251" i="3"/>
  <c r="EK251" i="3"/>
  <c r="EJ251" i="3"/>
  <c r="FF248" i="3"/>
  <c r="FC248" i="3"/>
  <c r="EZ248" i="3"/>
  <c r="EU248" i="3"/>
  <c r="ER248" i="3"/>
  <c r="EO248" i="3"/>
  <c r="EL248" i="3"/>
  <c r="EK248" i="3"/>
  <c r="EJ248" i="3"/>
  <c r="FF247" i="3"/>
  <c r="FC247" i="3"/>
  <c r="EZ247" i="3"/>
  <c r="EL247" i="3"/>
  <c r="EK247" i="3"/>
  <c r="FF246" i="3"/>
  <c r="FC246" i="3"/>
  <c r="EZ246" i="3"/>
  <c r="EU246" i="3"/>
  <c r="ER246" i="3"/>
  <c r="EO246" i="3"/>
  <c r="EL246" i="3"/>
  <c r="EK246" i="3"/>
  <c r="EJ246" i="3"/>
  <c r="FF245" i="3"/>
  <c r="FC245" i="3"/>
  <c r="EZ245" i="3"/>
  <c r="EL245" i="3"/>
  <c r="EK245" i="3"/>
  <c r="EL244" i="3"/>
  <c r="FC243" i="3"/>
  <c r="EZ243" i="3"/>
  <c r="EU243" i="3"/>
  <c r="ER243" i="3"/>
  <c r="EO243" i="3"/>
  <c r="EL243" i="3"/>
  <c r="EK243" i="3"/>
  <c r="EJ243" i="3"/>
  <c r="FC189" i="3"/>
  <c r="EZ189" i="3"/>
  <c r="EL189" i="3"/>
  <c r="EK189" i="3"/>
  <c r="FC187" i="3"/>
  <c r="EZ187" i="3"/>
  <c r="ER187" i="3"/>
  <c r="EO187" i="3"/>
  <c r="EL187" i="3"/>
  <c r="EK187" i="3"/>
  <c r="EJ187" i="3"/>
  <c r="FC184" i="3"/>
  <c r="EZ184" i="3"/>
  <c r="EL184" i="3"/>
  <c r="EK184" i="3"/>
  <c r="EL183" i="3"/>
  <c r="EL182" i="3"/>
  <c r="ER181" i="3"/>
  <c r="EO181" i="3"/>
  <c r="EL181" i="3"/>
  <c r="EJ181" i="3"/>
  <c r="FC180" i="3"/>
  <c r="EZ180" i="3"/>
  <c r="ER180" i="3"/>
  <c r="EO180" i="3"/>
  <c r="EL180" i="3"/>
  <c r="EK180" i="3"/>
  <c r="EJ180" i="3"/>
  <c r="FC179" i="3"/>
  <c r="EZ179" i="3"/>
  <c r="ER179" i="3"/>
  <c r="EO179" i="3"/>
  <c r="EL179" i="3"/>
  <c r="EK179" i="3"/>
  <c r="EJ179" i="3"/>
  <c r="FC124" i="3"/>
  <c r="EZ124" i="3"/>
  <c r="EL124" i="3"/>
  <c r="EK124" i="3"/>
  <c r="FC122" i="3"/>
  <c r="EZ122" i="3"/>
  <c r="ER122" i="3"/>
  <c r="EO122" i="3"/>
  <c r="EL122" i="3"/>
  <c r="EK122" i="3"/>
  <c r="EJ122" i="3"/>
  <c r="ER119" i="3"/>
  <c r="EO119" i="3"/>
  <c r="EL119" i="3"/>
  <c r="EJ119" i="3"/>
  <c r="EL118" i="3"/>
  <c r="FC117" i="3"/>
  <c r="EZ117" i="3"/>
  <c r="EL117" i="3"/>
  <c r="EK117" i="3"/>
  <c r="ER116" i="3"/>
  <c r="EO116" i="3"/>
  <c r="EL116" i="3"/>
  <c r="EJ116" i="3"/>
  <c r="FC115" i="3"/>
  <c r="EZ115" i="3"/>
  <c r="ER115" i="3"/>
  <c r="EO115" i="3"/>
  <c r="EL115" i="3"/>
  <c r="EK115" i="3"/>
  <c r="EJ115" i="3"/>
  <c r="ER114" i="3"/>
  <c r="EO114" i="3"/>
  <c r="EL114" i="3"/>
  <c r="EJ114" i="3"/>
  <c r="EL50" i="3"/>
  <c r="EO50" i="3"/>
  <c r="ER50" i="3"/>
  <c r="EZ50" i="3"/>
  <c r="FC50" i="3"/>
  <c r="EL51" i="3"/>
  <c r="EO51" i="3"/>
  <c r="ER51" i="3"/>
  <c r="EZ51" i="3"/>
  <c r="FC51" i="3"/>
  <c r="EL52" i="3"/>
  <c r="EZ52" i="3"/>
  <c r="FC52" i="3"/>
  <c r="EL53" i="3"/>
  <c r="EL54" i="3"/>
  <c r="EL55" i="3"/>
  <c r="EZ55" i="3"/>
  <c r="FC55" i="3"/>
  <c r="EL58" i="3"/>
  <c r="EZ58" i="3"/>
  <c r="FC58" i="3"/>
  <c r="EL60" i="3"/>
  <c r="EZ60" i="3"/>
  <c r="FC60" i="3"/>
  <c r="EK50" i="3"/>
  <c r="EK51" i="3"/>
  <c r="EK52" i="3"/>
  <c r="EK55" i="3"/>
  <c r="EK58" i="3"/>
  <c r="EK60" i="3"/>
  <c r="EJ51" i="3"/>
  <c r="EJ50" i="3"/>
  <c r="CI59" i="3"/>
  <c r="E16" i="3" s="1"/>
  <c r="Q59" i="10" s="1"/>
  <c r="CH59" i="3"/>
  <c r="D16" i="3" s="1"/>
  <c r="Q40" i="10" s="1"/>
  <c r="CI58" i="3"/>
  <c r="E15" i="3" s="1"/>
  <c r="Q58" i="10" s="1"/>
  <c r="CI57" i="3"/>
  <c r="E14" i="3" s="1"/>
  <c r="Q57" i="10" s="1"/>
  <c r="CH57" i="3"/>
  <c r="D14" i="3" s="1"/>
  <c r="Q38" i="10" s="1"/>
  <c r="CI56" i="3"/>
  <c r="E13" i="3" s="1"/>
  <c r="Q56" i="10" s="1"/>
  <c r="CI55" i="3"/>
  <c r="E12" i="3" s="1"/>
  <c r="Q55" i="10" s="1"/>
  <c r="CI52" i="3"/>
  <c r="E9" i="3" s="1"/>
  <c r="Q52" i="10" s="1"/>
  <c r="CI51" i="3"/>
  <c r="E8" i="3" s="1"/>
  <c r="Q51" i="10" s="1"/>
  <c r="CH51" i="3"/>
  <c r="D8" i="3" s="1"/>
  <c r="Q32" i="10" s="1"/>
  <c r="CI50" i="3"/>
  <c r="E7" i="3" s="1"/>
  <c r="Q50" i="10" s="1"/>
  <c r="CH50" i="3"/>
  <c r="D7" i="3" s="1"/>
  <c r="Q31" i="10" s="1"/>
  <c r="EK71" i="3"/>
  <c r="Q32" i="16"/>
  <c r="Q33" i="16"/>
  <c r="Q36" i="16"/>
  <c r="Q37" i="16"/>
  <c r="Q38" i="16"/>
  <c r="Q40" i="16"/>
  <c r="Q31" i="16"/>
  <c r="C4" i="3"/>
  <c r="C25" i="3"/>
  <c r="C47" i="3"/>
  <c r="HX317" i="3" l="1"/>
  <c r="DV316" i="3"/>
  <c r="EV317" i="3"/>
  <c r="HY317" i="3"/>
  <c r="DV315" i="3"/>
  <c r="EV311" i="3"/>
  <c r="GY315" i="3"/>
  <c r="BR311" i="3"/>
  <c r="HZ311" i="3"/>
  <c r="FW316" i="3"/>
  <c r="GX315" i="3"/>
  <c r="DV317" i="3"/>
  <c r="BR317" i="3"/>
  <c r="BR315" i="3"/>
  <c r="FX294" i="3"/>
  <c r="FX316" i="3" s="1"/>
  <c r="FV316" i="3"/>
  <c r="HX311" i="3"/>
  <c r="DT311" i="3"/>
  <c r="EU311" i="3"/>
  <c r="GY311" i="3"/>
  <c r="FV313" i="3"/>
  <c r="FX286" i="3"/>
  <c r="FX313" i="3" s="1"/>
  <c r="DU311" i="3"/>
  <c r="GW311" i="3"/>
  <c r="CX86" i="3"/>
  <c r="HZ317" i="3"/>
  <c r="HZ307" i="3"/>
  <c r="FX282" i="3"/>
  <c r="FX309" i="3" s="1"/>
  <c r="FV309" i="3"/>
  <c r="GX317" i="3"/>
  <c r="DU317" i="3"/>
  <c r="DV311" i="3"/>
  <c r="BS316" i="3"/>
  <c r="CM38" i="3"/>
  <c r="EU317" i="3"/>
  <c r="FW317" i="3"/>
  <c r="HY307" i="3"/>
  <c r="FX287" i="3"/>
  <c r="FX314" i="3" s="1"/>
  <c r="FV314" i="3"/>
  <c r="FX297" i="3"/>
  <c r="FX317" i="3" s="1"/>
  <c r="FV317" i="3"/>
  <c r="BT311" i="3"/>
  <c r="DU315" i="3"/>
  <c r="AN23" i="19"/>
  <c r="CX73" i="3"/>
  <c r="GY317" i="3"/>
  <c r="HY311" i="3"/>
  <c r="FX264" i="3"/>
  <c r="FX307" i="3" s="1"/>
  <c r="FV307" i="3"/>
  <c r="DT315" i="3"/>
  <c r="BS315" i="3"/>
  <c r="BR316" i="3"/>
  <c r="AN36" i="19"/>
  <c r="CX30" i="3" s="1"/>
  <c r="CX57" i="3" s="1"/>
  <c r="AN21" i="19"/>
  <c r="CX72" i="3"/>
  <c r="CX115" i="3" s="1"/>
  <c r="FX265" i="3"/>
  <c r="FX308" i="3" s="1"/>
  <c r="FV308" i="3"/>
  <c r="FV311" i="3"/>
  <c r="FX266" i="3"/>
  <c r="FX311" i="3" s="1"/>
  <c r="BT316" i="3"/>
  <c r="BT315" i="3"/>
  <c r="DT317" i="3"/>
  <c r="BS311" i="3"/>
  <c r="AN33" i="19"/>
  <c r="AN20" i="19"/>
  <c r="CX22" i="3"/>
  <c r="EV307" i="3"/>
  <c r="FW311" i="3"/>
  <c r="GX316" i="3"/>
  <c r="GX311" i="3"/>
  <c r="FX292" i="3"/>
  <c r="FX315" i="3" s="1"/>
  <c r="FV315" i="3"/>
  <c r="HX307" i="3"/>
  <c r="GW317" i="3"/>
  <c r="GW315" i="3"/>
  <c r="BS317" i="3"/>
  <c r="AN32" i="19"/>
  <c r="AN17" i="19"/>
  <c r="CM102" i="3"/>
  <c r="EU307" i="3"/>
  <c r="FW315" i="3"/>
  <c r="GY316" i="3"/>
  <c r="FX283" i="3"/>
  <c r="FX310" i="3" s="1"/>
  <c r="FV310" i="3"/>
  <c r="FX284" i="3"/>
  <c r="FX312" i="3" s="1"/>
  <c r="FV312" i="3"/>
  <c r="BT317" i="3"/>
  <c r="DT316" i="3"/>
  <c r="CP136" i="3"/>
  <c r="DA136" i="3"/>
  <c r="CP200" i="3"/>
  <c r="DA200" i="3"/>
  <c r="CP264" i="3"/>
  <c r="CQ264" i="3"/>
  <c r="CR264" i="3"/>
  <c r="CX10" i="3"/>
  <c r="CP71" i="3"/>
  <c r="CX164" i="3"/>
  <c r="CX228" i="3"/>
  <c r="CM292" i="3"/>
  <c r="CN292" i="3"/>
  <c r="CO292" i="3"/>
  <c r="CM154" i="3"/>
  <c r="CM181" i="3" s="1"/>
  <c r="CX218" i="3"/>
  <c r="CX245" i="3" s="1"/>
  <c r="CM282" i="3"/>
  <c r="CM309" i="3" s="1"/>
  <c r="CN282" i="3"/>
  <c r="CN309" i="3" s="1"/>
  <c r="CO282" i="3"/>
  <c r="CO309" i="3" s="1"/>
  <c r="CM271" i="3"/>
  <c r="CN271" i="3"/>
  <c r="AO43" i="19"/>
  <c r="AO38" i="19"/>
  <c r="AO27" i="19"/>
  <c r="AO16" i="19"/>
  <c r="CX35" i="3"/>
  <c r="CX31" i="3"/>
  <c r="CX9" i="3"/>
  <c r="CM73" i="3"/>
  <c r="CX85" i="3"/>
  <c r="AN45" i="19"/>
  <c r="AN40" i="19"/>
  <c r="AN35" i="19"/>
  <c r="AN29" i="19"/>
  <c r="AN24" i="19"/>
  <c r="AN19" i="19"/>
  <c r="AN13" i="19"/>
  <c r="AO42" i="19"/>
  <c r="AO36" i="19"/>
  <c r="AO31" i="19"/>
  <c r="AO26" i="19"/>
  <c r="AO20" i="19"/>
  <c r="AO15" i="19"/>
  <c r="CM31" i="3"/>
  <c r="CX25" i="3"/>
  <c r="CX52" i="3" s="1"/>
  <c r="CX8" i="3"/>
  <c r="CX51" i="3" s="1"/>
  <c r="CM95" i="3"/>
  <c r="CX99" i="3"/>
  <c r="CX166" i="3"/>
  <c r="CM166" i="3"/>
  <c r="CX230" i="3"/>
  <c r="CM230" i="3"/>
  <c r="CM294" i="3"/>
  <c r="CN294" i="3"/>
  <c r="CO294" i="3"/>
  <c r="CM160" i="3"/>
  <c r="CX160" i="3"/>
  <c r="CM224" i="3"/>
  <c r="CX224" i="3"/>
  <c r="CM288" i="3"/>
  <c r="CN288" i="3"/>
  <c r="CO288" i="3"/>
  <c r="CM219" i="3"/>
  <c r="CM246" i="3" s="1"/>
  <c r="CX219" i="3"/>
  <c r="CX246" i="3" s="1"/>
  <c r="CM283" i="3"/>
  <c r="CM310" i="3" s="1"/>
  <c r="CN283" i="3"/>
  <c r="CN310" i="3" s="1"/>
  <c r="CO283" i="3"/>
  <c r="CO310" i="3" s="1"/>
  <c r="CX214" i="3"/>
  <c r="CM214" i="3"/>
  <c r="CM278" i="3"/>
  <c r="CN278" i="3"/>
  <c r="CO278" i="3"/>
  <c r="CM144" i="3"/>
  <c r="CX144" i="3"/>
  <c r="CX208" i="3"/>
  <c r="CM208" i="3"/>
  <c r="CM272" i="3"/>
  <c r="CN272" i="3"/>
  <c r="CO272" i="3"/>
  <c r="CX139" i="3"/>
  <c r="CM139" i="3"/>
  <c r="CX203" i="3"/>
  <c r="CM203" i="3"/>
  <c r="CM267" i="3"/>
  <c r="CN267" i="3"/>
  <c r="CO267" i="3"/>
  <c r="AO44" i="19"/>
  <c r="AO39" i="19"/>
  <c r="AO34" i="19"/>
  <c r="AO28" i="19"/>
  <c r="AO23" i="19"/>
  <c r="AO18" i="19"/>
  <c r="CM15" i="3"/>
  <c r="DA7" i="3"/>
  <c r="CM74" i="3"/>
  <c r="CX101" i="3"/>
  <c r="CM159" i="3"/>
  <c r="CM186" i="3" s="1"/>
  <c r="CX148" i="3"/>
  <c r="CM148" i="3"/>
  <c r="CM212" i="3"/>
  <c r="CX212" i="3"/>
  <c r="CM276" i="3"/>
  <c r="CN276" i="3"/>
  <c r="CO276" i="3"/>
  <c r="CX138" i="3"/>
  <c r="CM138" i="3"/>
  <c r="CM202" i="3"/>
  <c r="CX202" i="3"/>
  <c r="CM266" i="3"/>
  <c r="CN266" i="3"/>
  <c r="CO266" i="3"/>
  <c r="AO32" i="19"/>
  <c r="AO22" i="19"/>
  <c r="CP7" i="3"/>
  <c r="CM101" i="3"/>
  <c r="CM123" i="3" s="1"/>
  <c r="CX90" i="3"/>
  <c r="CX117" i="3" s="1"/>
  <c r="CX231" i="3"/>
  <c r="CM167" i="3"/>
  <c r="CX167" i="3"/>
  <c r="CM231" i="3"/>
  <c r="CM295" i="3"/>
  <c r="CN295" i="3"/>
  <c r="CO295" i="3"/>
  <c r="CX162" i="3"/>
  <c r="CM162" i="3"/>
  <c r="CM226" i="3"/>
  <c r="CX226" i="3"/>
  <c r="CM290" i="3"/>
  <c r="CN290" i="3"/>
  <c r="CO290" i="3"/>
  <c r="CM156" i="3"/>
  <c r="CM184" i="3" s="1"/>
  <c r="CX156" i="3"/>
  <c r="CX184" i="3" s="1"/>
  <c r="CM220" i="3"/>
  <c r="CM248" i="3" s="1"/>
  <c r="CX220" i="3"/>
  <c r="CX248" i="3" s="1"/>
  <c r="CM284" i="3"/>
  <c r="CM312" i="3" s="1"/>
  <c r="CN284" i="3"/>
  <c r="CN312" i="3" s="1"/>
  <c r="CO284" i="3"/>
  <c r="CO312" i="3" s="1"/>
  <c r="CM151" i="3"/>
  <c r="CX151" i="3"/>
  <c r="CM215" i="3"/>
  <c r="CX215" i="3"/>
  <c r="CM279" i="3"/>
  <c r="CN279" i="3"/>
  <c r="CO279" i="3"/>
  <c r="CM146" i="3"/>
  <c r="CX146" i="3"/>
  <c r="CX210" i="3"/>
  <c r="CM210" i="3"/>
  <c r="CM274" i="3"/>
  <c r="CN274" i="3"/>
  <c r="CO274" i="3"/>
  <c r="CM140" i="3"/>
  <c r="CX140" i="3"/>
  <c r="CM204" i="3"/>
  <c r="CX204" i="3"/>
  <c r="CM268" i="3"/>
  <c r="CN268" i="3"/>
  <c r="CO268" i="3"/>
  <c r="CM137" i="3"/>
  <c r="CM180" i="3" s="1"/>
  <c r="CX137" i="3"/>
  <c r="CX180" i="3" s="1"/>
  <c r="CM265" i="3"/>
  <c r="CM308" i="3" s="1"/>
  <c r="CN265" i="3"/>
  <c r="CN308" i="3" s="1"/>
  <c r="CO265" i="3"/>
  <c r="CO308" i="3" s="1"/>
  <c r="AO40" i="19"/>
  <c r="AO35" i="19"/>
  <c r="AO30" i="19"/>
  <c r="AO24" i="19"/>
  <c r="AO19" i="19"/>
  <c r="AO14" i="19"/>
  <c r="CM22" i="3"/>
  <c r="CM8" i="3"/>
  <c r="CM51" i="3" s="1"/>
  <c r="CX37" i="3"/>
  <c r="CX59" i="3" s="1"/>
  <c r="CX33" i="3"/>
  <c r="CX19" i="3"/>
  <c r="CX15" i="3"/>
  <c r="CX11" i="3"/>
  <c r="CM89" i="3"/>
  <c r="CM116" i="3" s="1"/>
  <c r="CM79" i="3"/>
  <c r="CM75" i="3"/>
  <c r="CX102" i="3"/>
  <c r="CX83" i="3"/>
  <c r="CX79" i="3"/>
  <c r="CX74" i="3"/>
  <c r="FC71" i="3"/>
  <c r="HN71" i="3"/>
  <c r="EL190" i="3"/>
  <c r="EQ317" i="3"/>
  <c r="K104" i="3" s="1"/>
  <c r="EN318" i="3"/>
  <c r="H105" i="3" s="1"/>
  <c r="H94" i="3"/>
  <c r="EW290" i="3"/>
  <c r="EW317" i="3" s="1"/>
  <c r="ET317" i="3"/>
  <c r="EQ307" i="3"/>
  <c r="EQ311" i="3"/>
  <c r="K98" i="3" s="1"/>
  <c r="ET309" i="3"/>
  <c r="EW283" i="3"/>
  <c r="EW309" i="3" s="1"/>
  <c r="ET308" i="3"/>
  <c r="EW277" i="3"/>
  <c r="EW308" i="3" s="1"/>
  <c r="ET311" i="3"/>
  <c r="EW278" i="3"/>
  <c r="EW311" i="3" s="1"/>
  <c r="ET315" i="3"/>
  <c r="EW289" i="3"/>
  <c r="EW315" i="3" s="1"/>
  <c r="ET310" i="3"/>
  <c r="EW285" i="3"/>
  <c r="EW310" i="3" s="1"/>
  <c r="ET307" i="3"/>
  <c r="EW264" i="3"/>
  <c r="EW307" i="3" s="1"/>
  <c r="EL125" i="3"/>
  <c r="I28" i="3"/>
  <c r="X31" i="16" s="1"/>
  <c r="I33" i="3"/>
  <c r="X36" i="16" s="1"/>
  <c r="T29" i="3"/>
  <c r="X51" i="16" s="1"/>
  <c r="T37" i="3"/>
  <c r="X59" i="16" s="1"/>
  <c r="T31" i="3"/>
  <c r="X53" i="16" s="1"/>
  <c r="W31" i="3"/>
  <c r="J53" i="16" s="1"/>
  <c r="I37" i="3"/>
  <c r="X40" i="16" s="1"/>
  <c r="I30" i="3"/>
  <c r="X33" i="16" s="1"/>
  <c r="L33" i="3"/>
  <c r="J36" i="16" s="1"/>
  <c r="I34" i="3"/>
  <c r="X37" i="16" s="1"/>
  <c r="L37" i="3"/>
  <c r="J40" i="16" s="1"/>
  <c r="L35" i="3"/>
  <c r="J38" i="16" s="1"/>
  <c r="T35" i="3"/>
  <c r="X57" i="16" s="1"/>
  <c r="E37" i="3"/>
  <c r="Q59" i="16" s="1"/>
  <c r="E38" i="3"/>
  <c r="Q60" i="16" s="1"/>
  <c r="I38" i="3"/>
  <c r="X41" i="16" s="1"/>
  <c r="L29" i="3"/>
  <c r="J32" i="16" s="1"/>
  <c r="E36" i="3"/>
  <c r="Q58" i="16" s="1"/>
  <c r="EL61" i="3"/>
  <c r="EL254" i="3"/>
  <c r="CM59" i="3"/>
  <c r="EZ71" i="3"/>
  <c r="X32" i="16"/>
  <c r="J37" i="16"/>
  <c r="Q51" i="16"/>
  <c r="J57" i="16"/>
  <c r="Q57" i="16"/>
  <c r="X38" i="16"/>
  <c r="J41" i="16"/>
  <c r="J33" i="16"/>
  <c r="F39" i="3"/>
  <c r="Q53" i="16"/>
  <c r="AI269" i="3"/>
  <c r="AI293" i="3"/>
  <c r="AI278" i="3"/>
  <c r="AI267" i="3"/>
  <c r="AI291" i="3"/>
  <c r="AI284" i="3"/>
  <c r="AI277" i="3"/>
  <c r="AI297" i="3"/>
  <c r="AI282" i="3"/>
  <c r="AI309" i="3" s="1"/>
  <c r="V19" i="20" s="1"/>
  <c r="AI275" i="3"/>
  <c r="AI295" i="3"/>
  <c r="AI268" i="3"/>
  <c r="AI276" i="3"/>
  <c r="AI281" i="3"/>
  <c r="AI266" i="3"/>
  <c r="AI290" i="3"/>
  <c r="AI279" i="3"/>
  <c r="AI296" i="3"/>
  <c r="AI265" i="3"/>
  <c r="AI292" i="3"/>
  <c r="AI285" i="3"/>
  <c r="AI274" i="3"/>
  <c r="AI294" i="3"/>
  <c r="AI316" i="3" s="1"/>
  <c r="V26" i="20" s="1"/>
  <c r="AI283" i="3"/>
  <c r="AI310" i="3" s="1"/>
  <c r="V20" i="20" s="1"/>
  <c r="AI288" i="3"/>
  <c r="AI280" i="3"/>
  <c r="AI273" i="3"/>
  <c r="AI289" i="3"/>
  <c r="AI270" i="3"/>
  <c r="AI286" i="3"/>
  <c r="AI313" i="3" s="1"/>
  <c r="V23" i="20" s="1"/>
  <c r="AI271" i="3"/>
  <c r="AI287" i="3"/>
  <c r="AI314" i="3" s="1"/>
  <c r="V24" i="20" s="1"/>
  <c r="AI264" i="3"/>
  <c r="AF318" i="3"/>
  <c r="U28" i="20" s="1"/>
  <c r="U17" i="20"/>
  <c r="N18" i="20"/>
  <c r="J51" i="16"/>
  <c r="J31" i="16"/>
  <c r="AO45" i="19"/>
  <c r="AO41" i="19"/>
  <c r="AO37" i="19"/>
  <c r="AO33" i="19"/>
  <c r="AO29" i="19"/>
  <c r="AO25" i="19"/>
  <c r="AO21" i="19"/>
  <c r="AO17" i="19"/>
  <c r="AN42" i="19"/>
  <c r="AN38" i="19"/>
  <c r="AN34" i="19"/>
  <c r="AN30" i="19"/>
  <c r="AN26" i="19"/>
  <c r="AN22" i="19"/>
  <c r="AN18" i="19"/>
  <c r="C187" i="6"/>
  <c r="D179" i="6"/>
  <c r="C173" i="6"/>
  <c r="BR318" i="3" l="1"/>
  <c r="HY318" i="3"/>
  <c r="EV318" i="3"/>
  <c r="DV318" i="3"/>
  <c r="GY318" i="3"/>
  <c r="DU318" i="3"/>
  <c r="HX318" i="3"/>
  <c r="GW318" i="3"/>
  <c r="FW318" i="3"/>
  <c r="DT318" i="3"/>
  <c r="EU318" i="3"/>
  <c r="BS318" i="3"/>
  <c r="GX318" i="3"/>
  <c r="CX252" i="3"/>
  <c r="T81" i="3" s="1"/>
  <c r="X59" i="18" s="1"/>
  <c r="CX159" i="3"/>
  <c r="CX186" i="3" s="1"/>
  <c r="CM78" i="3"/>
  <c r="CX14" i="3"/>
  <c r="CX223" i="3"/>
  <c r="CX250" i="3" s="1"/>
  <c r="T79" i="3" s="1"/>
  <c r="X38" i="18" s="1"/>
  <c r="CM14" i="3"/>
  <c r="CX207" i="3"/>
  <c r="CM91" i="3"/>
  <c r="CM119" i="3" s="1"/>
  <c r="CX27" i="3"/>
  <c r="CX55" i="3" s="1"/>
  <c r="CM17" i="3"/>
  <c r="CX17" i="3"/>
  <c r="CX81" i="3"/>
  <c r="CM81" i="3"/>
  <c r="CM94" i="3"/>
  <c r="CM121" i="3" s="1"/>
  <c r="CM30" i="3"/>
  <c r="CM57" i="3" s="1"/>
  <c r="CX143" i="3"/>
  <c r="CX75" i="3"/>
  <c r="CM11" i="3"/>
  <c r="CO287" i="3"/>
  <c r="CO314" i="3" s="1"/>
  <c r="CM143" i="3"/>
  <c r="CN287" i="3"/>
  <c r="CN314" i="3" s="1"/>
  <c r="BT318" i="3"/>
  <c r="FV318" i="3"/>
  <c r="CX94" i="3"/>
  <c r="CX121" i="3" s="1"/>
  <c r="CM287" i="3"/>
  <c r="CM314" i="3" s="1"/>
  <c r="FX318" i="3"/>
  <c r="CM223" i="3"/>
  <c r="CM250" i="3" s="1"/>
  <c r="CO271" i="3"/>
  <c r="HZ318" i="3"/>
  <c r="IF71" i="3"/>
  <c r="IC71" i="3"/>
  <c r="CX205" i="3"/>
  <c r="CX141" i="3"/>
  <c r="CM205" i="3"/>
  <c r="CM141" i="3"/>
  <c r="CM269" i="3"/>
  <c r="CN269" i="3"/>
  <c r="CO269" i="3"/>
  <c r="CM12" i="3"/>
  <c r="CM76" i="3"/>
  <c r="CX12" i="3"/>
  <c r="CX76" i="3"/>
  <c r="DA147" i="3"/>
  <c r="DA211" i="3"/>
  <c r="DD211" i="3" s="1"/>
  <c r="CP275" i="3"/>
  <c r="CS275" i="3" s="1"/>
  <c r="CQ275" i="3"/>
  <c r="CT275" i="3" s="1"/>
  <c r="CR275" i="3"/>
  <c r="CU275" i="3" s="1"/>
  <c r="DA82" i="3"/>
  <c r="CP82" i="3"/>
  <c r="DA18" i="3"/>
  <c r="DA50" i="3"/>
  <c r="DA146" i="3"/>
  <c r="CP146" i="3"/>
  <c r="DA210" i="3"/>
  <c r="DD210" i="3" s="1"/>
  <c r="CP210" i="3"/>
  <c r="CS210" i="3" s="1"/>
  <c r="CP274" i="3"/>
  <c r="CS274" i="3" s="1"/>
  <c r="CQ274" i="3"/>
  <c r="CT274" i="3" s="1"/>
  <c r="CR274" i="3"/>
  <c r="CU274" i="3" s="1"/>
  <c r="DA17" i="3"/>
  <c r="CP17" i="3"/>
  <c r="CP81" i="3"/>
  <c r="DA81" i="3"/>
  <c r="DA167" i="3"/>
  <c r="CP167" i="3"/>
  <c r="DA231" i="3"/>
  <c r="DD231" i="3" s="1"/>
  <c r="CP231" i="3"/>
  <c r="CS231" i="3" s="1"/>
  <c r="CP295" i="3"/>
  <c r="CS295" i="3" s="1"/>
  <c r="CQ295" i="3"/>
  <c r="CT295" i="3" s="1"/>
  <c r="CR295" i="3"/>
  <c r="CU295" i="3" s="1"/>
  <c r="CP102" i="3"/>
  <c r="DA102" i="3"/>
  <c r="CP38" i="3"/>
  <c r="DA38" i="3"/>
  <c r="CO316" i="3"/>
  <c r="CX200" i="3"/>
  <c r="CX243" i="3" s="1"/>
  <c r="CX136" i="3"/>
  <c r="CX179" i="3" s="1"/>
  <c r="CM136" i="3"/>
  <c r="CM179" i="3" s="1"/>
  <c r="CM200" i="3"/>
  <c r="CM243" i="3" s="1"/>
  <c r="CM264" i="3"/>
  <c r="CM307" i="3" s="1"/>
  <c r="CN264" i="3"/>
  <c r="CN307" i="3" s="1"/>
  <c r="CO264" i="3"/>
  <c r="CO307" i="3" s="1"/>
  <c r="CX7" i="3"/>
  <c r="CX50" i="3" s="1"/>
  <c r="CM71" i="3"/>
  <c r="CM114" i="3" s="1"/>
  <c r="CM7" i="3"/>
  <c r="CM50" i="3" s="1"/>
  <c r="CS200" i="3"/>
  <c r="CS243" i="3" s="1"/>
  <c r="CP243" i="3"/>
  <c r="CX209" i="3"/>
  <c r="CM273" i="3"/>
  <c r="CN273" i="3"/>
  <c r="CO273" i="3"/>
  <c r="CM16" i="3"/>
  <c r="CX80" i="3"/>
  <c r="CM80" i="3"/>
  <c r="CX16" i="3"/>
  <c r="CP148" i="3"/>
  <c r="DA148" i="3"/>
  <c r="CP212" i="3"/>
  <c r="CS212" i="3" s="1"/>
  <c r="DA212" i="3"/>
  <c r="DD212" i="3" s="1"/>
  <c r="CP276" i="3"/>
  <c r="CS276" i="3" s="1"/>
  <c r="CQ276" i="3"/>
  <c r="CT276" i="3" s="1"/>
  <c r="CR276" i="3"/>
  <c r="CU276" i="3" s="1"/>
  <c r="DA83" i="3"/>
  <c r="DA19" i="3"/>
  <c r="CP19" i="3"/>
  <c r="CP153" i="3"/>
  <c r="DA153" i="3"/>
  <c r="CP217" i="3"/>
  <c r="CS217" i="3" s="1"/>
  <c r="DA217" i="3"/>
  <c r="DD217" i="3" s="1"/>
  <c r="CP281" i="3"/>
  <c r="CS281" i="3" s="1"/>
  <c r="CQ281" i="3"/>
  <c r="CT281" i="3" s="1"/>
  <c r="CR281" i="3"/>
  <c r="CU281" i="3" s="1"/>
  <c r="DA88" i="3"/>
  <c r="DA24" i="3"/>
  <c r="CP24" i="3"/>
  <c r="CP88" i="3"/>
  <c r="CP50" i="3"/>
  <c r="CX123" i="3"/>
  <c r="DA151" i="3"/>
  <c r="CP151" i="3"/>
  <c r="CP215" i="3"/>
  <c r="CS215" i="3" s="1"/>
  <c r="DA215" i="3"/>
  <c r="DD215" i="3" s="1"/>
  <c r="CP279" i="3"/>
  <c r="CS279" i="3" s="1"/>
  <c r="CQ279" i="3"/>
  <c r="CT279" i="3" s="1"/>
  <c r="CR279" i="3"/>
  <c r="CU279" i="3" s="1"/>
  <c r="DA86" i="3"/>
  <c r="DA22" i="3"/>
  <c r="CP22" i="3"/>
  <c r="CP86" i="3"/>
  <c r="CM188" i="3"/>
  <c r="CP154" i="3"/>
  <c r="I275" i="6"/>
  <c r="DA218" i="3"/>
  <c r="CP282" i="3"/>
  <c r="CQ282" i="3"/>
  <c r="CR282" i="3"/>
  <c r="CP89" i="3"/>
  <c r="DA25" i="3"/>
  <c r="CX142" i="3"/>
  <c r="CM142" i="3"/>
  <c r="CX206" i="3"/>
  <c r="CM270" i="3"/>
  <c r="CN270" i="3"/>
  <c r="CO270" i="3"/>
  <c r="CM77" i="3"/>
  <c r="CX13" i="3"/>
  <c r="CM13" i="3"/>
  <c r="CX77" i="3"/>
  <c r="CX163" i="3"/>
  <c r="CM163" i="3"/>
  <c r="CX227" i="3"/>
  <c r="CM227" i="3"/>
  <c r="CM291" i="3"/>
  <c r="CN291" i="3"/>
  <c r="CO291" i="3"/>
  <c r="CX98" i="3"/>
  <c r="CM98" i="3"/>
  <c r="CM34" i="3"/>
  <c r="CX34" i="3"/>
  <c r="DA139" i="3"/>
  <c r="CP139" i="3"/>
  <c r="DA203" i="3"/>
  <c r="DD203" i="3" s="1"/>
  <c r="CP203" i="3"/>
  <c r="CS203" i="3" s="1"/>
  <c r="CP267" i="3"/>
  <c r="CS267" i="3" s="1"/>
  <c r="CQ267" i="3"/>
  <c r="CT267" i="3" s="1"/>
  <c r="CR267" i="3"/>
  <c r="CU267" i="3" s="1"/>
  <c r="CP74" i="3"/>
  <c r="DA74" i="3"/>
  <c r="DA10" i="3"/>
  <c r="CP10" i="3"/>
  <c r="DA179" i="3"/>
  <c r="CM213" i="3"/>
  <c r="CX149" i="3"/>
  <c r="CM149" i="3"/>
  <c r="CX213" i="3"/>
  <c r="CM277" i="3"/>
  <c r="CN277" i="3"/>
  <c r="CO277" i="3"/>
  <c r="CM84" i="3"/>
  <c r="CX84" i="3"/>
  <c r="CX165" i="3"/>
  <c r="CM165" i="3"/>
  <c r="CX229" i="3"/>
  <c r="CM229" i="3"/>
  <c r="CM293" i="3"/>
  <c r="CN293" i="3"/>
  <c r="CO293" i="3"/>
  <c r="CX100" i="3"/>
  <c r="CX122" i="3" s="1"/>
  <c r="CX36" i="3"/>
  <c r="CM100" i="3"/>
  <c r="CM36" i="3"/>
  <c r="DA152" i="3"/>
  <c r="CP152" i="3"/>
  <c r="CP216" i="3"/>
  <c r="CS216" i="3" s="1"/>
  <c r="DA216" i="3"/>
  <c r="DD216" i="3" s="1"/>
  <c r="CP280" i="3"/>
  <c r="CS280" i="3" s="1"/>
  <c r="CQ280" i="3"/>
  <c r="CT280" i="3" s="1"/>
  <c r="CR280" i="3"/>
  <c r="CU280" i="3" s="1"/>
  <c r="CP23" i="3"/>
  <c r="DA87" i="3"/>
  <c r="DA23" i="3"/>
  <c r="CP87" i="3"/>
  <c r="CP168" i="3"/>
  <c r="DA232" i="3"/>
  <c r="DA168" i="3"/>
  <c r="CP232" i="3"/>
  <c r="CS232" i="3" s="1"/>
  <c r="CP296" i="3"/>
  <c r="CQ296" i="3"/>
  <c r="CR296" i="3"/>
  <c r="CP103" i="3"/>
  <c r="DA39" i="3"/>
  <c r="DA103" i="3"/>
  <c r="CX153" i="3"/>
  <c r="CM153" i="3"/>
  <c r="CM217" i="3"/>
  <c r="CX217" i="3"/>
  <c r="CM281" i="3"/>
  <c r="CN281" i="3"/>
  <c r="CO281" i="3"/>
  <c r="CX24" i="3"/>
  <c r="CX88" i="3"/>
  <c r="CM24" i="3"/>
  <c r="CM88" i="3"/>
  <c r="DA204" i="3"/>
  <c r="DD204" i="3" s="1"/>
  <c r="DA140" i="3"/>
  <c r="CP140" i="3"/>
  <c r="CP204" i="3"/>
  <c r="CS204" i="3" s="1"/>
  <c r="CP268" i="3"/>
  <c r="CS268" i="3" s="1"/>
  <c r="CQ268" i="3"/>
  <c r="CT268" i="3" s="1"/>
  <c r="CR268" i="3"/>
  <c r="CU268" i="3" s="1"/>
  <c r="CP75" i="3"/>
  <c r="DA75" i="3"/>
  <c r="DA11" i="3"/>
  <c r="CP11" i="3"/>
  <c r="CP156" i="3"/>
  <c r="DA156" i="3"/>
  <c r="CP220" i="3"/>
  <c r="DA220" i="3"/>
  <c r="CP284" i="3"/>
  <c r="CQ284" i="3"/>
  <c r="CR284" i="3"/>
  <c r="DA27" i="3"/>
  <c r="CP91" i="3"/>
  <c r="DA142" i="3"/>
  <c r="CP142" i="3"/>
  <c r="DA206" i="3"/>
  <c r="DD206" i="3" s="1"/>
  <c r="CP270" i="3"/>
  <c r="CS270" i="3" s="1"/>
  <c r="CQ270" i="3"/>
  <c r="CT270" i="3" s="1"/>
  <c r="CR270" i="3"/>
  <c r="CU270" i="3" s="1"/>
  <c r="DA77" i="3"/>
  <c r="DA13" i="3"/>
  <c r="CP13" i="3"/>
  <c r="CP77" i="3"/>
  <c r="CP163" i="3"/>
  <c r="DA163" i="3"/>
  <c r="CP227" i="3"/>
  <c r="CS227" i="3" s="1"/>
  <c r="DA227" i="3"/>
  <c r="DD227" i="3" s="1"/>
  <c r="CP291" i="3"/>
  <c r="CS291" i="3" s="1"/>
  <c r="CQ291" i="3"/>
  <c r="CT291" i="3" s="1"/>
  <c r="CR291" i="3"/>
  <c r="CU291" i="3" s="1"/>
  <c r="CP98" i="3"/>
  <c r="DA34" i="3"/>
  <c r="CP34" i="3"/>
  <c r="DA98" i="3"/>
  <c r="DA219" i="3"/>
  <c r="CP219" i="3"/>
  <c r="CP283" i="3"/>
  <c r="CQ283" i="3"/>
  <c r="CR283" i="3"/>
  <c r="DA90" i="3"/>
  <c r="DA141" i="3"/>
  <c r="CP141" i="3"/>
  <c r="DA205" i="3"/>
  <c r="DD205" i="3" s="1"/>
  <c r="CP205" i="3"/>
  <c r="CS205" i="3" s="1"/>
  <c r="CP269" i="3"/>
  <c r="CS269" i="3" s="1"/>
  <c r="CQ269" i="3"/>
  <c r="CT269" i="3" s="1"/>
  <c r="CR269" i="3"/>
  <c r="CU269" i="3" s="1"/>
  <c r="DA12" i="3"/>
  <c r="CP12" i="3"/>
  <c r="CP76" i="3"/>
  <c r="DA76" i="3"/>
  <c r="DA162" i="3"/>
  <c r="CP162" i="3"/>
  <c r="DA226" i="3"/>
  <c r="DD226" i="3" s="1"/>
  <c r="CP226" i="3"/>
  <c r="CS226" i="3" s="1"/>
  <c r="CP290" i="3"/>
  <c r="CS290" i="3" s="1"/>
  <c r="CQ290" i="3"/>
  <c r="CT290" i="3" s="1"/>
  <c r="CR290" i="3"/>
  <c r="CU290" i="3" s="1"/>
  <c r="DA97" i="3"/>
  <c r="DA33" i="3"/>
  <c r="CP33" i="3"/>
  <c r="CP97" i="3"/>
  <c r="CM252" i="3"/>
  <c r="CP143" i="3"/>
  <c r="DA143" i="3"/>
  <c r="DA207" i="3"/>
  <c r="DD207" i="3" s="1"/>
  <c r="CP271" i="3"/>
  <c r="CS271" i="3" s="1"/>
  <c r="CQ271" i="3"/>
  <c r="CT271" i="3" s="1"/>
  <c r="CR271" i="3"/>
  <c r="CU271" i="3" s="1"/>
  <c r="DA14" i="3"/>
  <c r="CP14" i="3"/>
  <c r="CP78" i="3"/>
  <c r="CP165" i="3"/>
  <c r="DA165" i="3"/>
  <c r="DA229" i="3"/>
  <c r="DD229" i="3" s="1"/>
  <c r="CP229" i="3"/>
  <c r="CS229" i="3" s="1"/>
  <c r="CP293" i="3"/>
  <c r="CS293" i="3" s="1"/>
  <c r="CQ293" i="3"/>
  <c r="CT293" i="3" s="1"/>
  <c r="CR293" i="3"/>
  <c r="CU293" i="3" s="1"/>
  <c r="CP36" i="3"/>
  <c r="CP100" i="3"/>
  <c r="DA36" i="3"/>
  <c r="DA100" i="3"/>
  <c r="CX152" i="3"/>
  <c r="CM152" i="3"/>
  <c r="CX216" i="3"/>
  <c r="CM216" i="3"/>
  <c r="CM280" i="3"/>
  <c r="CN280" i="3"/>
  <c r="CO280" i="3"/>
  <c r="CX87" i="3"/>
  <c r="CX23" i="3"/>
  <c r="CM23" i="3"/>
  <c r="CM87" i="3"/>
  <c r="DA161" i="3"/>
  <c r="CP161" i="3"/>
  <c r="DA225" i="3"/>
  <c r="DD225" i="3" s="1"/>
  <c r="CP225" i="3"/>
  <c r="CS225" i="3" s="1"/>
  <c r="CP289" i="3"/>
  <c r="CS289" i="3" s="1"/>
  <c r="CQ289" i="3"/>
  <c r="CT289" i="3" s="1"/>
  <c r="CR289" i="3"/>
  <c r="CU289" i="3" s="1"/>
  <c r="DA96" i="3"/>
  <c r="DA32" i="3"/>
  <c r="CP32" i="3"/>
  <c r="CP96" i="3"/>
  <c r="DA243" i="3"/>
  <c r="DD200" i="3"/>
  <c r="DD243" i="3" s="1"/>
  <c r="CM157" i="3"/>
  <c r="CX157" i="3"/>
  <c r="CX221" i="3"/>
  <c r="CM285" i="3"/>
  <c r="CN285" i="3"/>
  <c r="CO285" i="3"/>
  <c r="CM92" i="3"/>
  <c r="CX92" i="3"/>
  <c r="CX28" i="3"/>
  <c r="CM28" i="3"/>
  <c r="DA144" i="3"/>
  <c r="CP144" i="3"/>
  <c r="DA208" i="3"/>
  <c r="DD208" i="3" s="1"/>
  <c r="CP208" i="3"/>
  <c r="CS208" i="3" s="1"/>
  <c r="CP272" i="3"/>
  <c r="CS272" i="3" s="1"/>
  <c r="CQ272" i="3"/>
  <c r="CT272" i="3" s="1"/>
  <c r="CR272" i="3"/>
  <c r="CU272" i="3" s="1"/>
  <c r="CP79" i="3"/>
  <c r="DA15" i="3"/>
  <c r="CP15" i="3"/>
  <c r="DA79" i="3"/>
  <c r="DA160" i="3"/>
  <c r="CP160" i="3"/>
  <c r="DA224" i="3"/>
  <c r="DD224" i="3" s="1"/>
  <c r="CP224" i="3"/>
  <c r="CS224" i="3" s="1"/>
  <c r="CP288" i="3"/>
  <c r="CS288" i="3" s="1"/>
  <c r="CQ288" i="3"/>
  <c r="CT288" i="3" s="1"/>
  <c r="CR288" i="3"/>
  <c r="CU288" i="3" s="1"/>
  <c r="DA31" i="3"/>
  <c r="CP31" i="3"/>
  <c r="DA95" i="3"/>
  <c r="CP95" i="3"/>
  <c r="CP149" i="3"/>
  <c r="DA149" i="3"/>
  <c r="DA213" i="3"/>
  <c r="DD213" i="3" s="1"/>
  <c r="CP213" i="3"/>
  <c r="CS213" i="3" s="1"/>
  <c r="CP277" i="3"/>
  <c r="CS277" i="3" s="1"/>
  <c r="CQ277" i="3"/>
  <c r="CT277" i="3" s="1"/>
  <c r="CR277" i="3"/>
  <c r="CU277" i="3" s="1"/>
  <c r="CP84" i="3"/>
  <c r="DA84" i="3"/>
  <c r="CX158" i="3"/>
  <c r="CX185" i="3" s="1"/>
  <c r="CM222" i="3"/>
  <c r="CM249" i="3" s="1"/>
  <c r="CX222" i="3"/>
  <c r="CX249" i="3" s="1"/>
  <c r="CM286" i="3"/>
  <c r="CM313" i="3" s="1"/>
  <c r="CN286" i="3"/>
  <c r="CN313" i="3" s="1"/>
  <c r="CO286" i="3"/>
  <c r="CO313" i="3" s="1"/>
  <c r="CX29" i="3"/>
  <c r="CX56" i="3" s="1"/>
  <c r="CM93" i="3"/>
  <c r="CM120" i="3" s="1"/>
  <c r="DA166" i="3"/>
  <c r="DA230" i="3"/>
  <c r="CP230" i="3"/>
  <c r="CP166" i="3"/>
  <c r="CP294" i="3"/>
  <c r="CQ294" i="3"/>
  <c r="CR294" i="3"/>
  <c r="DA101" i="3"/>
  <c r="CP101" i="3"/>
  <c r="CP37" i="3"/>
  <c r="DA37" i="3"/>
  <c r="CU264" i="3"/>
  <c r="CU307" i="3" s="1"/>
  <c r="CR307" i="3"/>
  <c r="CM161" i="3"/>
  <c r="CX225" i="3"/>
  <c r="CX251" i="3" s="1"/>
  <c r="T80" i="3" s="1"/>
  <c r="CX161" i="3"/>
  <c r="CM225" i="3"/>
  <c r="CM289" i="3"/>
  <c r="CN289" i="3"/>
  <c r="CO289" i="3"/>
  <c r="CM32" i="3"/>
  <c r="CX96" i="3"/>
  <c r="CM96" i="3"/>
  <c r="CX32" i="3"/>
  <c r="DA164" i="3"/>
  <c r="DA228" i="3"/>
  <c r="CP292" i="3"/>
  <c r="CQ292" i="3"/>
  <c r="CR292" i="3"/>
  <c r="DA35" i="3"/>
  <c r="DA99" i="3"/>
  <c r="CN316" i="3"/>
  <c r="CQ307" i="3"/>
  <c r="CT264" i="3"/>
  <c r="CT307" i="3" s="1"/>
  <c r="DA137" i="3"/>
  <c r="CP137" i="3"/>
  <c r="CP265" i="3"/>
  <c r="CQ265" i="3"/>
  <c r="CR265" i="3"/>
  <c r="CP72" i="3"/>
  <c r="DA72" i="3"/>
  <c r="DA8" i="3"/>
  <c r="CP8" i="3"/>
  <c r="DA158" i="3"/>
  <c r="CP222" i="3"/>
  <c r="DA222" i="3"/>
  <c r="CP286" i="3"/>
  <c r="CQ286" i="3"/>
  <c r="CR286" i="3"/>
  <c r="CP93" i="3"/>
  <c r="DA29" i="3"/>
  <c r="DA209" i="3"/>
  <c r="DD209" i="3" s="1"/>
  <c r="CP273" i="3"/>
  <c r="CS273" i="3" s="1"/>
  <c r="CQ273" i="3"/>
  <c r="CT273" i="3" s="1"/>
  <c r="CR273" i="3"/>
  <c r="CU273" i="3" s="1"/>
  <c r="CP80" i="3"/>
  <c r="DA80" i="3"/>
  <c r="DA16" i="3"/>
  <c r="CP16" i="3"/>
  <c r="CM311" i="3"/>
  <c r="DA157" i="3"/>
  <c r="CP157" i="3"/>
  <c r="DA221" i="3"/>
  <c r="DD221" i="3" s="1"/>
  <c r="CP285" i="3"/>
  <c r="CS285" i="3" s="1"/>
  <c r="CQ285" i="3"/>
  <c r="CT285" i="3" s="1"/>
  <c r="CR285" i="3"/>
  <c r="CU285" i="3" s="1"/>
  <c r="DA92" i="3"/>
  <c r="CP92" i="3"/>
  <c r="DA28" i="3"/>
  <c r="CP28" i="3"/>
  <c r="CM316" i="3"/>
  <c r="CX188" i="3"/>
  <c r="DA138" i="3"/>
  <c r="CP138" i="3"/>
  <c r="DA202" i="3"/>
  <c r="CP202" i="3"/>
  <c r="CS202" i="3" s="1"/>
  <c r="CP266" i="3"/>
  <c r="CQ266" i="3"/>
  <c r="CR266" i="3"/>
  <c r="DA73" i="3"/>
  <c r="DA9" i="3"/>
  <c r="CP9" i="3"/>
  <c r="CP73" i="3"/>
  <c r="CP159" i="3"/>
  <c r="DA159" i="3"/>
  <c r="CP223" i="3"/>
  <c r="DA223" i="3"/>
  <c r="CP287" i="3"/>
  <c r="CQ287" i="3"/>
  <c r="CR287" i="3"/>
  <c r="CP94" i="3"/>
  <c r="DA94" i="3"/>
  <c r="DA30" i="3"/>
  <c r="CP30" i="3"/>
  <c r="CX147" i="3"/>
  <c r="CX211" i="3"/>
  <c r="CM275" i="3"/>
  <c r="CN275" i="3"/>
  <c r="CO275" i="3"/>
  <c r="CX82" i="3"/>
  <c r="CM82" i="3"/>
  <c r="CX18" i="3"/>
  <c r="CX168" i="3"/>
  <c r="CX189" i="3" s="1"/>
  <c r="CM168" i="3"/>
  <c r="CX232" i="3"/>
  <c r="CX253" i="3" s="1"/>
  <c r="T82" i="3" s="1"/>
  <c r="CM232" i="3"/>
  <c r="CM296" i="3"/>
  <c r="CN296" i="3"/>
  <c r="CO296" i="3"/>
  <c r="CO317" i="3" s="1"/>
  <c r="CM103" i="3"/>
  <c r="CM124" i="3" s="1"/>
  <c r="CX39" i="3"/>
  <c r="CX103" i="3"/>
  <c r="CX124" i="3" s="1"/>
  <c r="DA214" i="3"/>
  <c r="DD214" i="3" s="1"/>
  <c r="CP214" i="3"/>
  <c r="CS214" i="3" s="1"/>
  <c r="CP278" i="3"/>
  <c r="CS278" i="3" s="1"/>
  <c r="CQ278" i="3"/>
  <c r="CT278" i="3" s="1"/>
  <c r="CR278" i="3"/>
  <c r="CU278" i="3" s="1"/>
  <c r="DA85" i="3"/>
  <c r="DA21" i="3"/>
  <c r="CP114" i="3"/>
  <c r="CS264" i="3"/>
  <c r="CS307" i="3" s="1"/>
  <c r="CP307" i="3"/>
  <c r="CP179" i="3"/>
  <c r="ET318" i="3"/>
  <c r="EW318" i="3"/>
  <c r="EQ318" i="3"/>
  <c r="K105" i="3" s="1"/>
  <c r="K94" i="3"/>
  <c r="W37" i="3"/>
  <c r="J59" i="16" s="1"/>
  <c r="T36" i="3"/>
  <c r="X58" i="16" s="1"/>
  <c r="W36" i="3"/>
  <c r="J58" i="16" s="1"/>
  <c r="W38" i="3"/>
  <c r="J60" i="16" s="1"/>
  <c r="T38" i="3"/>
  <c r="X60" i="16" s="1"/>
  <c r="AI308" i="3"/>
  <c r="V18" i="20" s="1"/>
  <c r="AJ264" i="3" a="1"/>
  <c r="AJ264" i="3" s="1"/>
  <c r="AJ307" i="3" s="1"/>
  <c r="W17" i="20" s="1"/>
  <c r="AI315" i="3"/>
  <c r="V25" i="20" s="1"/>
  <c r="AI312" i="3"/>
  <c r="V22" i="20" s="1"/>
  <c r="AI317" i="3"/>
  <c r="V27" i="20" s="1"/>
  <c r="AI307" i="3"/>
  <c r="AI311" i="3"/>
  <c r="V21" i="20" s="1"/>
  <c r="V17" i="20"/>
  <c r="AB17" i="20"/>
  <c r="E179" i="6"/>
  <c r="D184" i="6"/>
  <c r="D180" i="6"/>
  <c r="D186" i="6"/>
  <c r="D182" i="6"/>
  <c r="D185" i="6"/>
  <c r="D181" i="6"/>
  <c r="E187" i="6"/>
  <c r="D178" i="6"/>
  <c r="D183" i="6"/>
  <c r="X40" i="18" l="1"/>
  <c r="X57" i="18"/>
  <c r="CX247" i="3"/>
  <c r="CM315" i="3"/>
  <c r="CX58" i="3"/>
  <c r="CX187" i="3"/>
  <c r="CN311" i="3"/>
  <c r="CN315" i="3"/>
  <c r="X60" i="18"/>
  <c r="X41" i="18"/>
  <c r="X39" i="18"/>
  <c r="X58" i="18"/>
  <c r="CO311" i="3"/>
  <c r="CO315" i="3"/>
  <c r="CO318" i="3" s="1"/>
  <c r="CP121" i="3"/>
  <c r="DD223" i="3"/>
  <c r="DD250" i="3" s="1"/>
  <c r="DA250" i="3"/>
  <c r="W79" i="3" s="1"/>
  <c r="J57" i="18" s="1"/>
  <c r="CU266" i="3"/>
  <c r="CU311" i="3" s="1"/>
  <c r="CR311" i="3"/>
  <c r="CT286" i="3"/>
  <c r="CT313" i="3" s="1"/>
  <c r="CQ313" i="3"/>
  <c r="CP115" i="3"/>
  <c r="DA251" i="3"/>
  <c r="W80" i="3" s="1"/>
  <c r="J58" i="18" s="1"/>
  <c r="DD228" i="3"/>
  <c r="DD251" i="3" s="1"/>
  <c r="CU294" i="3"/>
  <c r="CU316" i="3" s="1"/>
  <c r="CR316" i="3"/>
  <c r="CU296" i="3"/>
  <c r="CU317" i="3" s="1"/>
  <c r="CR317" i="3"/>
  <c r="CS282" i="3"/>
  <c r="CS309" i="3" s="1"/>
  <c r="CP309" i="3"/>
  <c r="CP181" i="3"/>
  <c r="CR314" i="3"/>
  <c r="CU287" i="3"/>
  <c r="CU314" i="3" s="1"/>
  <c r="CQ311" i="3"/>
  <c r="CT266" i="3"/>
  <c r="CT311" i="3" s="1"/>
  <c r="CS286" i="3"/>
  <c r="CS313" i="3" s="1"/>
  <c r="CP313" i="3"/>
  <c r="CU265" i="3"/>
  <c r="CU308" i="3" s="1"/>
  <c r="CR308" i="3"/>
  <c r="CR315" i="3"/>
  <c r="CU292" i="3"/>
  <c r="CU315" i="3" s="1"/>
  <c r="CP59" i="3"/>
  <c r="DA252" i="3"/>
  <c r="W81" i="3" s="1"/>
  <c r="J59" i="18" s="1"/>
  <c r="DD230" i="3"/>
  <c r="DD252" i="3" s="1"/>
  <c r="CS284" i="3"/>
  <c r="CS312" i="3" s="1"/>
  <c r="CP312" i="3"/>
  <c r="DA124" i="3"/>
  <c r="DD232" i="3"/>
  <c r="DD253" i="3" s="1"/>
  <c r="DA253" i="3"/>
  <c r="W82" i="3" s="1"/>
  <c r="J60" i="18" s="1"/>
  <c r="CP116" i="3"/>
  <c r="CN317" i="3"/>
  <c r="DA57" i="3"/>
  <c r="CQ314" i="3"/>
  <c r="CT287" i="3"/>
  <c r="CT314" i="3" s="1"/>
  <c r="DA186" i="3"/>
  <c r="CS266" i="3"/>
  <c r="CS311" i="3" s="1"/>
  <c r="CP311" i="3"/>
  <c r="CP120" i="3"/>
  <c r="DA249" i="3"/>
  <c r="DD222" i="3"/>
  <c r="DD249" i="3" s="1"/>
  <c r="DA51" i="3"/>
  <c r="CQ308" i="3"/>
  <c r="CT265" i="3"/>
  <c r="CT308" i="3" s="1"/>
  <c r="CQ315" i="3"/>
  <c r="CT292" i="3"/>
  <c r="CT315" i="3" s="1"/>
  <c r="CP123" i="3"/>
  <c r="CP316" i="3"/>
  <c r="CS294" i="3"/>
  <c r="CS316" i="3" s="1"/>
  <c r="DA188" i="3"/>
  <c r="DA117" i="3"/>
  <c r="CS219" i="3"/>
  <c r="CS246" i="3" s="1"/>
  <c r="CP246" i="3"/>
  <c r="DA55" i="3"/>
  <c r="DD220" i="3"/>
  <c r="DD248" i="3" s="1"/>
  <c r="DA248" i="3"/>
  <c r="W77" i="3" s="1"/>
  <c r="J55" i="18" s="1"/>
  <c r="DA60" i="3"/>
  <c r="CS296" i="3"/>
  <c r="CS317" i="3" s="1"/>
  <c r="CP317" i="3"/>
  <c r="CP189" i="3"/>
  <c r="CU282" i="3"/>
  <c r="CU309" i="3" s="1"/>
  <c r="CR309" i="3"/>
  <c r="DA123" i="3"/>
  <c r="DD202" i="3"/>
  <c r="DD247" i="3" s="1"/>
  <c r="DA247" i="3"/>
  <c r="DA185" i="3"/>
  <c r="CP180" i="3"/>
  <c r="DA58" i="3"/>
  <c r="CP252" i="3"/>
  <c r="L81" i="3" s="1"/>
  <c r="J40" i="18" s="1"/>
  <c r="CS230" i="3"/>
  <c r="CS252" i="3" s="1"/>
  <c r="CT283" i="3"/>
  <c r="CT310" i="3" s="1"/>
  <c r="CQ310" i="3"/>
  <c r="DA122" i="3"/>
  <c r="CQ312" i="3"/>
  <c r="CT284" i="3"/>
  <c r="CT312" i="3" s="1"/>
  <c r="DA184" i="3"/>
  <c r="DA189" i="3"/>
  <c r="DA52" i="3"/>
  <c r="DA59" i="3"/>
  <c r="CP57" i="3"/>
  <c r="CP250" i="3"/>
  <c r="L79" i="3" s="1"/>
  <c r="J38" i="18" s="1"/>
  <c r="CS223" i="3"/>
  <c r="CS250" i="3" s="1"/>
  <c r="DA56" i="3"/>
  <c r="CP51" i="3"/>
  <c r="DA180" i="3"/>
  <c r="DA187" i="3"/>
  <c r="CQ316" i="3"/>
  <c r="CT294" i="3"/>
  <c r="CT316" i="3" s="1"/>
  <c r="CP310" i="3"/>
  <c r="CS283" i="3"/>
  <c r="CS310" i="3" s="1"/>
  <c r="CP119" i="3"/>
  <c r="CP184" i="3"/>
  <c r="CT296" i="3"/>
  <c r="CT317" i="3" s="1"/>
  <c r="CQ317" i="3"/>
  <c r="DA245" i="3"/>
  <c r="DD218" i="3"/>
  <c r="DD245" i="3" s="1"/>
  <c r="CX60" i="3"/>
  <c r="CM189" i="3"/>
  <c r="CM317" i="3"/>
  <c r="CM318" i="3" s="1"/>
  <c r="DA121" i="3"/>
  <c r="CP314" i="3"/>
  <c r="CS287" i="3"/>
  <c r="CS314" i="3" s="1"/>
  <c r="CP186" i="3"/>
  <c r="CU286" i="3"/>
  <c r="CU313" i="3" s="1"/>
  <c r="CR313" i="3"/>
  <c r="CP249" i="3"/>
  <c r="L78" i="3" s="1"/>
  <c r="J37" i="18" s="1"/>
  <c r="CS222" i="3"/>
  <c r="CS249" i="3" s="1"/>
  <c r="DA115" i="3"/>
  <c r="CS265" i="3"/>
  <c r="CS308" i="3" s="1"/>
  <c r="CP308" i="3"/>
  <c r="CS292" i="3"/>
  <c r="CS315" i="3" s="1"/>
  <c r="CP315" i="3"/>
  <c r="CP188" i="3"/>
  <c r="CU283" i="3"/>
  <c r="CU310" i="3" s="1"/>
  <c r="CR310" i="3"/>
  <c r="DA246" i="3"/>
  <c r="DD219" i="3"/>
  <c r="DD246" i="3" s="1"/>
  <c r="CR312" i="3"/>
  <c r="CU284" i="3"/>
  <c r="CU312" i="3" s="1"/>
  <c r="CP248" i="3"/>
  <c r="L77" i="3" s="1"/>
  <c r="J36" i="18" s="1"/>
  <c r="CS220" i="3"/>
  <c r="CS248" i="3" s="1"/>
  <c r="CP124" i="3"/>
  <c r="CQ309" i="3"/>
  <c r="CT282" i="3"/>
  <c r="CT309" i="3" s="1"/>
  <c r="AJ280" i="3"/>
  <c r="AJ265" i="3"/>
  <c r="AJ268" i="3"/>
  <c r="AJ286" i="3"/>
  <c r="AJ283" i="3"/>
  <c r="AJ310" i="3" s="1"/>
  <c r="W20" i="20" s="1"/>
  <c r="X20" i="20" s="1"/>
  <c r="AJ279" i="3"/>
  <c r="AJ269" i="3"/>
  <c r="AJ272" i="3"/>
  <c r="AJ271" i="3"/>
  <c r="AJ298" i="3"/>
  <c r="AM298" i="3" s="1"/>
  <c r="AP298" i="3" s="1"/>
  <c r="AJ266" i="3"/>
  <c r="AJ274" i="3"/>
  <c r="AJ275" i="3"/>
  <c r="AJ297" i="3"/>
  <c r="AJ284" i="3"/>
  <c r="AJ281" i="3"/>
  <c r="AJ278" i="3"/>
  <c r="AJ273" i="3"/>
  <c r="AJ293" i="3"/>
  <c r="AJ276" i="3"/>
  <c r="AJ296" i="3"/>
  <c r="AJ295" i="3"/>
  <c r="AJ294" i="3"/>
  <c r="AJ288" i="3"/>
  <c r="X17" i="20"/>
  <c r="AJ289" i="3"/>
  <c r="AJ291" i="3"/>
  <c r="AJ285" i="3"/>
  <c r="AJ267" i="3"/>
  <c r="AJ287" i="3"/>
  <c r="AJ314" i="3" s="1"/>
  <c r="W24" i="20" s="1"/>
  <c r="X24" i="20" s="1"/>
  <c r="AJ270" i="3"/>
  <c r="AJ290" i="3"/>
  <c r="AJ292" i="3"/>
  <c r="AJ277" i="3"/>
  <c r="AJ282" i="3"/>
  <c r="AJ309" i="3" s="1"/>
  <c r="W19" i="20" s="1"/>
  <c r="X19" i="20" s="1"/>
  <c r="AI318" i="3"/>
  <c r="V28" i="20" s="1"/>
  <c r="W18" i="20"/>
  <c r="X18" i="20" s="1"/>
  <c r="AD17" i="20"/>
  <c r="N17" i="20"/>
  <c r="AC18" i="20"/>
  <c r="E178" i="6"/>
  <c r="E182" i="6"/>
  <c r="E186" i="6"/>
  <c r="E181" i="6"/>
  <c r="E180" i="6"/>
  <c r="E183" i="6"/>
  <c r="E185" i="6"/>
  <c r="E184" i="6"/>
  <c r="CS318" i="3" l="1"/>
  <c r="CN318" i="3"/>
  <c r="CR318" i="3"/>
  <c r="CT318" i="3"/>
  <c r="CP318" i="3"/>
  <c r="CQ318" i="3"/>
  <c r="CU318" i="3"/>
  <c r="AJ315" i="3"/>
  <c r="W25" i="20" s="1"/>
  <c r="X25" i="20" s="1"/>
  <c r="AJ313" i="3"/>
  <c r="W23" i="20" s="1"/>
  <c r="X23" i="20" s="1"/>
  <c r="AJ308" i="3"/>
  <c r="AJ316" i="3"/>
  <c r="W26" i="20" s="1"/>
  <c r="X26" i="20" s="1"/>
  <c r="AJ312" i="3"/>
  <c r="W22" i="20" s="1"/>
  <c r="X22" i="20" s="1"/>
  <c r="AJ311" i="3"/>
  <c r="W21" i="20" s="1"/>
  <c r="X21" i="20" s="1"/>
  <c r="AJ317" i="3"/>
  <c r="W27" i="20" s="1"/>
  <c r="X27" i="20" s="1"/>
  <c r="O17" i="20"/>
  <c r="G166" i="6"/>
  <c r="H166" i="6"/>
  <c r="I166" i="6"/>
  <c r="J166" i="6"/>
  <c r="F166" i="6"/>
  <c r="L166" i="6" l="1"/>
  <c r="E166" i="6"/>
  <c r="C35" i="1" s="1"/>
  <c r="EK157" i="3" s="1"/>
  <c r="AJ318" i="3"/>
  <c r="W28" i="20" s="1"/>
  <c r="X28" i="20" s="1"/>
  <c r="I7" i="20" s="1" a="1"/>
  <c r="GM157" i="3"/>
  <c r="D108" i="6"/>
  <c r="E108" i="6" s="1"/>
  <c r="F108" i="6" s="1"/>
  <c r="G108" i="6" s="1"/>
  <c r="D106" i="6"/>
  <c r="E106" i="6" s="1"/>
  <c r="F106" i="6" s="1"/>
  <c r="G106" i="6" s="1"/>
  <c r="G107" i="6"/>
  <c r="C112" i="6" s="1"/>
  <c r="F107" i="6"/>
  <c r="E107" i="6"/>
  <c r="D107" i="6"/>
  <c r="H108" i="6" l="1"/>
  <c r="I108" i="6" s="1"/>
  <c r="J108" i="6" s="1"/>
  <c r="C113" i="6"/>
  <c r="CI155" i="3"/>
  <c r="FL155" i="3" s="1"/>
  <c r="FL182" i="3" s="1"/>
  <c r="H107" i="6"/>
  <c r="I107" i="6" s="1"/>
  <c r="J107" i="6" s="1"/>
  <c r="H106" i="6"/>
  <c r="I106" i="6" s="1"/>
  <c r="J106" i="6" s="1"/>
  <c r="C111" i="6"/>
  <c r="GD155" i="3"/>
  <c r="EK182" i="3"/>
  <c r="FC157" i="3"/>
  <c r="HN157" i="3"/>
  <c r="EZ157" i="3"/>
  <c r="EZ182" i="3" s="1"/>
  <c r="GM182" i="3"/>
  <c r="HB157" i="3"/>
  <c r="HB182" i="3" s="1"/>
  <c r="HE157" i="3"/>
  <c r="CX155" i="3"/>
  <c r="CX182" i="3" s="1"/>
  <c r="AD18" i="20"/>
  <c r="I8" i="20"/>
  <c r="I7" i="20"/>
  <c r="I10" i="20"/>
  <c r="I9" i="20"/>
  <c r="K130" i="6"/>
  <c r="K133" i="6" s="1"/>
  <c r="GA155" i="3" l="1"/>
  <c r="GA182" i="3" s="1"/>
  <c r="DA155" i="3"/>
  <c r="CI182" i="3"/>
  <c r="IF157" i="3"/>
  <c r="IC157" i="3"/>
  <c r="IC182" i="3" s="1"/>
  <c r="HN182" i="3"/>
  <c r="GD182" i="3"/>
  <c r="HE182" i="3"/>
  <c r="FC182" i="3"/>
  <c r="DA182" i="3"/>
  <c r="C5" i="2"/>
  <c r="A3" i="2"/>
  <c r="F75" i="6"/>
  <c r="C5" i="10"/>
  <c r="A3" i="10"/>
  <c r="C9" i="16"/>
  <c r="C8" i="16"/>
  <c r="C7" i="16"/>
  <c r="A3" i="16"/>
  <c r="C5" i="16"/>
  <c r="C24" i="15"/>
  <c r="C20" i="15"/>
  <c r="I79" i="6"/>
  <c r="I80" i="6"/>
  <c r="I81" i="6"/>
  <c r="I82" i="6"/>
  <c r="I83" i="6"/>
  <c r="I78" i="6"/>
  <c r="IF182" i="3" l="1"/>
  <c r="C6" i="16"/>
  <c r="C41" i="15" l="1"/>
  <c r="A38" i="15"/>
  <c r="D133" i="6" l="1"/>
  <c r="C42" i="15" s="1"/>
  <c r="C169" i="6"/>
  <c r="D169" i="6" s="1"/>
  <c r="C43" i="15" l="1"/>
  <c r="E118" i="6"/>
  <c r="F118" i="6" s="1"/>
  <c r="E117" i="6"/>
  <c r="F117" i="6" s="1"/>
  <c r="J48" i="16"/>
  <c r="Q48" i="16"/>
  <c r="X48" i="16"/>
  <c r="X29" i="16"/>
  <c r="Q29" i="16"/>
  <c r="J29" i="16"/>
  <c r="D19" i="16"/>
  <c r="D12" i="16"/>
  <c r="D19" i="10"/>
  <c r="D12" i="10"/>
  <c r="Q29" i="10"/>
  <c r="X29" i="10"/>
  <c r="X48" i="10"/>
  <c r="Q48" i="10"/>
  <c r="J48" i="10"/>
  <c r="J29" i="10"/>
  <c r="J48" i="2"/>
  <c r="Q48" i="2"/>
  <c r="X48" i="2"/>
  <c r="X29" i="2"/>
  <c r="D12" i="2"/>
  <c r="D19" i="2"/>
  <c r="J29" i="2"/>
  <c r="Q29" i="2"/>
  <c r="AW170" i="3"/>
  <c r="AZ170" i="3" s="1"/>
  <c r="AV170" i="3"/>
  <c r="AY170" i="3" s="1"/>
  <c r="AL170" i="3"/>
  <c r="AO170" i="3" s="1"/>
  <c r="AK170" i="3"/>
  <c r="AN170" i="3" s="1"/>
  <c r="AK105" i="3"/>
  <c r="AN105" i="3" s="1"/>
  <c r="AL105" i="3"/>
  <c r="AO105" i="3" s="1"/>
  <c r="AV105" i="3"/>
  <c r="AY105" i="3" s="1"/>
  <c r="AW105" i="3"/>
  <c r="AZ105" i="3" s="1"/>
  <c r="AG189" i="3"/>
  <c r="AF189" i="3"/>
  <c r="AG188" i="3"/>
  <c r="AF188" i="3"/>
  <c r="AG187" i="3"/>
  <c r="AG186" i="3"/>
  <c r="AF186" i="3"/>
  <c r="AG185" i="3"/>
  <c r="AG184" i="3"/>
  <c r="AF184" i="3"/>
  <c r="AF181" i="3"/>
  <c r="AG180" i="3"/>
  <c r="AF180" i="3"/>
  <c r="AG179" i="3"/>
  <c r="AF179" i="3"/>
  <c r="AG124" i="3"/>
  <c r="AF124" i="3"/>
  <c r="AG123" i="3"/>
  <c r="AF123" i="3"/>
  <c r="AG122" i="3"/>
  <c r="AG121" i="3"/>
  <c r="AF121" i="3"/>
  <c r="AF120" i="3"/>
  <c r="AF119" i="3"/>
  <c r="AG117" i="3"/>
  <c r="AF116" i="3"/>
  <c r="AG115" i="3"/>
  <c r="AF115" i="3"/>
  <c r="AF114" i="3"/>
  <c r="AG60" i="3"/>
  <c r="AW41" i="3"/>
  <c r="AZ41" i="3" s="1"/>
  <c r="AV41" i="3"/>
  <c r="AY41" i="3" s="1"/>
  <c r="AG58" i="3"/>
  <c r="AG50" i="3"/>
  <c r="AG51" i="3"/>
  <c r="AG52" i="3"/>
  <c r="AG55" i="3"/>
  <c r="AG56" i="3"/>
  <c r="AG57" i="3"/>
  <c r="AG59" i="3"/>
  <c r="AP13" i="5" a="1"/>
  <c r="AP13" i="5" s="1"/>
  <c r="E58" i="3" l="1"/>
  <c r="Q58" i="2" s="1"/>
  <c r="E51" i="3"/>
  <c r="Q51" i="2" s="1"/>
  <c r="D59" i="3"/>
  <c r="Q40" i="2" s="1"/>
  <c r="D51" i="3"/>
  <c r="Q32" i="2" s="1"/>
  <c r="D52" i="3"/>
  <c r="Q33" i="2" s="1"/>
  <c r="E59" i="3"/>
  <c r="Q59" i="2" s="1"/>
  <c r="E55" i="3"/>
  <c r="Q55" i="2" s="1"/>
  <c r="E60" i="3"/>
  <c r="Q60" i="2" s="1"/>
  <c r="E56" i="3"/>
  <c r="Q56" i="2" s="1"/>
  <c r="D50" i="3"/>
  <c r="Q31" i="2" s="1"/>
  <c r="D57" i="3"/>
  <c r="Q38" i="2" s="1"/>
  <c r="E50" i="3"/>
  <c r="Q50" i="2" s="1"/>
  <c r="E57" i="3"/>
  <c r="Q57" i="2" s="1"/>
  <c r="AP43" i="5"/>
  <c r="AP39" i="5"/>
  <c r="AP35" i="5"/>
  <c r="AP31" i="5"/>
  <c r="G274" i="6" s="1"/>
  <c r="AP27" i="5"/>
  <c r="AP23" i="5"/>
  <c r="AP19" i="5"/>
  <c r="AP15" i="5"/>
  <c r="AP44" i="5"/>
  <c r="AP40" i="5"/>
  <c r="D224" i="6" s="1"/>
  <c r="AP36" i="5"/>
  <c r="AP32" i="5"/>
  <c r="AP28" i="5"/>
  <c r="AP24" i="5"/>
  <c r="AP20" i="5"/>
  <c r="AP16" i="5"/>
  <c r="AP46" i="5"/>
  <c r="AP42" i="5"/>
  <c r="AP38" i="5"/>
  <c r="AP34" i="5"/>
  <c r="AP30" i="5"/>
  <c r="AP26" i="5"/>
  <c r="AP22" i="5"/>
  <c r="AP18" i="5"/>
  <c r="AP14" i="5"/>
  <c r="AP45" i="5"/>
  <c r="AP41" i="5"/>
  <c r="AP37" i="5"/>
  <c r="AP33" i="5"/>
  <c r="AP29" i="5"/>
  <c r="AP25" i="5"/>
  <c r="AP21" i="5"/>
  <c r="AP17" i="5"/>
  <c r="C49" i="15" l="1"/>
  <c r="AG155" i="3"/>
  <c r="C45" i="15"/>
  <c r="C12" i="1"/>
  <c r="D140" i="6"/>
  <c r="F58" i="6"/>
  <c r="DJ155" i="3" l="1"/>
  <c r="BH155" i="3"/>
  <c r="AG182" i="3"/>
  <c r="E53" i="3" s="1"/>
  <c r="BZ155" i="3" l="1"/>
  <c r="BZ182" i="3" s="1"/>
  <c r="BW155" i="3"/>
  <c r="BW182" i="3" s="1"/>
  <c r="BH182" i="3"/>
  <c r="GM155" i="3"/>
  <c r="DY155" i="3"/>
  <c r="DY182" i="3" s="1"/>
  <c r="EB155" i="3"/>
  <c r="DJ182" i="3"/>
  <c r="Q53" i="2"/>
  <c r="D112" i="6"/>
  <c r="B51" i="15" s="1"/>
  <c r="D113" i="6"/>
  <c r="B52" i="15" s="1"/>
  <c r="D111" i="6"/>
  <c r="B50" i="15" s="1"/>
  <c r="EB182" i="3" l="1"/>
  <c r="HE155" i="3"/>
  <c r="HB155" i="3"/>
  <c r="EK88" i="3"/>
  <c r="CI78" i="3"/>
  <c r="FL78" i="3" s="1"/>
  <c r="AG78" i="3"/>
  <c r="B132" i="6"/>
  <c r="D126" i="6"/>
  <c r="E126" i="6" s="1"/>
  <c r="D127" i="6"/>
  <c r="E127" i="6" s="1"/>
  <c r="D125" i="6"/>
  <c r="E125" i="6" s="1"/>
  <c r="F125" i="6" l="1"/>
  <c r="G125" i="6" s="1"/>
  <c r="H125" i="6" s="1"/>
  <c r="I125" i="6" s="1"/>
  <c r="C129" i="6"/>
  <c r="F127" i="6"/>
  <c r="G127" i="6" s="1"/>
  <c r="H127" i="6" s="1"/>
  <c r="I127" i="6" s="1"/>
  <c r="C131" i="6"/>
  <c r="F126" i="6"/>
  <c r="G126" i="6" s="1"/>
  <c r="H126" i="6" s="1"/>
  <c r="I126" i="6" s="1"/>
  <c r="C130" i="6"/>
  <c r="C132" i="6" s="1"/>
  <c r="B36" i="15" s="1"/>
  <c r="BH78" i="3"/>
  <c r="DJ78" i="3"/>
  <c r="FC88" i="3"/>
  <c r="HN88" i="3"/>
  <c r="FL118" i="3"/>
  <c r="GD78" i="3"/>
  <c r="GA78" i="3"/>
  <c r="GA118" i="3" s="1"/>
  <c r="EK118" i="3"/>
  <c r="EZ88" i="3"/>
  <c r="EZ118" i="3" s="1"/>
  <c r="CI118" i="3"/>
  <c r="CX78" i="3"/>
  <c r="CX118" i="3" s="1"/>
  <c r="DA78" i="3"/>
  <c r="AG118" i="3"/>
  <c r="AL41" i="3"/>
  <c r="AK41" i="3"/>
  <c r="BZ78" i="3" l="1"/>
  <c r="BW78" i="3"/>
  <c r="BW118" i="3" s="1"/>
  <c r="BH118" i="3"/>
  <c r="GM78" i="3"/>
  <c r="HN118" i="3"/>
  <c r="IF88" i="3"/>
  <c r="IC88" i="3"/>
  <c r="IC118" i="3" s="1"/>
  <c r="DY78" i="3"/>
  <c r="DY118" i="3" s="1"/>
  <c r="EB78" i="3"/>
  <c r="DJ118" i="3"/>
  <c r="AV202" i="3"/>
  <c r="AK202" i="3"/>
  <c r="AN202" i="3" s="1"/>
  <c r="AQ202" i="3" s="1"/>
  <c r="AK266" i="3"/>
  <c r="AL266" i="3"/>
  <c r="AM266" i="3"/>
  <c r="AV138" i="3"/>
  <c r="AY138" i="3" s="1"/>
  <c r="AK138" i="3"/>
  <c r="AN138" i="3" s="1"/>
  <c r="AV73" i="3"/>
  <c r="AV9" i="3"/>
  <c r="AY9" i="3" s="1"/>
  <c r="AK73" i="3"/>
  <c r="AN73" i="3" s="1"/>
  <c r="AK9" i="3"/>
  <c r="FC118" i="3"/>
  <c r="E32" i="3"/>
  <c r="Q54" i="16" s="1"/>
  <c r="GD118" i="3"/>
  <c r="DA118" i="3"/>
  <c r="AN9" i="3"/>
  <c r="HE78" i="3" l="1"/>
  <c r="HB78" i="3"/>
  <c r="IF118" i="3"/>
  <c r="EB118" i="3"/>
  <c r="BZ118" i="3"/>
  <c r="AV218" i="3"/>
  <c r="AK282" i="3"/>
  <c r="AL282" i="3"/>
  <c r="AM282" i="3"/>
  <c r="AK89" i="3"/>
  <c r="AV25" i="3"/>
  <c r="AK154" i="3"/>
  <c r="AK203" i="3"/>
  <c r="AN203" i="3" s="1"/>
  <c r="AQ203" i="3" s="1"/>
  <c r="AV203" i="3"/>
  <c r="AY203" i="3" s="1"/>
  <c r="BB203" i="3" s="1"/>
  <c r="AK267" i="3"/>
  <c r="AN267" i="3" s="1"/>
  <c r="AQ267" i="3" s="1"/>
  <c r="AL267" i="3"/>
  <c r="AO267" i="3" s="1"/>
  <c r="AR267" i="3" s="1"/>
  <c r="AM267" i="3"/>
  <c r="AP267" i="3" s="1"/>
  <c r="AS267" i="3" s="1"/>
  <c r="AK74" i="3"/>
  <c r="AN74" i="3" s="1"/>
  <c r="AV139" i="3"/>
  <c r="AY139" i="3" s="1"/>
  <c r="AK139" i="3"/>
  <c r="AN139" i="3" s="1"/>
  <c r="AV74" i="3"/>
  <c r="AY74" i="3" s="1"/>
  <c r="AV10" i="3"/>
  <c r="AY10" i="3" s="1"/>
  <c r="AK10" i="3"/>
  <c r="AN10" i="3" s="1"/>
  <c r="AK219" i="3"/>
  <c r="AV219" i="3"/>
  <c r="AK283" i="3"/>
  <c r="AL283" i="3"/>
  <c r="AM283" i="3"/>
  <c r="AV90" i="3"/>
  <c r="AV155" i="3"/>
  <c r="AK200" i="3"/>
  <c r="AV200" i="3"/>
  <c r="AK264" i="3"/>
  <c r="AL264" i="3"/>
  <c r="AM264" i="3"/>
  <c r="AK136" i="3"/>
  <c r="AV7" i="3"/>
  <c r="AV136" i="3"/>
  <c r="AK71" i="3"/>
  <c r="AK7" i="3"/>
  <c r="AK216" i="3"/>
  <c r="AN216" i="3" s="1"/>
  <c r="AQ216" i="3" s="1"/>
  <c r="AV216" i="3"/>
  <c r="AY216" i="3" s="1"/>
  <c r="BB216" i="3" s="1"/>
  <c r="AK280" i="3"/>
  <c r="AN280" i="3" s="1"/>
  <c r="AQ280" i="3" s="1"/>
  <c r="AL280" i="3"/>
  <c r="AO280" i="3" s="1"/>
  <c r="AR280" i="3" s="1"/>
  <c r="AM280" i="3"/>
  <c r="AP280" i="3" s="1"/>
  <c r="AS280" i="3" s="1"/>
  <c r="AV152" i="3"/>
  <c r="AY152" i="3" s="1"/>
  <c r="AK152" i="3"/>
  <c r="AN152" i="3" s="1"/>
  <c r="AK87" i="3"/>
  <c r="AN87" i="3" s="1"/>
  <c r="AV87" i="3"/>
  <c r="AY87" i="3" s="1"/>
  <c r="AV23" i="3"/>
  <c r="AY23" i="3" s="1"/>
  <c r="AK23" i="3"/>
  <c r="AN23" i="3" s="1"/>
  <c r="AK232" i="3"/>
  <c r="AN232" i="3" s="1"/>
  <c r="AQ232" i="3" s="1"/>
  <c r="AV232" i="3"/>
  <c r="AY232" i="3" s="1"/>
  <c r="BB232" i="3" s="1"/>
  <c r="AK296" i="3"/>
  <c r="AN296" i="3" s="1"/>
  <c r="AQ296" i="3" s="1"/>
  <c r="AL296" i="3"/>
  <c r="AO296" i="3" s="1"/>
  <c r="AR296" i="3" s="1"/>
  <c r="AM296" i="3"/>
  <c r="AP296" i="3" s="1"/>
  <c r="AS296" i="3" s="1"/>
  <c r="AK168" i="3"/>
  <c r="AN168" i="3" s="1"/>
  <c r="AV39" i="3"/>
  <c r="AY39" i="3" s="1"/>
  <c r="AV168" i="3"/>
  <c r="AY168" i="3" s="1"/>
  <c r="AV103" i="3"/>
  <c r="AY103" i="3" s="1"/>
  <c r="AK103" i="3"/>
  <c r="AN103" i="3" s="1"/>
  <c r="AK213" i="3"/>
  <c r="AN213" i="3" s="1"/>
  <c r="AQ213" i="3" s="1"/>
  <c r="AV213" i="3"/>
  <c r="AY213" i="3" s="1"/>
  <c r="BB213" i="3" s="1"/>
  <c r="AK277" i="3"/>
  <c r="AN277" i="3" s="1"/>
  <c r="AQ277" i="3" s="1"/>
  <c r="AL277" i="3"/>
  <c r="AO277" i="3" s="1"/>
  <c r="AR277" i="3" s="1"/>
  <c r="AM277" i="3"/>
  <c r="AP277" i="3" s="1"/>
  <c r="AS277" i="3" s="1"/>
  <c r="AV149" i="3"/>
  <c r="AY149" i="3" s="1"/>
  <c r="AK149" i="3"/>
  <c r="AN149" i="3" s="1"/>
  <c r="AV84" i="3"/>
  <c r="AY84" i="3" s="1"/>
  <c r="AK84" i="3"/>
  <c r="AN84" i="3" s="1"/>
  <c r="AV229" i="3"/>
  <c r="AY229" i="3" s="1"/>
  <c r="BB229" i="3" s="1"/>
  <c r="AK229" i="3"/>
  <c r="AN229" i="3" s="1"/>
  <c r="AQ229" i="3" s="1"/>
  <c r="AK293" i="3"/>
  <c r="AN293" i="3" s="1"/>
  <c r="AQ293" i="3" s="1"/>
  <c r="AL293" i="3"/>
  <c r="AO293" i="3" s="1"/>
  <c r="AR293" i="3" s="1"/>
  <c r="AM293" i="3"/>
  <c r="AP293" i="3" s="1"/>
  <c r="AS293" i="3" s="1"/>
  <c r="AK100" i="3"/>
  <c r="AN100" i="3" s="1"/>
  <c r="AV165" i="3"/>
  <c r="AY165" i="3" s="1"/>
  <c r="AK165" i="3"/>
  <c r="AN165" i="3" s="1"/>
  <c r="AV36" i="3"/>
  <c r="AY36" i="3" s="1"/>
  <c r="AV100" i="3"/>
  <c r="AY100" i="3" s="1"/>
  <c r="AK36" i="3"/>
  <c r="AN36" i="3" s="1"/>
  <c r="AP266" i="3"/>
  <c r="AY202" i="3"/>
  <c r="AV210" i="3"/>
  <c r="AY210" i="3" s="1"/>
  <c r="BB210" i="3" s="1"/>
  <c r="AK210" i="3"/>
  <c r="AN210" i="3" s="1"/>
  <c r="AQ210" i="3" s="1"/>
  <c r="AK274" i="3"/>
  <c r="AN274" i="3" s="1"/>
  <c r="AQ274" i="3" s="1"/>
  <c r="AL274" i="3"/>
  <c r="AO274" i="3" s="1"/>
  <c r="AR274" i="3" s="1"/>
  <c r="AM274" i="3"/>
  <c r="AP274" i="3" s="1"/>
  <c r="AS274" i="3" s="1"/>
  <c r="AV17" i="3"/>
  <c r="AY17" i="3" s="1"/>
  <c r="AV146" i="3"/>
  <c r="AY146" i="3" s="1"/>
  <c r="AK81" i="3"/>
  <c r="AN81" i="3" s="1"/>
  <c r="AK146" i="3"/>
  <c r="AN146" i="3" s="1"/>
  <c r="AV81" i="3"/>
  <c r="AY81" i="3" s="1"/>
  <c r="AK17" i="3"/>
  <c r="AN17" i="3" s="1"/>
  <c r="AK226" i="3"/>
  <c r="AN226" i="3" s="1"/>
  <c r="AQ226" i="3" s="1"/>
  <c r="AV226" i="3"/>
  <c r="AY226" i="3" s="1"/>
  <c r="BB226" i="3" s="1"/>
  <c r="AK290" i="3"/>
  <c r="AN290" i="3" s="1"/>
  <c r="AQ290" i="3" s="1"/>
  <c r="AL290" i="3"/>
  <c r="AO290" i="3" s="1"/>
  <c r="AR290" i="3" s="1"/>
  <c r="AM290" i="3"/>
  <c r="AP290" i="3" s="1"/>
  <c r="AS290" i="3" s="1"/>
  <c r="AV162" i="3"/>
  <c r="AY162" i="3" s="1"/>
  <c r="AV97" i="3"/>
  <c r="AY97" i="3" s="1"/>
  <c r="AV33" i="3"/>
  <c r="AY33" i="3" s="1"/>
  <c r="AK162" i="3"/>
  <c r="AN162" i="3" s="1"/>
  <c r="AK97" i="3"/>
  <c r="AN97" i="3" s="1"/>
  <c r="AK33" i="3"/>
  <c r="AN33" i="3" s="1"/>
  <c r="AV211" i="3"/>
  <c r="AY211" i="3" s="1"/>
  <c r="BB211" i="3" s="1"/>
  <c r="AK275" i="3"/>
  <c r="AN275" i="3" s="1"/>
  <c r="AQ275" i="3" s="1"/>
  <c r="AL275" i="3"/>
  <c r="AO275" i="3" s="1"/>
  <c r="AR275" i="3" s="1"/>
  <c r="AM275" i="3"/>
  <c r="AP275" i="3" s="1"/>
  <c r="AS275" i="3" s="1"/>
  <c r="AV147" i="3"/>
  <c r="AY147" i="3" s="1"/>
  <c r="AV82" i="3"/>
  <c r="AY82" i="3" s="1"/>
  <c r="AK82" i="3"/>
  <c r="AN82" i="3" s="1"/>
  <c r="AV18" i="3"/>
  <c r="AY18" i="3" s="1"/>
  <c r="AK227" i="3"/>
  <c r="AN227" i="3" s="1"/>
  <c r="AQ227" i="3" s="1"/>
  <c r="AV227" i="3"/>
  <c r="AY227" i="3" s="1"/>
  <c r="BB227" i="3" s="1"/>
  <c r="AK291" i="3"/>
  <c r="AN291" i="3" s="1"/>
  <c r="AQ291" i="3" s="1"/>
  <c r="AL291" i="3"/>
  <c r="AO291" i="3" s="1"/>
  <c r="AR291" i="3" s="1"/>
  <c r="AM291" i="3"/>
  <c r="AP291" i="3" s="1"/>
  <c r="AS291" i="3" s="1"/>
  <c r="AK163" i="3"/>
  <c r="AN163" i="3" s="1"/>
  <c r="AK98" i="3"/>
  <c r="AN98" i="3" s="1"/>
  <c r="AV34" i="3"/>
  <c r="AY34" i="3" s="1"/>
  <c r="AV163" i="3"/>
  <c r="AY163" i="3" s="1"/>
  <c r="AV98" i="3"/>
  <c r="AY98" i="3" s="1"/>
  <c r="AK34" i="3"/>
  <c r="AN34" i="3" s="1"/>
  <c r="AV208" i="3"/>
  <c r="AY208" i="3" s="1"/>
  <c r="BB208" i="3" s="1"/>
  <c r="AK208" i="3"/>
  <c r="AN208" i="3" s="1"/>
  <c r="AQ208" i="3" s="1"/>
  <c r="AK272" i="3"/>
  <c r="AN272" i="3" s="1"/>
  <c r="AQ272" i="3" s="1"/>
  <c r="AL272" i="3"/>
  <c r="AO272" i="3" s="1"/>
  <c r="AR272" i="3" s="1"/>
  <c r="AM272" i="3"/>
  <c r="AP272" i="3" s="1"/>
  <c r="AS272" i="3" s="1"/>
  <c r="AV144" i="3"/>
  <c r="AY144" i="3" s="1"/>
  <c r="AK144" i="3"/>
  <c r="AN144" i="3" s="1"/>
  <c r="AV15" i="3"/>
  <c r="AY15" i="3" s="1"/>
  <c r="AK79" i="3"/>
  <c r="AN79" i="3" s="1"/>
  <c r="AV79" i="3"/>
  <c r="AY79" i="3" s="1"/>
  <c r="AK15" i="3"/>
  <c r="AN15" i="3" s="1"/>
  <c r="AK224" i="3"/>
  <c r="AN224" i="3" s="1"/>
  <c r="AQ224" i="3" s="1"/>
  <c r="AV224" i="3"/>
  <c r="AY224" i="3" s="1"/>
  <c r="BB224" i="3" s="1"/>
  <c r="AK288" i="3"/>
  <c r="AN288" i="3" s="1"/>
  <c r="AQ288" i="3" s="1"/>
  <c r="AL288" i="3"/>
  <c r="AO288" i="3" s="1"/>
  <c r="AR288" i="3" s="1"/>
  <c r="AM288" i="3"/>
  <c r="AP288" i="3" s="1"/>
  <c r="AS288" i="3" s="1"/>
  <c r="AK95" i="3"/>
  <c r="AN95" i="3" s="1"/>
  <c r="AV31" i="3"/>
  <c r="AY31" i="3" s="1"/>
  <c r="AV160" i="3"/>
  <c r="AY160" i="3" s="1"/>
  <c r="AK160" i="3"/>
  <c r="AN160" i="3" s="1"/>
  <c r="AV95" i="3"/>
  <c r="AY95" i="3" s="1"/>
  <c r="AK31" i="3"/>
  <c r="AN31" i="3" s="1"/>
  <c r="AK205" i="3"/>
  <c r="AN205" i="3" s="1"/>
  <c r="AQ205" i="3" s="1"/>
  <c r="AV205" i="3"/>
  <c r="AY205" i="3" s="1"/>
  <c r="BB205" i="3" s="1"/>
  <c r="AK269" i="3"/>
  <c r="AN269" i="3" s="1"/>
  <c r="AQ269" i="3" s="1"/>
  <c r="AL269" i="3"/>
  <c r="AO269" i="3" s="1"/>
  <c r="AR269" i="3" s="1"/>
  <c r="AM269" i="3"/>
  <c r="AP269" i="3" s="1"/>
  <c r="AS269" i="3" s="1"/>
  <c r="AK76" i="3"/>
  <c r="AN76" i="3" s="1"/>
  <c r="AK141" i="3"/>
  <c r="AN141" i="3" s="1"/>
  <c r="AV76" i="3"/>
  <c r="AY76" i="3" s="1"/>
  <c r="AV141" i="3"/>
  <c r="AY141" i="3" s="1"/>
  <c r="AV12" i="3"/>
  <c r="AY12" i="3" s="1"/>
  <c r="AK12" i="3"/>
  <c r="AN12" i="3" s="1"/>
  <c r="AV221" i="3"/>
  <c r="AY221" i="3" s="1"/>
  <c r="BB221" i="3" s="1"/>
  <c r="AK285" i="3"/>
  <c r="AN285" i="3" s="1"/>
  <c r="AQ285" i="3" s="1"/>
  <c r="AL285" i="3"/>
  <c r="AO285" i="3" s="1"/>
  <c r="AR285" i="3" s="1"/>
  <c r="AM285" i="3"/>
  <c r="AP285" i="3" s="1"/>
  <c r="AS285" i="3" s="1"/>
  <c r="AV92" i="3"/>
  <c r="AY92" i="3" s="1"/>
  <c r="AV157" i="3"/>
  <c r="AY157" i="3" s="1"/>
  <c r="AK92" i="3"/>
  <c r="AN92" i="3" s="1"/>
  <c r="AV28" i="3"/>
  <c r="AY28" i="3" s="1"/>
  <c r="AK157" i="3"/>
  <c r="AN157" i="3" s="1"/>
  <c r="AK28" i="3"/>
  <c r="AN28" i="3" s="1"/>
  <c r="AN266" i="3"/>
  <c r="AK214" i="3"/>
  <c r="AN214" i="3" s="1"/>
  <c r="AQ214" i="3" s="1"/>
  <c r="AV214" i="3"/>
  <c r="AY214" i="3" s="1"/>
  <c r="BB214" i="3" s="1"/>
  <c r="AK278" i="3"/>
  <c r="AN278" i="3" s="1"/>
  <c r="AQ278" i="3" s="1"/>
  <c r="AL278" i="3"/>
  <c r="AO278" i="3" s="1"/>
  <c r="AR278" i="3" s="1"/>
  <c r="AM278" i="3"/>
  <c r="AP278" i="3" s="1"/>
  <c r="AS278" i="3" s="1"/>
  <c r="AV85" i="3"/>
  <c r="AY85" i="3" s="1"/>
  <c r="AV21" i="3"/>
  <c r="AY21" i="3" s="1"/>
  <c r="AK230" i="3"/>
  <c r="AV230" i="3"/>
  <c r="AK294" i="3"/>
  <c r="AL294" i="3"/>
  <c r="AM294" i="3"/>
  <c r="AV166" i="3"/>
  <c r="AV101" i="3"/>
  <c r="AK166" i="3"/>
  <c r="AK101" i="3"/>
  <c r="AV37" i="3"/>
  <c r="AK37" i="3"/>
  <c r="AV215" i="3"/>
  <c r="AY215" i="3" s="1"/>
  <c r="BB215" i="3" s="1"/>
  <c r="AK215" i="3"/>
  <c r="AN215" i="3" s="1"/>
  <c r="AQ215" i="3" s="1"/>
  <c r="AK279" i="3"/>
  <c r="AN279" i="3" s="1"/>
  <c r="AQ279" i="3" s="1"/>
  <c r="AL279" i="3"/>
  <c r="AO279" i="3" s="1"/>
  <c r="AR279" i="3" s="1"/>
  <c r="AM279" i="3"/>
  <c r="AP279" i="3" s="1"/>
  <c r="AS279" i="3" s="1"/>
  <c r="AK86" i="3"/>
  <c r="AN86" i="3" s="1"/>
  <c r="AV86" i="3"/>
  <c r="AY86" i="3" s="1"/>
  <c r="AV22" i="3"/>
  <c r="AY22" i="3" s="1"/>
  <c r="AK151" i="3"/>
  <c r="AN151" i="3" s="1"/>
  <c r="AV151" i="3"/>
  <c r="AY151" i="3" s="1"/>
  <c r="AK22" i="3"/>
  <c r="AN22" i="3" s="1"/>
  <c r="AV231" i="3"/>
  <c r="AY231" i="3" s="1"/>
  <c r="BB231" i="3" s="1"/>
  <c r="AK231" i="3"/>
  <c r="AN231" i="3" s="1"/>
  <c r="AQ231" i="3" s="1"/>
  <c r="AK295" i="3"/>
  <c r="AN295" i="3" s="1"/>
  <c r="AQ295" i="3" s="1"/>
  <c r="AL295" i="3"/>
  <c r="AO295" i="3" s="1"/>
  <c r="AR295" i="3" s="1"/>
  <c r="AM295" i="3"/>
  <c r="AP295" i="3" s="1"/>
  <c r="AS295" i="3" s="1"/>
  <c r="AK102" i="3"/>
  <c r="AN102" i="3" s="1"/>
  <c r="AV167" i="3"/>
  <c r="AY167" i="3" s="1"/>
  <c r="AV102" i="3"/>
  <c r="AY102" i="3" s="1"/>
  <c r="AK167" i="3"/>
  <c r="AN167" i="3" s="1"/>
  <c r="AV38" i="3"/>
  <c r="AY38" i="3" s="1"/>
  <c r="AK38" i="3"/>
  <c r="AN38" i="3" s="1"/>
  <c r="AK212" i="3"/>
  <c r="AN212" i="3" s="1"/>
  <c r="AQ212" i="3" s="1"/>
  <c r="AV212" i="3"/>
  <c r="AY212" i="3" s="1"/>
  <c r="BB212" i="3" s="1"/>
  <c r="AK276" i="3"/>
  <c r="AN276" i="3" s="1"/>
  <c r="AQ276" i="3" s="1"/>
  <c r="AL276" i="3"/>
  <c r="AO276" i="3" s="1"/>
  <c r="AR276" i="3" s="1"/>
  <c r="AM276" i="3"/>
  <c r="AP276" i="3" s="1"/>
  <c r="AS276" i="3" s="1"/>
  <c r="AK148" i="3"/>
  <c r="AN148" i="3" s="1"/>
  <c r="AV148" i="3"/>
  <c r="AY148" i="3" s="1"/>
  <c r="AV83" i="3"/>
  <c r="AY83" i="3" s="1"/>
  <c r="AV19" i="3"/>
  <c r="AY19" i="3" s="1"/>
  <c r="AK19" i="3"/>
  <c r="AN19" i="3" s="1"/>
  <c r="AV228" i="3"/>
  <c r="AK292" i="3"/>
  <c r="AL292" i="3"/>
  <c r="AM292" i="3"/>
  <c r="AV35" i="3"/>
  <c r="AV164" i="3"/>
  <c r="AV99" i="3"/>
  <c r="AV209" i="3"/>
  <c r="AY209" i="3" s="1"/>
  <c r="BB209" i="3" s="1"/>
  <c r="AK273" i="3"/>
  <c r="AN273" i="3" s="1"/>
  <c r="AQ273" i="3" s="1"/>
  <c r="AL273" i="3"/>
  <c r="AO273" i="3" s="1"/>
  <c r="AR273" i="3" s="1"/>
  <c r="AM273" i="3"/>
  <c r="AP273" i="3" s="1"/>
  <c r="AS273" i="3" s="1"/>
  <c r="AK80" i="3"/>
  <c r="AN80" i="3" s="1"/>
  <c r="AV80" i="3"/>
  <c r="AY80" i="3" s="1"/>
  <c r="AV16" i="3"/>
  <c r="AY16" i="3" s="1"/>
  <c r="AK16" i="3"/>
  <c r="AN16" i="3" s="1"/>
  <c r="AV225" i="3"/>
  <c r="AY225" i="3" s="1"/>
  <c r="BB225" i="3" s="1"/>
  <c r="AK225" i="3"/>
  <c r="AN225" i="3" s="1"/>
  <c r="AQ225" i="3" s="1"/>
  <c r="AK289" i="3"/>
  <c r="AN289" i="3" s="1"/>
  <c r="AQ289" i="3" s="1"/>
  <c r="AL289" i="3"/>
  <c r="AO289" i="3" s="1"/>
  <c r="AR289" i="3" s="1"/>
  <c r="AM289" i="3"/>
  <c r="AP289" i="3" s="1"/>
  <c r="AS289" i="3" s="1"/>
  <c r="AK161" i="3"/>
  <c r="AN161" i="3" s="1"/>
  <c r="AV96" i="3"/>
  <c r="AY96" i="3" s="1"/>
  <c r="AK96" i="3"/>
  <c r="AN96" i="3" s="1"/>
  <c r="AV32" i="3"/>
  <c r="AY32" i="3" s="1"/>
  <c r="AV161" i="3"/>
  <c r="AY161" i="3" s="1"/>
  <c r="AK32" i="3"/>
  <c r="AN32" i="3" s="1"/>
  <c r="AV206" i="3"/>
  <c r="AY206" i="3" s="1"/>
  <c r="BB206" i="3" s="1"/>
  <c r="AK270" i="3"/>
  <c r="AN270" i="3" s="1"/>
  <c r="AQ270" i="3" s="1"/>
  <c r="AL270" i="3"/>
  <c r="AO270" i="3" s="1"/>
  <c r="AR270" i="3" s="1"/>
  <c r="AM270" i="3"/>
  <c r="AP270" i="3" s="1"/>
  <c r="AS270" i="3" s="1"/>
  <c r="AV142" i="3"/>
  <c r="AY142" i="3" s="1"/>
  <c r="AK142" i="3"/>
  <c r="AN142" i="3" s="1"/>
  <c r="AV77" i="3"/>
  <c r="AY77" i="3" s="1"/>
  <c r="AV13" i="3"/>
  <c r="AY13" i="3" s="1"/>
  <c r="AK77" i="3"/>
  <c r="AN77" i="3" s="1"/>
  <c r="AK13" i="3"/>
  <c r="AN13" i="3" s="1"/>
  <c r="AV222" i="3"/>
  <c r="AK222" i="3"/>
  <c r="AK286" i="3"/>
  <c r="AL286" i="3"/>
  <c r="AM286" i="3"/>
  <c r="AV158" i="3"/>
  <c r="AK93" i="3"/>
  <c r="AV29" i="3"/>
  <c r="AV207" i="3"/>
  <c r="AY207" i="3" s="1"/>
  <c r="BB207" i="3" s="1"/>
  <c r="AK271" i="3"/>
  <c r="AN271" i="3" s="1"/>
  <c r="AQ271" i="3" s="1"/>
  <c r="AL271" i="3"/>
  <c r="AO271" i="3" s="1"/>
  <c r="AR271" i="3" s="1"/>
  <c r="AM271" i="3"/>
  <c r="AP271" i="3" s="1"/>
  <c r="AS271" i="3" s="1"/>
  <c r="AV143" i="3"/>
  <c r="AY143" i="3" s="1"/>
  <c r="AK143" i="3"/>
  <c r="AN143" i="3" s="1"/>
  <c r="AV14" i="3"/>
  <c r="AY14" i="3" s="1"/>
  <c r="AK78" i="3"/>
  <c r="AN78" i="3" s="1"/>
  <c r="AV78" i="3"/>
  <c r="AY78" i="3" s="1"/>
  <c r="AK14" i="3"/>
  <c r="AN14" i="3" s="1"/>
  <c r="AV223" i="3"/>
  <c r="AK223" i="3"/>
  <c r="AK287" i="3"/>
  <c r="AL287" i="3"/>
  <c r="AM287" i="3"/>
  <c r="AK159" i="3"/>
  <c r="AV159" i="3"/>
  <c r="AV94" i="3"/>
  <c r="AK94" i="3"/>
  <c r="AV30" i="3"/>
  <c r="AK30" i="3"/>
  <c r="AK204" i="3"/>
  <c r="AN204" i="3" s="1"/>
  <c r="AQ204" i="3" s="1"/>
  <c r="AV204" i="3"/>
  <c r="AY204" i="3" s="1"/>
  <c r="BB204" i="3" s="1"/>
  <c r="AK268" i="3"/>
  <c r="AN268" i="3" s="1"/>
  <c r="AQ268" i="3" s="1"/>
  <c r="AL268" i="3"/>
  <c r="AO268" i="3" s="1"/>
  <c r="AR268" i="3" s="1"/>
  <c r="AM268" i="3"/>
  <c r="AP268" i="3" s="1"/>
  <c r="AS268" i="3" s="1"/>
  <c r="AV140" i="3"/>
  <c r="AY140" i="3" s="1"/>
  <c r="AK140" i="3"/>
  <c r="AN140" i="3" s="1"/>
  <c r="AV75" i="3"/>
  <c r="AY75" i="3" s="1"/>
  <c r="AV11" i="3"/>
  <c r="AY11" i="3" s="1"/>
  <c r="AK75" i="3"/>
  <c r="AN75" i="3" s="1"/>
  <c r="AK11" i="3"/>
  <c r="AN11" i="3" s="1"/>
  <c r="AV220" i="3"/>
  <c r="AK220" i="3"/>
  <c r="AK284" i="3"/>
  <c r="AL284" i="3"/>
  <c r="AM284" i="3"/>
  <c r="AK91" i="3"/>
  <c r="AV27" i="3"/>
  <c r="AV156" i="3"/>
  <c r="AK156" i="3"/>
  <c r="AK265" i="3"/>
  <c r="AL265" i="3"/>
  <c r="AM265" i="3"/>
  <c r="AK72" i="3"/>
  <c r="AV137" i="3"/>
  <c r="AV8" i="3"/>
  <c r="AK137" i="3"/>
  <c r="AV72" i="3"/>
  <c r="AK8" i="3"/>
  <c r="AK217" i="3"/>
  <c r="AN217" i="3" s="1"/>
  <c r="AQ217" i="3" s="1"/>
  <c r="AV217" i="3"/>
  <c r="AY217" i="3" s="1"/>
  <c r="BB217" i="3" s="1"/>
  <c r="AK281" i="3"/>
  <c r="AN281" i="3" s="1"/>
  <c r="AQ281" i="3" s="1"/>
  <c r="AL281" i="3"/>
  <c r="AO281" i="3" s="1"/>
  <c r="AR281" i="3" s="1"/>
  <c r="AM281" i="3"/>
  <c r="AP281" i="3" s="1"/>
  <c r="AS281" i="3" s="1"/>
  <c r="AK153" i="3"/>
  <c r="AN153" i="3" s="1"/>
  <c r="AV88" i="3"/>
  <c r="AY88" i="3" s="1"/>
  <c r="AV24" i="3"/>
  <c r="AY24" i="3" s="1"/>
  <c r="AV153" i="3"/>
  <c r="AY153" i="3" s="1"/>
  <c r="AK88" i="3"/>
  <c r="AN88" i="3" s="1"/>
  <c r="AK24" i="3"/>
  <c r="AN24" i="3" s="1"/>
  <c r="AV233" i="3"/>
  <c r="AK233" i="3"/>
  <c r="AN233" i="3" s="1"/>
  <c r="AQ233" i="3" s="1"/>
  <c r="AK297" i="3"/>
  <c r="AL297" i="3"/>
  <c r="AM297" i="3"/>
  <c r="AK104" i="3"/>
  <c r="AV104" i="3"/>
  <c r="AK169" i="3"/>
  <c r="AV40" i="3"/>
  <c r="AV169" i="3"/>
  <c r="AK40" i="3"/>
  <c r="AY73" i="3"/>
  <c r="AO266" i="3"/>
  <c r="AY118" i="3" l="1"/>
  <c r="W32" i="3" s="1"/>
  <c r="J54" i="16" s="1"/>
  <c r="AP297" i="3"/>
  <c r="AM317" i="3"/>
  <c r="AD27" i="20" s="1"/>
  <c r="AN265" i="3"/>
  <c r="AK308" i="3"/>
  <c r="AB18" i="20" s="1"/>
  <c r="AE18" i="20" s="1"/>
  <c r="AO287" i="3"/>
  <c r="AL314" i="3"/>
  <c r="AC24" i="20" s="1"/>
  <c r="AK249" i="3"/>
  <c r="I78" i="3" s="1"/>
  <c r="AN222" i="3"/>
  <c r="AN292" i="3"/>
  <c r="AK315" i="3"/>
  <c r="AB25" i="20" s="1"/>
  <c r="AN101" i="3"/>
  <c r="AN123" i="3" s="1"/>
  <c r="AK123" i="3"/>
  <c r="AP294" i="3"/>
  <c r="AM316" i="3"/>
  <c r="AD26" i="20" s="1"/>
  <c r="AK252" i="3"/>
  <c r="I81" i="3" s="1"/>
  <c r="AN230" i="3"/>
  <c r="AK311" i="3"/>
  <c r="AB21" i="20" s="1"/>
  <c r="BB202" i="3"/>
  <c r="BB247" i="3" s="1"/>
  <c r="Z76" i="3" s="1"/>
  <c r="C54" i="18" s="1"/>
  <c r="AY247" i="3"/>
  <c r="W76" i="3" s="1"/>
  <c r="J54" i="18" s="1"/>
  <c r="AN136" i="3"/>
  <c r="AN179" i="3" s="1"/>
  <c r="L50" i="3" s="1"/>
  <c r="J31" i="2" s="1"/>
  <c r="AK179" i="3"/>
  <c r="I50" i="3" s="1"/>
  <c r="X31" i="2" s="1"/>
  <c r="AM310" i="3"/>
  <c r="AD20" i="20" s="1"/>
  <c r="AP283" i="3"/>
  <c r="AV245" i="3"/>
  <c r="T74" i="3" s="1"/>
  <c r="AY218" i="3"/>
  <c r="AL311" i="3"/>
  <c r="AC21" i="20" s="1"/>
  <c r="AN169" i="3"/>
  <c r="AN189" i="3" s="1"/>
  <c r="AK189" i="3"/>
  <c r="AN72" i="3"/>
  <c r="AN115" i="3" s="1"/>
  <c r="AK115" i="3"/>
  <c r="AK184" i="3"/>
  <c r="AN156" i="3"/>
  <c r="AN184" i="3" s="1"/>
  <c r="AV248" i="3"/>
  <c r="T77" i="3" s="1"/>
  <c r="AY220" i="3"/>
  <c r="AN30" i="3"/>
  <c r="AN57" i="3" s="1"/>
  <c r="L14" i="3" s="1"/>
  <c r="J38" i="10" s="1"/>
  <c r="AK57" i="3"/>
  <c r="I14" i="3" s="1"/>
  <c r="X38" i="10" s="1"/>
  <c r="AM313" i="3"/>
  <c r="AD23" i="20" s="1"/>
  <c r="AP286" i="3"/>
  <c r="AY228" i="3"/>
  <c r="AV251" i="3"/>
  <c r="AL316" i="3"/>
  <c r="AC26" i="20" s="1"/>
  <c r="AO294" i="3"/>
  <c r="AV124" i="3"/>
  <c r="AY104" i="3"/>
  <c r="AY124" i="3" s="1"/>
  <c r="AV184" i="3"/>
  <c r="T55" i="3" s="1"/>
  <c r="X55" i="2" s="1"/>
  <c r="AY156" i="3"/>
  <c r="AY184" i="3" s="1"/>
  <c r="W55" i="3" s="1"/>
  <c r="J55" i="2" s="1"/>
  <c r="AN159" i="3"/>
  <c r="AN186" i="3" s="1"/>
  <c r="L57" i="3" s="1"/>
  <c r="J38" i="2" s="1"/>
  <c r="AK186" i="3"/>
  <c r="I57" i="3" s="1"/>
  <c r="X38" i="2" s="1"/>
  <c r="AO286" i="3"/>
  <c r="AL313" i="3"/>
  <c r="AC23" i="20" s="1"/>
  <c r="AY101" i="3"/>
  <c r="AY123" i="3" s="1"/>
  <c r="AV123" i="3"/>
  <c r="AP311" i="3"/>
  <c r="AS266" i="3"/>
  <c r="AS311" i="3" s="1"/>
  <c r="AY136" i="3"/>
  <c r="AY179" i="3" s="1"/>
  <c r="W50" i="3" s="1"/>
  <c r="J50" i="2" s="1"/>
  <c r="AV179" i="3"/>
  <c r="T50" i="3" s="1"/>
  <c r="X50" i="2" s="1"/>
  <c r="AL307" i="3"/>
  <c r="AO264" i="3"/>
  <c r="AY155" i="3"/>
  <c r="AY182" i="3" s="1"/>
  <c r="W53" i="3" s="1"/>
  <c r="J53" i="2" s="1"/>
  <c r="AV182" i="3"/>
  <c r="T53" i="3" s="1"/>
  <c r="X53" i="2" s="1"/>
  <c r="AN283" i="3"/>
  <c r="AK310" i="3"/>
  <c r="AB20" i="20" s="1"/>
  <c r="AN154" i="3"/>
  <c r="AN181" i="3" s="1"/>
  <c r="L52" i="3" s="1"/>
  <c r="J33" i="2" s="1"/>
  <c r="AK181" i="3"/>
  <c r="I52" i="3" s="1"/>
  <c r="X33" i="2" s="1"/>
  <c r="AL309" i="3"/>
  <c r="AC19" i="20" s="1"/>
  <c r="AO282" i="3"/>
  <c r="AV60" i="3"/>
  <c r="T17" i="3" s="1"/>
  <c r="X60" i="10" s="1"/>
  <c r="AY40" i="3"/>
  <c r="AY60" i="3" s="1"/>
  <c r="W17" i="3" s="1"/>
  <c r="J60" i="10" s="1"/>
  <c r="AY233" i="3"/>
  <c r="AV253" i="3"/>
  <c r="AN8" i="3"/>
  <c r="AN51" i="3" s="1"/>
  <c r="L8" i="3" s="1"/>
  <c r="J32" i="10" s="1"/>
  <c r="AK51" i="3"/>
  <c r="I8" i="3" s="1"/>
  <c r="X32" i="10" s="1"/>
  <c r="AY137" i="3"/>
  <c r="AY180" i="3" s="1"/>
  <c r="W51" i="3" s="1"/>
  <c r="J51" i="2" s="1"/>
  <c r="AV180" i="3"/>
  <c r="T51" i="3" s="1"/>
  <c r="X51" i="2" s="1"/>
  <c r="AN91" i="3"/>
  <c r="AN119" i="3" s="1"/>
  <c r="AK119" i="3"/>
  <c r="AN220" i="3"/>
  <c r="AK248" i="3"/>
  <c r="I77" i="3" s="1"/>
  <c r="AY94" i="3"/>
  <c r="AY121" i="3" s="1"/>
  <c r="AV121" i="3"/>
  <c r="AY158" i="3"/>
  <c r="AY185" i="3" s="1"/>
  <c r="W56" i="3" s="1"/>
  <c r="J56" i="2" s="1"/>
  <c r="AV185" i="3"/>
  <c r="T56" i="3" s="1"/>
  <c r="X56" i="2" s="1"/>
  <c r="AY164" i="3"/>
  <c r="AY187" i="3" s="1"/>
  <c r="W58" i="3" s="1"/>
  <c r="J58" i="2" s="1"/>
  <c r="AV187" i="3"/>
  <c r="T58" i="3" s="1"/>
  <c r="X58" i="2" s="1"/>
  <c r="AN7" i="3"/>
  <c r="AN50" i="3" s="1"/>
  <c r="L7" i="3" s="1"/>
  <c r="J31" i="10" s="1"/>
  <c r="AK50" i="3"/>
  <c r="I7" i="3" s="1"/>
  <c r="X31" i="10" s="1"/>
  <c r="AV243" i="3"/>
  <c r="T72" i="3" s="1"/>
  <c r="AY200" i="3"/>
  <c r="AK246" i="3"/>
  <c r="I75" i="3" s="1"/>
  <c r="AN219" i="3"/>
  <c r="AK116" i="3"/>
  <c r="AN89" i="3"/>
  <c r="AN116" i="3" s="1"/>
  <c r="AO297" i="3"/>
  <c r="AL317" i="3"/>
  <c r="AC27" i="20" s="1"/>
  <c r="AV115" i="3"/>
  <c r="AY72" i="3"/>
  <c r="AY115" i="3" s="1"/>
  <c r="AM312" i="3"/>
  <c r="AD22" i="20" s="1"/>
  <c r="AP284" i="3"/>
  <c r="AV186" i="3"/>
  <c r="T57" i="3" s="1"/>
  <c r="X57" i="2" s="1"/>
  <c r="AY159" i="3"/>
  <c r="AY186" i="3" s="1"/>
  <c r="W57" i="3" s="1"/>
  <c r="J57" i="2" s="1"/>
  <c r="AN287" i="3"/>
  <c r="AK314" i="3"/>
  <c r="AB24" i="20" s="1"/>
  <c r="AV249" i="3"/>
  <c r="T78" i="3" s="1"/>
  <c r="AY222" i="3"/>
  <c r="AY35" i="3"/>
  <c r="AY58" i="3" s="1"/>
  <c r="W15" i="3" s="1"/>
  <c r="J58" i="10" s="1"/>
  <c r="AV58" i="3"/>
  <c r="T15" i="3" s="1"/>
  <c r="X58" i="10" s="1"/>
  <c r="AN166" i="3"/>
  <c r="AN188" i="3" s="1"/>
  <c r="L59" i="3" s="1"/>
  <c r="J40" i="2" s="1"/>
  <c r="AK188" i="3"/>
  <c r="I59" i="3" s="1"/>
  <c r="X40" i="2" s="1"/>
  <c r="AN311" i="3"/>
  <c r="N21" i="20" s="1"/>
  <c r="AQ266" i="3"/>
  <c r="AQ311" i="3" s="1"/>
  <c r="AM311" i="3"/>
  <c r="AD21" i="20" s="1"/>
  <c r="AK114" i="3"/>
  <c r="AN71" i="3"/>
  <c r="AN114" i="3" s="1"/>
  <c r="AM307" i="3"/>
  <c r="AP264" i="3"/>
  <c r="AK243" i="3"/>
  <c r="I72" i="3" s="1"/>
  <c r="AN200" i="3"/>
  <c r="AO283" i="3"/>
  <c r="AL310" i="3"/>
  <c r="AC20" i="20" s="1"/>
  <c r="AP282" i="3"/>
  <c r="AM309" i="3"/>
  <c r="AD19" i="20" s="1"/>
  <c r="AO311" i="3"/>
  <c r="O21" i="20" s="1"/>
  <c r="AR266" i="3"/>
  <c r="AR311" i="3" s="1"/>
  <c r="AN40" i="3"/>
  <c r="AN297" i="3"/>
  <c r="AK317" i="3"/>
  <c r="AB27" i="20" s="1"/>
  <c r="AK180" i="3"/>
  <c r="I51" i="3" s="1"/>
  <c r="X32" i="2" s="1"/>
  <c r="AN137" i="3"/>
  <c r="AN180" i="3" s="1"/>
  <c r="L51" i="3" s="1"/>
  <c r="J32" i="2" s="1"/>
  <c r="AM308" i="3"/>
  <c r="AP265" i="3"/>
  <c r="AO284" i="3"/>
  <c r="AL312" i="3"/>
  <c r="AC22" i="20" s="1"/>
  <c r="AV57" i="3"/>
  <c r="T14" i="3" s="1"/>
  <c r="X57" i="10" s="1"/>
  <c r="AY30" i="3"/>
  <c r="AY57" i="3" s="1"/>
  <c r="W14" i="3" s="1"/>
  <c r="J57" i="10" s="1"/>
  <c r="AN223" i="3"/>
  <c r="AK250" i="3"/>
  <c r="I79" i="3" s="1"/>
  <c r="AV56" i="3"/>
  <c r="T13" i="3" s="1"/>
  <c r="X56" i="10" s="1"/>
  <c r="AY29" i="3"/>
  <c r="AY56" i="3" s="1"/>
  <c r="W13" i="3" s="1"/>
  <c r="J56" i="10" s="1"/>
  <c r="AM315" i="3"/>
  <c r="AD25" i="20" s="1"/>
  <c r="AP292" i="3"/>
  <c r="AN37" i="3"/>
  <c r="AN59" i="3" s="1"/>
  <c r="L16" i="3" s="1"/>
  <c r="J40" i="10" s="1"/>
  <c r="AK59" i="3"/>
  <c r="I16" i="3" s="1"/>
  <c r="X40" i="10" s="1"/>
  <c r="AN294" i="3"/>
  <c r="AK316" i="3"/>
  <c r="AB26" i="20" s="1"/>
  <c r="AV118" i="3"/>
  <c r="T32" i="3" s="1"/>
  <c r="X54" i="16" s="1"/>
  <c r="AY169" i="3"/>
  <c r="AY189" i="3" s="1"/>
  <c r="W60" i="3" s="1"/>
  <c r="J60" i="2" s="1"/>
  <c r="AV189" i="3"/>
  <c r="T60" i="3" s="1"/>
  <c r="X60" i="2" s="1"/>
  <c r="AN104" i="3"/>
  <c r="AN124" i="3" s="1"/>
  <c r="AK124" i="3"/>
  <c r="AY8" i="3"/>
  <c r="AY51" i="3" s="1"/>
  <c r="W8" i="3" s="1"/>
  <c r="J51" i="10" s="1"/>
  <c r="AV51" i="3"/>
  <c r="T8" i="3" s="1"/>
  <c r="X51" i="10" s="1"/>
  <c r="AL308" i="3"/>
  <c r="AO265" i="3"/>
  <c r="AV55" i="3"/>
  <c r="T12" i="3" s="1"/>
  <c r="X55" i="10" s="1"/>
  <c r="AY27" i="3"/>
  <c r="AY55" i="3" s="1"/>
  <c r="W12" i="3" s="1"/>
  <c r="J55" i="10" s="1"/>
  <c r="AK312" i="3"/>
  <c r="AB22" i="20" s="1"/>
  <c r="AN284" i="3"/>
  <c r="AK121" i="3"/>
  <c r="AN94" i="3"/>
  <c r="AN121" i="3" s="1"/>
  <c r="AP287" i="3"/>
  <c r="AM314" i="3"/>
  <c r="AD24" i="20" s="1"/>
  <c r="AV250" i="3"/>
  <c r="AY223" i="3"/>
  <c r="AK120" i="3"/>
  <c r="AN93" i="3"/>
  <c r="AN120" i="3" s="1"/>
  <c r="AK313" i="3"/>
  <c r="AB23" i="20" s="1"/>
  <c r="AN286" i="3"/>
  <c r="AY99" i="3"/>
  <c r="AY122" i="3" s="1"/>
  <c r="AV122" i="3"/>
  <c r="AO292" i="3"/>
  <c r="AL315" i="3"/>
  <c r="AC25" i="20" s="1"/>
  <c r="AY37" i="3"/>
  <c r="AY59" i="3" s="1"/>
  <c r="W16" i="3" s="1"/>
  <c r="J59" i="10" s="1"/>
  <c r="AV59" i="3"/>
  <c r="T16" i="3" s="1"/>
  <c r="X59" i="10" s="1"/>
  <c r="AY166" i="3"/>
  <c r="AY188" i="3" s="1"/>
  <c r="W59" i="3" s="1"/>
  <c r="J59" i="2" s="1"/>
  <c r="AV188" i="3"/>
  <c r="T59" i="3" s="1"/>
  <c r="X59" i="2" s="1"/>
  <c r="AY230" i="3"/>
  <c r="AV252" i="3"/>
  <c r="AV247" i="3"/>
  <c r="T76" i="3" s="1"/>
  <c r="AV50" i="3"/>
  <c r="T7" i="3" s="1"/>
  <c r="X50" i="10" s="1"/>
  <c r="AY7" i="3"/>
  <c r="AY50" i="3" s="1"/>
  <c r="W7" i="3" s="1"/>
  <c r="J50" i="10" s="1"/>
  <c r="AK307" i="3"/>
  <c r="AN264" i="3"/>
  <c r="AV117" i="3"/>
  <c r="AY90" i="3"/>
  <c r="AY117" i="3" s="1"/>
  <c r="AY219" i="3"/>
  <c r="AV246" i="3"/>
  <c r="T75" i="3" s="1"/>
  <c r="AV52" i="3"/>
  <c r="T9" i="3" s="1"/>
  <c r="X52" i="10" s="1"/>
  <c r="AY25" i="3"/>
  <c r="AY52" i="3" s="1"/>
  <c r="W9" i="3" s="1"/>
  <c r="J52" i="10" s="1"/>
  <c r="AK309" i="3"/>
  <c r="AB19" i="20" s="1"/>
  <c r="AN282" i="3"/>
  <c r="E12" i="9"/>
  <c r="X33" i="18" l="1"/>
  <c r="X52" i="18"/>
  <c r="X54" i="18"/>
  <c r="X35" i="18"/>
  <c r="AE24" i="20"/>
  <c r="AE20" i="20"/>
  <c r="AE25" i="20"/>
  <c r="AE23" i="20"/>
  <c r="AY246" i="3"/>
  <c r="W75" i="3" s="1"/>
  <c r="J53" i="18" s="1"/>
  <c r="BB219" i="3"/>
  <c r="BB246" i="3" s="1"/>
  <c r="Z75" i="3" s="1"/>
  <c r="C53" i="18" s="1"/>
  <c r="AK318" i="3"/>
  <c r="AB28" i="20" s="1"/>
  <c r="AN312" i="3"/>
  <c r="N22" i="20" s="1"/>
  <c r="AQ284" i="3"/>
  <c r="AQ312" i="3" s="1"/>
  <c r="AO308" i="3"/>
  <c r="O18" i="20" s="1"/>
  <c r="AR265" i="3"/>
  <c r="AR308" i="3" s="1"/>
  <c r="AP308" i="3"/>
  <c r="AS265" i="3"/>
  <c r="AS308" i="3" s="1"/>
  <c r="AP307" i="3"/>
  <c r="AS264" i="3"/>
  <c r="AS307" i="3" s="1"/>
  <c r="AE21" i="20"/>
  <c r="X56" i="18"/>
  <c r="X37" i="18"/>
  <c r="X31" i="18"/>
  <c r="X50" i="18"/>
  <c r="AN310" i="3"/>
  <c r="N20" i="20" s="1"/>
  <c r="AQ283" i="3"/>
  <c r="AQ310" i="3" s="1"/>
  <c r="AC17" i="20"/>
  <c r="AE17" i="20" s="1"/>
  <c r="AL318" i="3"/>
  <c r="AC28" i="20" s="1"/>
  <c r="X55" i="18"/>
  <c r="X36" i="18"/>
  <c r="BB218" i="3"/>
  <c r="BB245" i="3" s="1"/>
  <c r="Z74" i="3" s="1"/>
  <c r="C52" i="18" s="1"/>
  <c r="AY245" i="3"/>
  <c r="W74" i="3" s="1"/>
  <c r="J52" i="18" s="1"/>
  <c r="AP310" i="3"/>
  <c r="AS283" i="3"/>
  <c r="AS310" i="3" s="1"/>
  <c r="AN308" i="3"/>
  <c r="AQ265" i="3"/>
  <c r="AQ308" i="3" s="1"/>
  <c r="AY252" i="3"/>
  <c r="BB230" i="3"/>
  <c r="BB252" i="3" s="1"/>
  <c r="Z81" i="3" s="1"/>
  <c r="C59" i="18" s="1"/>
  <c r="AP314" i="3"/>
  <c r="AS287" i="3"/>
  <c r="AS314" i="3" s="1"/>
  <c r="AN317" i="3"/>
  <c r="N27" i="20" s="1"/>
  <c r="AQ297" i="3"/>
  <c r="AQ317" i="3" s="1"/>
  <c r="AO310" i="3"/>
  <c r="O20" i="20" s="1"/>
  <c r="AR283" i="3"/>
  <c r="AR310" i="3" s="1"/>
  <c r="AM318" i="3"/>
  <c r="AD28" i="20" s="1"/>
  <c r="AP312" i="3"/>
  <c r="AS284" i="3"/>
  <c r="AS312" i="3" s="1"/>
  <c r="AQ219" i="3"/>
  <c r="AQ246" i="3" s="1"/>
  <c r="O75" i="3" s="1"/>
  <c r="C34" i="18" s="1"/>
  <c r="AN246" i="3"/>
  <c r="L75" i="3" s="1"/>
  <c r="J34" i="18" s="1"/>
  <c r="AO313" i="3"/>
  <c r="O23" i="20" s="1"/>
  <c r="AR286" i="3"/>
  <c r="AR313" i="3" s="1"/>
  <c r="AE26" i="20"/>
  <c r="AE27" i="20"/>
  <c r="AN309" i="3"/>
  <c r="N19" i="20" s="1"/>
  <c r="AQ282" i="3"/>
  <c r="AQ309" i="3" s="1"/>
  <c r="X34" i="18"/>
  <c r="X53" i="18"/>
  <c r="AN307" i="3"/>
  <c r="AQ264" i="3"/>
  <c r="AQ307" i="3" s="1"/>
  <c r="AO315" i="3"/>
  <c r="O25" i="20" s="1"/>
  <c r="AR292" i="3"/>
  <c r="AR315" i="3" s="1"/>
  <c r="AN250" i="3"/>
  <c r="AQ223" i="3"/>
  <c r="AQ250" i="3" s="1"/>
  <c r="O79" i="3" s="1"/>
  <c r="C38" i="18" s="1"/>
  <c r="AO312" i="3"/>
  <c r="O22" i="20" s="1"/>
  <c r="AR284" i="3"/>
  <c r="AR312" i="3" s="1"/>
  <c r="AP309" i="3"/>
  <c r="AS282" i="3"/>
  <c r="AS309" i="3" s="1"/>
  <c r="BB222" i="3"/>
  <c r="BB249" i="3" s="1"/>
  <c r="Z78" i="3" s="1"/>
  <c r="C56" i="18" s="1"/>
  <c r="AY249" i="3"/>
  <c r="W78" i="3" s="1"/>
  <c r="J56" i="18" s="1"/>
  <c r="BB200" i="3"/>
  <c r="BB243" i="3" s="1"/>
  <c r="Z72" i="3" s="1"/>
  <c r="C50" i="18" s="1"/>
  <c r="AY243" i="3"/>
  <c r="W72" i="3" s="1"/>
  <c r="J50" i="18" s="1"/>
  <c r="AQ220" i="3"/>
  <c r="AQ248" i="3" s="1"/>
  <c r="O77" i="3" s="1"/>
  <c r="C36" i="18" s="1"/>
  <c r="AN248" i="3"/>
  <c r="AY253" i="3"/>
  <c r="BB233" i="3"/>
  <c r="BB253" i="3" s="1"/>
  <c r="Z82" i="3" s="1"/>
  <c r="C60" i="18" s="1"/>
  <c r="AO309" i="3"/>
  <c r="O19" i="20" s="1"/>
  <c r="AR282" i="3"/>
  <c r="AR309" i="3" s="1"/>
  <c r="AO307" i="3"/>
  <c r="AR264" i="3"/>
  <c r="AR307" i="3" s="1"/>
  <c r="AO316" i="3"/>
  <c r="O26" i="20" s="1"/>
  <c r="AR294" i="3"/>
  <c r="AR316" i="3" s="1"/>
  <c r="AP313" i="3"/>
  <c r="AS286" i="3"/>
  <c r="AS313" i="3" s="1"/>
  <c r="AY248" i="3"/>
  <c r="BB220" i="3"/>
  <c r="BB248" i="3" s="1"/>
  <c r="Z77" i="3" s="1"/>
  <c r="C55" i="18" s="1"/>
  <c r="AN252" i="3"/>
  <c r="AQ230" i="3"/>
  <c r="AQ252" i="3" s="1"/>
  <c r="O81" i="3" s="1"/>
  <c r="C40" i="18" s="1"/>
  <c r="AN249" i="3"/>
  <c r="AQ222" i="3"/>
  <c r="AQ249" i="3" s="1"/>
  <c r="O78" i="3" s="1"/>
  <c r="C37" i="18" s="1"/>
  <c r="AN313" i="3"/>
  <c r="N23" i="20" s="1"/>
  <c r="AQ286" i="3"/>
  <c r="AQ313" i="3" s="1"/>
  <c r="AY250" i="3"/>
  <c r="BB223" i="3"/>
  <c r="BB250" i="3" s="1"/>
  <c r="Z79" i="3" s="1"/>
  <c r="C57" i="18" s="1"/>
  <c r="AN316" i="3"/>
  <c r="N26" i="20" s="1"/>
  <c r="AQ294" i="3"/>
  <c r="AQ316" i="3" s="1"/>
  <c r="AP315" i="3"/>
  <c r="AS292" i="3"/>
  <c r="AS315" i="3" s="1"/>
  <c r="AE19" i="20"/>
  <c r="AN243" i="3"/>
  <c r="L72" i="3" s="1"/>
  <c r="J31" i="18" s="1"/>
  <c r="AQ200" i="3"/>
  <c r="AQ243" i="3" s="1"/>
  <c r="O72" i="3" s="1"/>
  <c r="C31" i="18" s="1"/>
  <c r="AN314" i="3"/>
  <c r="N24" i="20" s="1"/>
  <c r="AQ287" i="3"/>
  <c r="AQ314" i="3" s="1"/>
  <c r="AE22" i="20"/>
  <c r="AO317" i="3"/>
  <c r="O27" i="20" s="1"/>
  <c r="AR297" i="3"/>
  <c r="AR317" i="3" s="1"/>
  <c r="BB228" i="3"/>
  <c r="BB251" i="3" s="1"/>
  <c r="Z80" i="3" s="1"/>
  <c r="C58" i="18" s="1"/>
  <c r="AY251" i="3"/>
  <c r="AP316" i="3"/>
  <c r="AS294" i="3"/>
  <c r="AS316" i="3" s="1"/>
  <c r="AN315" i="3"/>
  <c r="N25" i="20" s="1"/>
  <c r="AQ292" i="3"/>
  <c r="AQ315" i="3" s="1"/>
  <c r="AO314" i="3"/>
  <c r="O24" i="20" s="1"/>
  <c r="AR287" i="3"/>
  <c r="AR314" i="3" s="1"/>
  <c r="AP317" i="3"/>
  <c r="AS297" i="3"/>
  <c r="AS317" i="3" s="1"/>
  <c r="AE87" i="6"/>
  <c r="AS318" i="3" l="1"/>
  <c r="AE28" i="20"/>
  <c r="J7" i="20" s="1" a="1"/>
  <c r="AO318" i="3"/>
  <c r="O28" i="20" s="1"/>
  <c r="AN318" i="3"/>
  <c r="N28" i="20" s="1"/>
  <c r="AP318" i="3"/>
  <c r="AR318" i="3"/>
  <c r="AQ318" i="3"/>
  <c r="F60" i="6"/>
  <c r="C81" i="6"/>
  <c r="E87" i="6"/>
  <c r="E88" i="6" s="1"/>
  <c r="E94" i="6"/>
  <c r="E95" i="6" s="1"/>
  <c r="E96" i="6" s="1"/>
  <c r="C21" i="15" s="1"/>
  <c r="E98" i="6"/>
  <c r="E99" i="6" s="1"/>
  <c r="C73" i="6"/>
  <c r="B35" i="15" s="1"/>
  <c r="B53" i="15"/>
  <c r="C14" i="15"/>
  <c r="C38" i="15"/>
  <c r="A39" i="15"/>
  <c r="F59" i="6"/>
  <c r="G59" i="6" s="1"/>
  <c r="AD107" i="6" s="1"/>
  <c r="C23" i="9"/>
  <c r="C11" i="9"/>
  <c r="B33" i="9"/>
  <c r="C33" i="9"/>
  <c r="B32" i="1"/>
  <c r="B24" i="1"/>
  <c r="B19" i="1"/>
  <c r="B12" i="1"/>
  <c r="B23" i="9"/>
  <c r="B17" i="9"/>
  <c r="B12" i="9"/>
  <c r="C17" i="9"/>
  <c r="C12" i="9"/>
  <c r="C32" i="1"/>
  <c r="C24" i="1"/>
  <c r="C6" i="1"/>
  <c r="C4" i="1"/>
  <c r="C19" i="1"/>
  <c r="AP121" i="6" l="1"/>
  <c r="AP106" i="6"/>
  <c r="CC8" i="3"/>
  <c r="CC51" i="3" s="1"/>
  <c r="DT34" i="3"/>
  <c r="EE13" i="3"/>
  <c r="DT9" i="3"/>
  <c r="DT33" i="3"/>
  <c r="EE9" i="3"/>
  <c r="CC19" i="3"/>
  <c r="BR16" i="3"/>
  <c r="EE17" i="3"/>
  <c r="BR8" i="3"/>
  <c r="BR51" i="3" s="1"/>
  <c r="EE37" i="3"/>
  <c r="EE40" i="3"/>
  <c r="DT13" i="3"/>
  <c r="CC18" i="3"/>
  <c r="BR11" i="3"/>
  <c r="EE18" i="3"/>
  <c r="EE34" i="3"/>
  <c r="BR14" i="3"/>
  <c r="BR40" i="3"/>
  <c r="CC14" i="3"/>
  <c r="EE29" i="3"/>
  <c r="EE56" i="3" s="1"/>
  <c r="BR12" i="3"/>
  <c r="BR17" i="3"/>
  <c r="EE36" i="3"/>
  <c r="EE23" i="3"/>
  <c r="DT22" i="3"/>
  <c r="BR19" i="3"/>
  <c r="CC24" i="3"/>
  <c r="CC38" i="3"/>
  <c r="EE28" i="3"/>
  <c r="BR36" i="3"/>
  <c r="CC9" i="3"/>
  <c r="CC11" i="3"/>
  <c r="CC15" i="3"/>
  <c r="EE39" i="3"/>
  <c r="CC22" i="3"/>
  <c r="CC25" i="3"/>
  <c r="CC52" i="3" s="1"/>
  <c r="DT36" i="3"/>
  <c r="BR24" i="3"/>
  <c r="EE33" i="3"/>
  <c r="CC16" i="3"/>
  <c r="EE22" i="3"/>
  <c r="EE35" i="3"/>
  <c r="CC31" i="3"/>
  <c r="EE21" i="3"/>
  <c r="BR33" i="3"/>
  <c r="EE32" i="3"/>
  <c r="CC21" i="3"/>
  <c r="DT11" i="3"/>
  <c r="DT32" i="3"/>
  <c r="EE16" i="3"/>
  <c r="CC37" i="3"/>
  <c r="BR23" i="3"/>
  <c r="BR34" i="3"/>
  <c r="CC40" i="3"/>
  <c r="CC12" i="3"/>
  <c r="DT12" i="3"/>
  <c r="CC34" i="3"/>
  <c r="CC30" i="3"/>
  <c r="CC57" i="3" s="1"/>
  <c r="DT37" i="3"/>
  <c r="CC32" i="3"/>
  <c r="CC10" i="3"/>
  <c r="EE38" i="3"/>
  <c r="DT28" i="3"/>
  <c r="CC29" i="3"/>
  <c r="CC56" i="3" s="1"/>
  <c r="EE27" i="3"/>
  <c r="EE55" i="3" s="1"/>
  <c r="EE24" i="3"/>
  <c r="DT40" i="3"/>
  <c r="CC35" i="3"/>
  <c r="DT17" i="3"/>
  <c r="EE19" i="3"/>
  <c r="BR10" i="3"/>
  <c r="EE15" i="3"/>
  <c r="CC28" i="3"/>
  <c r="DT31" i="3"/>
  <c r="CC33" i="3"/>
  <c r="BR31" i="3"/>
  <c r="CC39" i="3"/>
  <c r="DT24" i="3"/>
  <c r="EE11" i="3"/>
  <c r="EE8" i="3"/>
  <c r="EE51" i="3" s="1"/>
  <c r="CC13" i="3"/>
  <c r="DT14" i="3"/>
  <c r="EE12" i="3"/>
  <c r="BR32" i="3"/>
  <c r="EE10" i="3"/>
  <c r="BR13" i="3"/>
  <c r="CC7" i="3"/>
  <c r="CC50" i="3" s="1"/>
  <c r="BR28" i="3"/>
  <c r="CC36" i="3"/>
  <c r="DT8" i="3"/>
  <c r="DT51" i="3" s="1"/>
  <c r="EE31" i="3"/>
  <c r="EE7" i="3"/>
  <c r="EE50" i="3" s="1"/>
  <c r="DT23" i="3"/>
  <c r="DT16" i="3"/>
  <c r="EE30" i="3"/>
  <c r="EE57" i="3" s="1"/>
  <c r="BR38" i="3"/>
  <c r="EE25" i="3"/>
  <c r="EE52" i="3" s="1"/>
  <c r="BR30" i="3"/>
  <c r="BR57" i="3" s="1"/>
  <c r="DT19" i="3"/>
  <c r="CC23" i="3"/>
  <c r="DT7" i="3"/>
  <c r="DT50" i="3" s="1"/>
  <c r="BR9" i="3"/>
  <c r="BR22" i="3"/>
  <c r="BR7" i="3"/>
  <c r="BR50" i="3" s="1"/>
  <c r="DT30" i="3"/>
  <c r="DT57" i="3" s="1"/>
  <c r="BR37" i="3"/>
  <c r="BR15" i="3"/>
  <c r="CC27" i="3"/>
  <c r="CC55" i="3" s="1"/>
  <c r="CC17" i="3"/>
  <c r="EE14" i="3"/>
  <c r="DT15" i="3"/>
  <c r="DT38" i="3"/>
  <c r="DT10" i="3"/>
  <c r="GW13" i="3"/>
  <c r="GG10" i="3"/>
  <c r="GG32" i="3"/>
  <c r="FV30" i="3"/>
  <c r="FV57" i="3" s="1"/>
  <c r="FV34" i="3"/>
  <c r="GG13" i="3"/>
  <c r="GW22" i="3"/>
  <c r="HH14" i="3"/>
  <c r="HH17" i="3"/>
  <c r="GG23" i="3"/>
  <c r="GG17" i="3"/>
  <c r="HH22" i="3"/>
  <c r="GG15" i="3"/>
  <c r="GW9" i="3"/>
  <c r="GG29" i="3"/>
  <c r="GG56" i="3" s="1"/>
  <c r="GG21" i="3"/>
  <c r="FV14" i="3"/>
  <c r="GG18" i="3"/>
  <c r="FV8" i="3"/>
  <c r="FV51" i="3" s="1"/>
  <c r="FV40" i="3"/>
  <c r="FV12" i="3"/>
  <c r="GG9" i="3"/>
  <c r="HH7" i="3"/>
  <c r="HH50" i="3" s="1"/>
  <c r="HH10" i="3"/>
  <c r="HH13" i="3"/>
  <c r="GW10" i="3"/>
  <c r="FV32" i="3"/>
  <c r="GG16" i="3"/>
  <c r="FV10" i="3"/>
  <c r="GW15" i="3"/>
  <c r="HH8" i="3"/>
  <c r="HH51" i="3" s="1"/>
  <c r="FV7" i="3"/>
  <c r="FV50" i="3" s="1"/>
  <c r="GG14" i="3"/>
  <c r="GG37" i="3"/>
  <c r="FV36" i="3"/>
  <c r="GG39" i="3"/>
  <c r="GG7" i="3"/>
  <c r="GG50" i="3" s="1"/>
  <c r="HH40" i="3"/>
  <c r="GW14" i="3"/>
  <c r="HH9" i="3"/>
  <c r="FV33" i="3"/>
  <c r="GW23" i="3"/>
  <c r="HH42" i="3"/>
  <c r="FV15" i="3"/>
  <c r="FV13" i="3"/>
  <c r="GG22" i="3"/>
  <c r="GW12" i="3"/>
  <c r="HH23" i="3"/>
  <c r="FV37" i="3"/>
  <c r="GG12" i="3"/>
  <c r="GG11" i="3"/>
  <c r="GW19" i="3"/>
  <c r="GW43" i="3"/>
  <c r="HH38" i="3"/>
  <c r="FV38" i="3"/>
  <c r="GG40" i="3"/>
  <c r="GG25" i="3"/>
  <c r="GG52" i="3" s="1"/>
  <c r="FV31" i="3"/>
  <c r="GG35" i="3"/>
  <c r="GG30" i="3"/>
  <c r="GG57" i="3" s="1"/>
  <c r="HH36" i="3"/>
  <c r="GW30" i="3"/>
  <c r="GG36" i="3"/>
  <c r="GG38" i="3"/>
  <c r="FV9" i="3"/>
  <c r="HH18" i="3"/>
  <c r="FV11" i="3"/>
  <c r="GG8" i="3"/>
  <c r="GG51" i="3" s="1"/>
  <c r="GW34" i="3"/>
  <c r="GW39" i="3"/>
  <c r="GW41" i="3"/>
  <c r="FV28" i="3"/>
  <c r="GG19" i="3"/>
  <c r="FV23" i="3"/>
  <c r="GG31" i="3"/>
  <c r="GG24" i="3"/>
  <c r="GW40" i="3"/>
  <c r="HH32" i="3"/>
  <c r="HH57" i="3" s="1"/>
  <c r="HH43" i="3"/>
  <c r="HH25" i="3"/>
  <c r="HH16" i="3"/>
  <c r="GW11" i="3"/>
  <c r="GW36" i="3"/>
  <c r="FV19" i="3"/>
  <c r="FV17" i="3"/>
  <c r="GG27" i="3"/>
  <c r="GG55" i="3" s="1"/>
  <c r="GW16" i="3"/>
  <c r="HH35" i="3"/>
  <c r="FV22" i="3"/>
  <c r="HH31" i="3"/>
  <c r="HH56" i="3" s="1"/>
  <c r="HH34" i="3"/>
  <c r="GW17" i="3"/>
  <c r="GG28" i="3"/>
  <c r="FV16" i="3"/>
  <c r="HH30" i="3"/>
  <c r="GW33" i="3"/>
  <c r="HX24" i="3"/>
  <c r="HX33" i="3"/>
  <c r="HX18" i="3"/>
  <c r="II18" i="3"/>
  <c r="GG34" i="3"/>
  <c r="HX17" i="3"/>
  <c r="II15" i="3"/>
  <c r="II16" i="3"/>
  <c r="GW32" i="3"/>
  <c r="GW57" i="3" s="1"/>
  <c r="II26" i="3"/>
  <c r="II52" i="3" s="1"/>
  <c r="HX7" i="3"/>
  <c r="HX8" i="3"/>
  <c r="HH41" i="3"/>
  <c r="GW8" i="3"/>
  <c r="GW51" i="3" s="1"/>
  <c r="HH12" i="3"/>
  <c r="HH24" i="3"/>
  <c r="HX12" i="3"/>
  <c r="GG33" i="3"/>
  <c r="GW24" i="3"/>
  <c r="HH15" i="3"/>
  <c r="HH19" i="3"/>
  <c r="HX15" i="3"/>
  <c r="HX14" i="3"/>
  <c r="II17" i="3"/>
  <c r="II23" i="3"/>
  <c r="II13" i="3"/>
  <c r="II7" i="3"/>
  <c r="HH39" i="3"/>
  <c r="II11" i="3"/>
  <c r="II9" i="3"/>
  <c r="HH11" i="3"/>
  <c r="II22" i="3"/>
  <c r="HH37" i="3"/>
  <c r="HX20" i="3"/>
  <c r="HX51" i="3" s="1"/>
  <c r="HH29" i="3"/>
  <c r="HH55" i="3" s="1"/>
  <c r="II8" i="3"/>
  <c r="II14" i="3"/>
  <c r="HX13" i="3"/>
  <c r="HX10" i="3"/>
  <c r="II24" i="3"/>
  <c r="FV24" i="3"/>
  <c r="II30" i="3"/>
  <c r="II31" i="3"/>
  <c r="II33" i="3"/>
  <c r="HX11" i="3"/>
  <c r="II12" i="3"/>
  <c r="HX21" i="3"/>
  <c r="II21" i="3"/>
  <c r="GW7" i="3"/>
  <c r="GW50" i="3" s="1"/>
  <c r="II19" i="3"/>
  <c r="HX16" i="3"/>
  <c r="HX9" i="3"/>
  <c r="HH33" i="3"/>
  <c r="HX30" i="3"/>
  <c r="HX19" i="3"/>
  <c r="HX23" i="3"/>
  <c r="HX22" i="3"/>
  <c r="HH27" i="3"/>
  <c r="HH52" i="3" s="1"/>
  <c r="II32" i="3"/>
  <c r="II58" i="3" s="1"/>
  <c r="II20" i="3"/>
  <c r="II51" i="3" s="1"/>
  <c r="II10" i="3"/>
  <c r="II29" i="3"/>
  <c r="II55" i="3" s="1"/>
  <c r="FF20" i="3"/>
  <c r="FF51" i="3" s="1"/>
  <c r="EU11" i="3"/>
  <c r="FF11" i="3"/>
  <c r="EU33" i="3"/>
  <c r="FF13" i="3"/>
  <c r="EU10" i="3"/>
  <c r="FF32" i="3"/>
  <c r="FF58" i="3" s="1"/>
  <c r="EU18" i="3"/>
  <c r="FF16" i="3"/>
  <c r="FF10" i="3"/>
  <c r="FF21" i="3"/>
  <c r="EU13" i="3"/>
  <c r="EU12" i="3"/>
  <c r="FF23" i="3"/>
  <c r="EU15" i="3"/>
  <c r="EU21" i="3"/>
  <c r="FF30" i="3"/>
  <c r="FF17" i="3"/>
  <c r="EU20" i="3"/>
  <c r="EU51" i="3" s="1"/>
  <c r="FF29" i="3"/>
  <c r="FF55" i="3" s="1"/>
  <c r="FF7" i="3"/>
  <c r="FF24" i="3"/>
  <c r="EU7" i="3"/>
  <c r="FF14" i="3"/>
  <c r="FF22" i="3"/>
  <c r="EU19" i="3"/>
  <c r="FF9" i="3"/>
  <c r="FF8" i="3"/>
  <c r="EU8" i="3"/>
  <c r="EU30" i="3"/>
  <c r="FF19" i="3"/>
  <c r="EU23" i="3"/>
  <c r="EU16" i="3"/>
  <c r="FF12" i="3"/>
  <c r="EU14" i="3"/>
  <c r="FF15" i="3"/>
  <c r="FF26" i="3"/>
  <c r="FF52" i="3" s="1"/>
  <c r="FF33" i="3"/>
  <c r="EU17" i="3"/>
  <c r="EU22" i="3"/>
  <c r="EU24" i="3"/>
  <c r="FF18" i="3"/>
  <c r="EU9" i="3"/>
  <c r="FF31" i="3"/>
  <c r="DD40" i="3"/>
  <c r="CS40" i="3"/>
  <c r="DD7" i="3"/>
  <c r="DD50" i="3" s="1"/>
  <c r="CS7" i="3"/>
  <c r="CS50" i="3" s="1"/>
  <c r="DD36" i="3"/>
  <c r="CS10" i="3"/>
  <c r="CS23" i="3"/>
  <c r="DD37" i="3"/>
  <c r="CS38" i="3"/>
  <c r="CS30" i="3"/>
  <c r="CS57" i="3" s="1"/>
  <c r="CS37" i="3"/>
  <c r="DD21" i="3"/>
  <c r="DD13" i="3"/>
  <c r="DD31" i="3"/>
  <c r="CS17" i="3"/>
  <c r="CS15" i="3"/>
  <c r="DD16" i="3"/>
  <c r="DD39" i="3"/>
  <c r="DD35" i="3"/>
  <c r="DD9" i="3"/>
  <c r="CS11" i="3"/>
  <c r="DD12" i="3"/>
  <c r="DD15" i="3"/>
  <c r="DD18" i="3"/>
  <c r="DD30" i="3"/>
  <c r="DD57" i="3" s="1"/>
  <c r="DD22" i="3"/>
  <c r="CS24" i="3"/>
  <c r="DD34" i="3"/>
  <c r="DD32" i="3"/>
  <c r="DD24" i="3"/>
  <c r="CS22" i="3"/>
  <c r="DD25" i="3"/>
  <c r="DD52" i="3" s="1"/>
  <c r="DD29" i="3"/>
  <c r="DD56" i="3" s="1"/>
  <c r="DD8" i="3"/>
  <c r="DD51" i="3" s="1"/>
  <c r="DD38" i="3"/>
  <c r="CS28" i="3"/>
  <c r="DD10" i="3"/>
  <c r="DD27" i="3"/>
  <c r="DD55" i="3" s="1"/>
  <c r="DD19" i="3"/>
  <c r="DD23" i="3"/>
  <c r="DD28" i="3"/>
  <c r="CS12" i="3"/>
  <c r="CS32" i="3"/>
  <c r="CS14" i="3"/>
  <c r="DD14" i="3"/>
  <c r="CS19" i="3"/>
  <c r="CS8" i="3"/>
  <c r="CS51" i="3" s="1"/>
  <c r="CS33" i="3"/>
  <c r="DD33" i="3"/>
  <c r="DD11" i="3"/>
  <c r="CS31" i="3"/>
  <c r="CS34" i="3"/>
  <c r="DD17" i="3"/>
  <c r="CS36" i="3"/>
  <c r="CS16" i="3"/>
  <c r="CS9" i="3"/>
  <c r="CS13" i="3"/>
  <c r="E100" i="6"/>
  <c r="C25" i="15" s="1"/>
  <c r="E101" i="6"/>
  <c r="C26" i="15" s="1"/>
  <c r="E102" i="6"/>
  <c r="E91" i="6"/>
  <c r="C16" i="15" s="1"/>
  <c r="E90" i="6"/>
  <c r="C15" i="15" s="1"/>
  <c r="E92" i="6"/>
  <c r="C17" i="15" s="1"/>
  <c r="J10" i="20"/>
  <c r="J8" i="20"/>
  <c r="J9" i="20"/>
  <c r="J7" i="20"/>
  <c r="G229" i="6"/>
  <c r="B17" i="17" s="1"/>
  <c r="G231" i="6"/>
  <c r="B19" i="17" s="1"/>
  <c r="G235" i="6"/>
  <c r="B23" i="17" s="1"/>
  <c r="G237" i="6"/>
  <c r="B25" i="17" s="1"/>
  <c r="G234" i="6"/>
  <c r="B22" i="17" s="1"/>
  <c r="G236" i="6"/>
  <c r="B24" i="17" s="1"/>
  <c r="G232" i="6"/>
  <c r="B20" i="17" s="1"/>
  <c r="G233" i="6"/>
  <c r="B21" i="17" s="1"/>
  <c r="G238" i="6"/>
  <c r="G230" i="6"/>
  <c r="B18" i="17" s="1"/>
  <c r="F28" i="6"/>
  <c r="BB7" i="3"/>
  <c r="BB50" i="3" s="1"/>
  <c r="AQ7" i="3"/>
  <c r="AQ50" i="3" s="1"/>
  <c r="AQ36" i="3"/>
  <c r="BB34" i="3"/>
  <c r="BB33" i="3"/>
  <c r="BB27" i="3"/>
  <c r="BB55" i="3" s="1"/>
  <c r="AQ8" i="3"/>
  <c r="AQ51" i="3" s="1"/>
  <c r="BB40" i="3"/>
  <c r="BB38" i="3"/>
  <c r="BB37" i="3"/>
  <c r="BB15" i="3"/>
  <c r="BB31" i="3"/>
  <c r="BB12" i="3"/>
  <c r="AQ28" i="3"/>
  <c r="AQ10" i="3"/>
  <c r="AQ9" i="3"/>
  <c r="BB19" i="3"/>
  <c r="BB16" i="3"/>
  <c r="BB18" i="3"/>
  <c r="AQ34" i="3"/>
  <c r="AQ33" i="3"/>
  <c r="BB11" i="3"/>
  <c r="AQ15" i="3"/>
  <c r="AQ31" i="3"/>
  <c r="AQ12" i="3"/>
  <c r="AQ19" i="3"/>
  <c r="AQ16" i="3"/>
  <c r="BB32" i="3"/>
  <c r="BB30" i="3"/>
  <c r="BB57" i="3" s="1"/>
  <c r="AQ23" i="3"/>
  <c r="BB39" i="3"/>
  <c r="BB36" i="3"/>
  <c r="BB17" i="3"/>
  <c r="AQ11" i="3"/>
  <c r="AQ24" i="3"/>
  <c r="AQ40" i="3"/>
  <c r="AQ22" i="3"/>
  <c r="AQ38" i="3"/>
  <c r="BB21" i="3"/>
  <c r="AQ37" i="3"/>
  <c r="BB28" i="3"/>
  <c r="AQ32" i="3"/>
  <c r="BB14" i="3"/>
  <c r="AQ30" i="3"/>
  <c r="AQ57" i="3" s="1"/>
  <c r="BB13" i="3"/>
  <c r="BB23" i="3"/>
  <c r="AQ17" i="3"/>
  <c r="BB8" i="3"/>
  <c r="BB51" i="3" s="1"/>
  <c r="BB24" i="3"/>
  <c r="BB22" i="3"/>
  <c r="BB10" i="3"/>
  <c r="BB9" i="3"/>
  <c r="BB25" i="3"/>
  <c r="BB52" i="3" s="1"/>
  <c r="BB35" i="3"/>
  <c r="AQ14" i="3"/>
  <c r="AQ13" i="3"/>
  <c r="BB29" i="3"/>
  <c r="BB56" i="3" s="1"/>
  <c r="D88" i="6"/>
  <c r="G60" i="6"/>
  <c r="C82" i="6"/>
  <c r="C83" i="6" s="1"/>
  <c r="B40" i="15" s="1"/>
  <c r="AL144" i="4"/>
  <c r="AH144" i="4"/>
  <c r="AD144" i="4"/>
  <c r="Z144" i="4"/>
  <c r="V144" i="4"/>
  <c r="R144" i="4"/>
  <c r="N144" i="4"/>
  <c r="J144" i="4"/>
  <c r="F144" i="4"/>
  <c r="C144" i="4"/>
  <c r="AK144" i="4"/>
  <c r="AG144" i="4"/>
  <c r="AC144" i="4"/>
  <c r="Y144" i="4"/>
  <c r="U144" i="4"/>
  <c r="Q144" i="4"/>
  <c r="M144" i="4"/>
  <c r="I144" i="4"/>
  <c r="E144" i="4"/>
  <c r="AM144" i="4"/>
  <c r="AI144" i="4"/>
  <c r="AE144" i="4"/>
  <c r="AA144" i="4"/>
  <c r="W144" i="4"/>
  <c r="S144" i="4"/>
  <c r="O144" i="4"/>
  <c r="K144" i="4"/>
  <c r="G144" i="4"/>
  <c r="AN144" i="4"/>
  <c r="AJ144" i="4"/>
  <c r="AF144" i="4"/>
  <c r="AB144" i="4"/>
  <c r="X144" i="4"/>
  <c r="T144" i="4"/>
  <c r="P144" i="4"/>
  <c r="L144" i="4"/>
  <c r="H144" i="4"/>
  <c r="D144" i="4"/>
  <c r="CC59" i="3" l="1"/>
  <c r="AP109" i="6"/>
  <c r="AP110" i="6"/>
  <c r="B14" i="9" s="1"/>
  <c r="AP111" i="6"/>
  <c r="AP112" i="6"/>
  <c r="B24" i="9" s="1"/>
  <c r="AF18" i="3" s="1"/>
  <c r="AP113" i="6"/>
  <c r="B25" i="9" s="1"/>
  <c r="AF25" i="3" s="1"/>
  <c r="AP114" i="6"/>
  <c r="B26" i="9" s="1"/>
  <c r="AF35" i="3" s="1"/>
  <c r="AP115" i="6"/>
  <c r="B27" i="9" s="1"/>
  <c r="AF39" i="3" s="1"/>
  <c r="AP123" i="6"/>
  <c r="B34" i="9" s="1"/>
  <c r="AP124" i="6"/>
  <c r="B35" i="9" s="1"/>
  <c r="BR59" i="3"/>
  <c r="O7" i="3"/>
  <c r="DD60" i="3"/>
  <c r="Z12" i="3"/>
  <c r="Z13" i="3"/>
  <c r="Z7" i="3"/>
  <c r="Z8" i="3"/>
  <c r="O8" i="3"/>
  <c r="Z9" i="3"/>
  <c r="O14" i="3"/>
  <c r="DD59" i="3"/>
  <c r="F29" i="6"/>
  <c r="F30" i="6" s="1"/>
  <c r="F31" i="6" s="1"/>
  <c r="F32" i="6" s="1"/>
  <c r="F33" i="6" s="1"/>
  <c r="F34" i="6" s="1"/>
  <c r="F35" i="6" s="1"/>
  <c r="F36" i="6" s="1"/>
  <c r="F37" i="6" s="1"/>
  <c r="F38" i="6" s="1"/>
  <c r="F39" i="6" s="1"/>
  <c r="F40" i="6" s="1"/>
  <c r="F41" i="6" s="1"/>
  <c r="F42" i="6" s="1"/>
  <c r="F43" i="6" s="1"/>
  <c r="F44" i="6" s="1"/>
  <c r="F45" i="6" s="1"/>
  <c r="F46" i="6" s="1"/>
  <c r="F47" i="6" s="1"/>
  <c r="F48" i="6" s="1"/>
  <c r="F49" i="6" s="1"/>
  <c r="F50" i="6" s="1"/>
  <c r="F51" i="6" s="1"/>
  <c r="F52" i="6" s="1"/>
  <c r="F53" i="6" s="1"/>
  <c r="F54" i="6" s="1"/>
  <c r="F55" i="6" s="1"/>
  <c r="G58" i="6"/>
  <c r="HH60" i="3"/>
  <c r="CS59" i="3"/>
  <c r="EE60" i="3"/>
  <c r="GG58" i="3"/>
  <c r="B42" i="15"/>
  <c r="AG93" i="3" s="1"/>
  <c r="B41" i="15"/>
  <c r="AG91" i="3" s="1"/>
  <c r="FF50" i="3"/>
  <c r="HH58" i="3"/>
  <c r="GG59" i="3"/>
  <c r="CC60" i="3"/>
  <c r="FF60" i="3"/>
  <c r="FV59" i="3"/>
  <c r="II60" i="3"/>
  <c r="GG60" i="3"/>
  <c r="HH59" i="3"/>
  <c r="DT59" i="3"/>
  <c r="HX50" i="3"/>
  <c r="GW59" i="3"/>
  <c r="CC58" i="3"/>
  <c r="EE58" i="3"/>
  <c r="K117" i="6"/>
  <c r="I117" i="6"/>
  <c r="EE104" i="3"/>
  <c r="CC88" i="3"/>
  <c r="EE82" i="3"/>
  <c r="DT101" i="3"/>
  <c r="BR84" i="3"/>
  <c r="EE90" i="3"/>
  <c r="EE117" i="3" s="1"/>
  <c r="CC96" i="3"/>
  <c r="CC74" i="3"/>
  <c r="BR74" i="3"/>
  <c r="DT73" i="3"/>
  <c r="BR72" i="3"/>
  <c r="BR115" i="3" s="1"/>
  <c r="BR81" i="3"/>
  <c r="CC90" i="3"/>
  <c r="CC117" i="3" s="1"/>
  <c r="DT78" i="3"/>
  <c r="DT103" i="3"/>
  <c r="EE95" i="3"/>
  <c r="CC82" i="3"/>
  <c r="DT102" i="3"/>
  <c r="EE73" i="3"/>
  <c r="P117" i="6"/>
  <c r="O117" i="6"/>
  <c r="CC72" i="3"/>
  <c r="CC115" i="3" s="1"/>
  <c r="EE101" i="3"/>
  <c r="N117" i="6"/>
  <c r="DT76" i="3"/>
  <c r="DT86" i="3"/>
  <c r="BR89" i="3"/>
  <c r="BR116" i="3" s="1"/>
  <c r="CC103" i="3"/>
  <c r="EE86" i="3"/>
  <c r="DT93" i="3"/>
  <c r="DT120" i="3" s="1"/>
  <c r="BR79" i="3"/>
  <c r="CC77" i="3"/>
  <c r="BR94" i="3"/>
  <c r="BR121" i="3" s="1"/>
  <c r="EE75" i="3"/>
  <c r="CC104" i="3"/>
  <c r="EE97" i="3"/>
  <c r="EE87" i="3"/>
  <c r="DT75" i="3"/>
  <c r="EE96" i="3"/>
  <c r="BR87" i="3"/>
  <c r="DT91" i="3"/>
  <c r="DT119" i="3" s="1"/>
  <c r="EE80" i="3"/>
  <c r="DT97" i="3"/>
  <c r="EE85" i="3"/>
  <c r="CC86" i="3"/>
  <c r="BR93" i="3"/>
  <c r="BR120" i="3" s="1"/>
  <c r="CC80" i="3"/>
  <c r="DT77" i="3"/>
  <c r="EE83" i="3"/>
  <c r="CC84" i="3"/>
  <c r="BR103" i="3"/>
  <c r="BR86" i="3"/>
  <c r="CC83" i="3"/>
  <c r="CC75" i="3"/>
  <c r="EE76" i="3"/>
  <c r="EE92" i="3"/>
  <c r="EE103" i="3"/>
  <c r="BR101" i="3"/>
  <c r="DT94" i="3"/>
  <c r="DT121" i="3" s="1"/>
  <c r="EE98" i="3"/>
  <c r="CC73" i="3"/>
  <c r="BR82" i="3"/>
  <c r="DT104" i="3"/>
  <c r="BR96" i="3"/>
  <c r="BR98" i="3"/>
  <c r="BR104" i="3"/>
  <c r="DT71" i="3"/>
  <c r="DT114" i="3" s="1"/>
  <c r="BR92" i="3"/>
  <c r="DT100" i="3"/>
  <c r="CC94" i="3"/>
  <c r="CC121" i="3" s="1"/>
  <c r="CC85" i="3"/>
  <c r="DT87" i="3"/>
  <c r="BR88" i="3"/>
  <c r="DT89" i="3"/>
  <c r="DT116" i="3" s="1"/>
  <c r="DT80" i="3"/>
  <c r="CC97" i="3"/>
  <c r="BR77" i="3"/>
  <c r="CC95" i="3"/>
  <c r="EE72" i="3"/>
  <c r="EE115" i="3" s="1"/>
  <c r="CC92" i="3"/>
  <c r="DT72" i="3"/>
  <c r="DT115" i="3" s="1"/>
  <c r="BR95" i="3"/>
  <c r="BR76" i="3"/>
  <c r="EE100" i="3"/>
  <c r="CC100" i="3"/>
  <c r="EE88" i="3"/>
  <c r="DT74" i="3"/>
  <c r="CC76" i="3"/>
  <c r="CC101" i="3"/>
  <c r="DT79" i="3"/>
  <c r="BR75" i="3"/>
  <c r="BR80" i="3"/>
  <c r="BR97" i="3"/>
  <c r="DT81" i="3"/>
  <c r="EE81" i="3"/>
  <c r="CC102" i="3"/>
  <c r="BR100" i="3"/>
  <c r="DT92" i="3"/>
  <c r="EE84" i="3"/>
  <c r="EE77" i="3"/>
  <c r="DT82" i="3"/>
  <c r="EE74" i="3"/>
  <c r="EE102" i="3"/>
  <c r="CC79" i="3"/>
  <c r="CC99" i="3"/>
  <c r="EE79" i="3"/>
  <c r="BR91" i="3"/>
  <c r="BR119" i="3" s="1"/>
  <c r="DT84" i="3"/>
  <c r="DT96" i="3"/>
  <c r="DT88" i="3"/>
  <c r="BR102" i="3"/>
  <c r="BR78" i="3"/>
  <c r="CC87" i="3"/>
  <c r="DT98" i="3"/>
  <c r="CC81" i="3"/>
  <c r="EE99" i="3"/>
  <c r="BR71" i="3"/>
  <c r="BR114" i="3" s="1"/>
  <c r="CC98" i="3"/>
  <c r="BR73" i="3"/>
  <c r="EE94" i="3"/>
  <c r="EE121" i="3" s="1"/>
  <c r="DT95" i="3"/>
  <c r="FV82" i="3"/>
  <c r="FV71" i="3"/>
  <c r="FV114" i="3" s="1"/>
  <c r="GW84" i="3"/>
  <c r="GG83" i="3"/>
  <c r="GG95" i="3"/>
  <c r="GW104" i="3"/>
  <c r="GW94" i="3"/>
  <c r="GW93" i="3"/>
  <c r="GW119" i="3" s="1"/>
  <c r="FV89" i="3"/>
  <c r="FV116" i="3" s="1"/>
  <c r="GG92" i="3"/>
  <c r="HH74" i="3"/>
  <c r="HH97" i="3"/>
  <c r="FV80" i="3"/>
  <c r="FV78" i="3"/>
  <c r="FV92" i="3"/>
  <c r="GW75" i="3"/>
  <c r="GG104" i="3"/>
  <c r="GG75" i="3"/>
  <c r="GW102" i="3"/>
  <c r="GW88" i="3"/>
  <c r="HH99" i="3"/>
  <c r="HH85" i="3"/>
  <c r="GG86" i="3"/>
  <c r="FV77" i="3"/>
  <c r="GG100" i="3"/>
  <c r="GG96" i="3"/>
  <c r="GW89" i="3"/>
  <c r="HH76" i="3"/>
  <c r="GW95" i="3"/>
  <c r="GW120" i="3" s="1"/>
  <c r="GG103" i="3"/>
  <c r="GG82" i="3"/>
  <c r="GG101" i="3"/>
  <c r="HH82" i="3"/>
  <c r="GG72" i="3"/>
  <c r="GG115" i="3" s="1"/>
  <c r="GG74" i="3"/>
  <c r="FV96" i="3"/>
  <c r="GG90" i="3"/>
  <c r="GG117" i="3" s="1"/>
  <c r="GG81" i="3"/>
  <c r="HH72" i="3"/>
  <c r="HH115" i="3" s="1"/>
  <c r="GG99" i="3"/>
  <c r="GG77" i="3"/>
  <c r="HH106" i="3"/>
  <c r="HH107" i="3"/>
  <c r="GG98" i="3"/>
  <c r="GW72" i="3"/>
  <c r="GW115" i="3" s="1"/>
  <c r="HH87" i="3"/>
  <c r="GW91" i="3"/>
  <c r="GW116" i="3" s="1"/>
  <c r="GW103" i="3"/>
  <c r="GW98" i="3"/>
  <c r="GG97" i="3"/>
  <c r="GG79" i="3"/>
  <c r="FV81" i="3"/>
  <c r="GG85" i="3"/>
  <c r="GW86" i="3"/>
  <c r="GW71" i="3"/>
  <c r="GW114" i="3" s="1"/>
  <c r="GG84" i="3"/>
  <c r="FV93" i="3"/>
  <c r="FV120" i="3" s="1"/>
  <c r="GG73" i="3"/>
  <c r="GW80" i="3"/>
  <c r="HH102" i="3"/>
  <c r="GW78" i="3"/>
  <c r="HH88" i="3"/>
  <c r="HH80" i="3"/>
  <c r="GG76" i="3"/>
  <c r="GG80" i="3"/>
  <c r="FV72" i="3"/>
  <c r="FV115" i="3" s="1"/>
  <c r="FV104" i="3"/>
  <c r="GW76" i="3"/>
  <c r="HH92" i="3"/>
  <c r="HH117" i="3" s="1"/>
  <c r="GW107" i="3"/>
  <c r="HH104" i="3"/>
  <c r="FV97" i="3"/>
  <c r="GG102" i="3"/>
  <c r="HH83" i="3"/>
  <c r="FV100" i="3"/>
  <c r="GG87" i="3"/>
  <c r="GW106" i="3"/>
  <c r="GW79" i="3"/>
  <c r="FV76" i="3"/>
  <c r="HX82" i="3"/>
  <c r="FV103" i="3"/>
  <c r="HX74" i="3"/>
  <c r="HH98" i="3"/>
  <c r="HX88" i="3"/>
  <c r="FV86" i="3"/>
  <c r="II77" i="3"/>
  <c r="HH86" i="3"/>
  <c r="FV88" i="3"/>
  <c r="HX93" i="3"/>
  <c r="HX119" i="3" s="1"/>
  <c r="GW82" i="3"/>
  <c r="II97" i="3"/>
  <c r="GW74" i="3"/>
  <c r="HH90" i="3"/>
  <c r="FV101" i="3"/>
  <c r="HX86" i="3"/>
  <c r="HX84" i="3"/>
  <c r="HX115" i="3" s="1"/>
  <c r="HX96" i="3"/>
  <c r="HX122" i="3" s="1"/>
  <c r="FV102" i="3"/>
  <c r="HX90" i="3"/>
  <c r="HX116" i="3" s="1"/>
  <c r="HX72" i="3"/>
  <c r="HH100" i="3"/>
  <c r="FV87" i="3"/>
  <c r="II94" i="3"/>
  <c r="II84" i="3"/>
  <c r="II115" i="3" s="1"/>
  <c r="HX76" i="3"/>
  <c r="GW100" i="3"/>
  <c r="HH94" i="3"/>
  <c r="HX83" i="3"/>
  <c r="FV94" i="3"/>
  <c r="FV121" i="3" s="1"/>
  <c r="GW81" i="3"/>
  <c r="HH77" i="3"/>
  <c r="II91" i="3"/>
  <c r="HH81" i="3"/>
  <c r="FV75" i="3"/>
  <c r="HH84" i="3"/>
  <c r="HX73" i="3"/>
  <c r="FV79" i="3"/>
  <c r="HH105" i="3"/>
  <c r="HH96" i="3"/>
  <c r="HH121" i="3" s="1"/>
  <c r="II89" i="3"/>
  <c r="GW105" i="3"/>
  <c r="GW73" i="3"/>
  <c r="FV95" i="3"/>
  <c r="II78" i="3"/>
  <c r="FV91" i="3"/>
  <c r="FV119" i="3" s="1"/>
  <c r="II75" i="3"/>
  <c r="HH75" i="3"/>
  <c r="HX71" i="3"/>
  <c r="FV73" i="3"/>
  <c r="HX81" i="3"/>
  <c r="II95" i="3"/>
  <c r="FV84" i="3"/>
  <c r="II72" i="3"/>
  <c r="II82" i="3"/>
  <c r="II87" i="3"/>
  <c r="HH73" i="3"/>
  <c r="HX87" i="3"/>
  <c r="HH79" i="3"/>
  <c r="HH101" i="3"/>
  <c r="HX79" i="3"/>
  <c r="FV74" i="3"/>
  <c r="HX75" i="3"/>
  <c r="II74" i="3"/>
  <c r="HX78" i="3"/>
  <c r="II92" i="3"/>
  <c r="II117" i="3" s="1"/>
  <c r="GW97" i="3"/>
  <c r="HX85" i="3"/>
  <c r="GW77" i="3"/>
  <c r="GG88" i="3"/>
  <c r="HX89" i="3"/>
  <c r="II79" i="3"/>
  <c r="II81" i="3"/>
  <c r="HX80" i="3"/>
  <c r="GW96" i="3"/>
  <c r="GW121" i="3" s="1"/>
  <c r="FV98" i="3"/>
  <c r="HX94" i="3"/>
  <c r="GW87" i="3"/>
  <c r="II85" i="3"/>
  <c r="II73" i="3"/>
  <c r="II86" i="3"/>
  <c r="HX97" i="3"/>
  <c r="II83" i="3"/>
  <c r="HH103" i="3"/>
  <c r="HH124" i="3" s="1"/>
  <c r="II96" i="3"/>
  <c r="II122" i="3" s="1"/>
  <c r="GG94" i="3"/>
  <c r="GG121" i="3" s="1"/>
  <c r="II76" i="3"/>
  <c r="HX77" i="3"/>
  <c r="FF75" i="3"/>
  <c r="EU75" i="3"/>
  <c r="EU93" i="3"/>
  <c r="EU119" i="3" s="1"/>
  <c r="FF74" i="3"/>
  <c r="FF77" i="3"/>
  <c r="FF84" i="3"/>
  <c r="FF115" i="3" s="1"/>
  <c r="FF87" i="3"/>
  <c r="FF83" i="3"/>
  <c r="EU96" i="3"/>
  <c r="EU122" i="3" s="1"/>
  <c r="EU83" i="3"/>
  <c r="FF92" i="3"/>
  <c r="FF117" i="3" s="1"/>
  <c r="EU94" i="3"/>
  <c r="FF89" i="3"/>
  <c r="EU73" i="3"/>
  <c r="EU89" i="3"/>
  <c r="FF72" i="3"/>
  <c r="FF85" i="3"/>
  <c r="FF95" i="3"/>
  <c r="FF78" i="3"/>
  <c r="EU72" i="3"/>
  <c r="FF97" i="3"/>
  <c r="FF76" i="3"/>
  <c r="FF96" i="3"/>
  <c r="FF122" i="3" s="1"/>
  <c r="EU80" i="3"/>
  <c r="EU78" i="3"/>
  <c r="EU85" i="3"/>
  <c r="EU90" i="3"/>
  <c r="EU116" i="3" s="1"/>
  <c r="EU79" i="3"/>
  <c r="EU77" i="3"/>
  <c r="EU97" i="3"/>
  <c r="L117" i="6"/>
  <c r="FF73" i="3"/>
  <c r="EU82" i="3"/>
  <c r="FF86" i="3"/>
  <c r="FF82" i="3"/>
  <c r="EU88" i="3"/>
  <c r="EU87" i="3"/>
  <c r="EU84" i="3"/>
  <c r="EU115" i="3" s="1"/>
  <c r="FF91" i="3"/>
  <c r="FF81" i="3"/>
  <c r="EU81" i="3"/>
  <c r="EU76" i="3"/>
  <c r="FF94" i="3"/>
  <c r="EU71" i="3"/>
  <c r="EU86" i="3"/>
  <c r="FF79" i="3"/>
  <c r="EU74" i="3"/>
  <c r="CS104" i="3"/>
  <c r="DD104" i="3"/>
  <c r="CS71" i="3"/>
  <c r="CS114" i="3" s="1"/>
  <c r="FF71" i="3"/>
  <c r="J117" i="6"/>
  <c r="CS92" i="3"/>
  <c r="CS82" i="3"/>
  <c r="DD82" i="3"/>
  <c r="CS78" i="3"/>
  <c r="CS91" i="3"/>
  <c r="CS119" i="3" s="1"/>
  <c r="DD85" i="3"/>
  <c r="DD77" i="3"/>
  <c r="CS87" i="3"/>
  <c r="CS96" i="3"/>
  <c r="CS75" i="3"/>
  <c r="DD74" i="3"/>
  <c r="CS74" i="3"/>
  <c r="CS93" i="3"/>
  <c r="CS120" i="3" s="1"/>
  <c r="DD98" i="3"/>
  <c r="DD73" i="3"/>
  <c r="CS84" i="3"/>
  <c r="CS81" i="3"/>
  <c r="CS76" i="3"/>
  <c r="CS100" i="3"/>
  <c r="DD87" i="3"/>
  <c r="CS86" i="3"/>
  <c r="DD103" i="3"/>
  <c r="DD90" i="3"/>
  <c r="DD117" i="3" s="1"/>
  <c r="DD102" i="3"/>
  <c r="CS80" i="3"/>
  <c r="CS95" i="3"/>
  <c r="DD79" i="3"/>
  <c r="DD94" i="3"/>
  <c r="DD121" i="3" s="1"/>
  <c r="DD72" i="3"/>
  <c r="DD115" i="3" s="1"/>
  <c r="DD80" i="3"/>
  <c r="DD101" i="3"/>
  <c r="DD86" i="3"/>
  <c r="DD100" i="3"/>
  <c r="DD75" i="3"/>
  <c r="DD99" i="3"/>
  <c r="DD96" i="3"/>
  <c r="DD84" i="3"/>
  <c r="DD83" i="3"/>
  <c r="DD97" i="3"/>
  <c r="CS73" i="3"/>
  <c r="DD88" i="3"/>
  <c r="CS79" i="3"/>
  <c r="CS102" i="3"/>
  <c r="DD76" i="3"/>
  <c r="DD95" i="3"/>
  <c r="CS88" i="3"/>
  <c r="DD92" i="3"/>
  <c r="CS98" i="3"/>
  <c r="CS97" i="3"/>
  <c r="CS94" i="3"/>
  <c r="CS121" i="3" s="1"/>
  <c r="CS103" i="3"/>
  <c r="DD81" i="3"/>
  <c r="CS77" i="3"/>
  <c r="II71" i="3"/>
  <c r="CS72" i="3"/>
  <c r="CS115" i="3" s="1"/>
  <c r="CS89" i="3"/>
  <c r="CS116" i="3" s="1"/>
  <c r="CS101" i="3"/>
  <c r="N118" i="6"/>
  <c r="J118" i="6"/>
  <c r="I118" i="6"/>
  <c r="K118" i="6"/>
  <c r="O118" i="6"/>
  <c r="P118" i="6"/>
  <c r="L118" i="6"/>
  <c r="GG78" i="3"/>
  <c r="FF88" i="3"/>
  <c r="DD78" i="3"/>
  <c r="II88" i="3"/>
  <c r="EE78" i="3"/>
  <c r="H117" i="6"/>
  <c r="H118" i="6"/>
  <c r="CC78" i="3"/>
  <c r="HH78" i="3"/>
  <c r="DD58" i="3"/>
  <c r="EU50" i="3"/>
  <c r="Z14" i="3"/>
  <c r="EE59" i="3"/>
  <c r="AF207" i="3"/>
  <c r="BG207" i="3" s="1"/>
  <c r="GL207" i="3" s="1"/>
  <c r="B26" i="17"/>
  <c r="B35" i="17" s="1"/>
  <c r="AF206" i="3"/>
  <c r="CH206" i="3" s="1"/>
  <c r="FK206" i="3" s="1"/>
  <c r="AF221" i="3"/>
  <c r="AF209" i="3"/>
  <c r="DI209" i="3" s="1"/>
  <c r="AF201" i="3"/>
  <c r="GL223" i="3"/>
  <c r="AF228" i="3"/>
  <c r="AF218" i="3"/>
  <c r="C271" i="6"/>
  <c r="B43" i="17" s="1"/>
  <c r="E271" i="6"/>
  <c r="C43" i="17" s="1"/>
  <c r="AQ71" i="3"/>
  <c r="AQ114" i="3" s="1"/>
  <c r="BB87" i="3"/>
  <c r="BB84" i="3"/>
  <c r="BB82" i="3"/>
  <c r="AQ81" i="3"/>
  <c r="AQ75" i="3"/>
  <c r="BB88" i="3"/>
  <c r="BB86" i="3"/>
  <c r="AQ89" i="3"/>
  <c r="AQ116" i="3" s="1"/>
  <c r="BB96" i="3"/>
  <c r="BB94" i="3"/>
  <c r="BB121" i="3" s="1"/>
  <c r="BB77" i="3"/>
  <c r="AQ87" i="3"/>
  <c r="AQ103" i="3"/>
  <c r="AQ84" i="3"/>
  <c r="AQ100" i="3"/>
  <c r="BB81" i="3"/>
  <c r="AQ91" i="3"/>
  <c r="AQ119" i="3" s="1"/>
  <c r="BB72" i="3"/>
  <c r="BB115" i="3" s="1"/>
  <c r="AQ88" i="3"/>
  <c r="BB104" i="3"/>
  <c r="AQ86" i="3"/>
  <c r="BB102" i="3"/>
  <c r="BB101" i="3"/>
  <c r="BB92" i="3"/>
  <c r="BB74" i="3"/>
  <c r="BB90" i="3"/>
  <c r="BB117" i="3" s="1"/>
  <c r="BB73" i="3"/>
  <c r="AQ78" i="3"/>
  <c r="AQ98" i="3"/>
  <c r="AQ97" i="3"/>
  <c r="AQ72" i="3"/>
  <c r="AQ115" i="3" s="1"/>
  <c r="AQ79" i="3"/>
  <c r="AQ95" i="3"/>
  <c r="BB76" i="3"/>
  <c r="AQ74" i="3"/>
  <c r="AQ73" i="3"/>
  <c r="BB99" i="3"/>
  <c r="AQ80" i="3"/>
  <c r="AQ93" i="3"/>
  <c r="AQ120" i="3" s="1"/>
  <c r="BB103" i="3"/>
  <c r="BB100" i="3"/>
  <c r="AQ82" i="3"/>
  <c r="BB98" i="3"/>
  <c r="BB97" i="3"/>
  <c r="BB75" i="3"/>
  <c r="AQ104" i="3"/>
  <c r="AQ102" i="3"/>
  <c r="BB85" i="3"/>
  <c r="AQ101" i="3"/>
  <c r="BB79" i="3"/>
  <c r="BB95" i="3"/>
  <c r="AQ76" i="3"/>
  <c r="AQ92" i="3"/>
  <c r="BB83" i="3"/>
  <c r="BB80" i="3"/>
  <c r="AQ96" i="3"/>
  <c r="AQ94" i="3"/>
  <c r="AQ121" i="3" s="1"/>
  <c r="AQ77" i="3"/>
  <c r="BB78" i="3"/>
  <c r="GM156" i="3"/>
  <c r="AQ59" i="3"/>
  <c r="BB59" i="3"/>
  <c r="BB58" i="3"/>
  <c r="BB60" i="3"/>
  <c r="G72" i="6"/>
  <c r="G71" i="6"/>
  <c r="G70" i="6"/>
  <c r="G73" i="6" s="1"/>
  <c r="D92" i="6"/>
  <c r="B17" i="15" s="1"/>
  <c r="EE118" i="3" l="1"/>
  <c r="EJ31" i="3"/>
  <c r="GL42" i="3"/>
  <c r="AF60" i="3"/>
  <c r="CH39" i="3"/>
  <c r="FK39" i="3"/>
  <c r="DI39" i="3"/>
  <c r="BG39" i="3"/>
  <c r="AK39" i="3"/>
  <c r="EJ32" i="3"/>
  <c r="FK35" i="3"/>
  <c r="CH35" i="3"/>
  <c r="AF58" i="3"/>
  <c r="GL38" i="3"/>
  <c r="EJ26" i="3"/>
  <c r="FK25" i="3"/>
  <c r="CH25" i="3"/>
  <c r="GL27" i="3"/>
  <c r="AF52" i="3"/>
  <c r="GL18" i="3"/>
  <c r="FK18" i="3"/>
  <c r="CH18" i="3"/>
  <c r="DI18" i="3"/>
  <c r="BG18" i="3"/>
  <c r="AK18" i="3"/>
  <c r="AN18" i="3" s="1"/>
  <c r="AQ18" i="3" s="1"/>
  <c r="B18" i="9"/>
  <c r="AF26" i="3" s="1"/>
  <c r="AR109" i="6"/>
  <c r="B13" i="9" s="1"/>
  <c r="AS109" i="6"/>
  <c r="E13" i="9" s="1"/>
  <c r="AF27" i="3" s="1"/>
  <c r="AF20" i="3"/>
  <c r="AP118" i="6"/>
  <c r="AK206" i="3"/>
  <c r="AN206" i="3" s="1"/>
  <c r="GW123" i="3"/>
  <c r="EJ218" i="3"/>
  <c r="II118" i="3"/>
  <c r="GG118" i="3"/>
  <c r="CS123" i="3"/>
  <c r="CC118" i="3"/>
  <c r="O16" i="3"/>
  <c r="Z16" i="3"/>
  <c r="Z17" i="3"/>
  <c r="BG206" i="3"/>
  <c r="FV123" i="3"/>
  <c r="DI206" i="3"/>
  <c r="H169" i="6"/>
  <c r="EE148" i="3"/>
  <c r="BR137" i="3"/>
  <c r="BR180" i="3" s="1"/>
  <c r="EE166" i="3"/>
  <c r="EE147" i="3"/>
  <c r="DT136" i="3"/>
  <c r="DT179" i="3" s="1"/>
  <c r="BR159" i="3"/>
  <c r="BR186" i="3" s="1"/>
  <c r="DT152" i="3"/>
  <c r="EE141" i="3"/>
  <c r="EE159" i="3"/>
  <c r="EE186" i="3" s="1"/>
  <c r="DT156" i="3"/>
  <c r="DT184" i="3" s="1"/>
  <c r="EE157" i="3"/>
  <c r="GW138" i="3"/>
  <c r="FV156" i="3"/>
  <c r="FV184" i="3" s="1"/>
  <c r="FV142" i="3"/>
  <c r="GG147" i="3"/>
  <c r="HH170" i="3"/>
  <c r="HH172" i="3"/>
  <c r="FV148" i="3"/>
  <c r="GG163" i="3"/>
  <c r="FV144" i="3"/>
  <c r="GG168" i="3"/>
  <c r="HH158" i="3"/>
  <c r="HH184" i="3" s="1"/>
  <c r="FV154" i="3"/>
  <c r="FV181" i="3" s="1"/>
  <c r="II137" i="3"/>
  <c r="II149" i="3"/>
  <c r="II180" i="3" s="1"/>
  <c r="II136" i="3"/>
  <c r="II161" i="3"/>
  <c r="II187" i="3" s="1"/>
  <c r="HX149" i="3"/>
  <c r="HX180" i="3" s="1"/>
  <c r="II141" i="3"/>
  <c r="II140" i="3"/>
  <c r="GW153" i="3"/>
  <c r="EU162" i="3"/>
  <c r="EU137" i="3"/>
  <c r="EU151" i="3"/>
  <c r="FF160" i="3"/>
  <c r="FF145" i="3"/>
  <c r="FF139" i="3"/>
  <c r="CS162" i="3"/>
  <c r="DD166" i="3"/>
  <c r="DD168" i="3"/>
  <c r="CS146" i="3"/>
  <c r="DD153" i="3"/>
  <c r="CS148" i="3"/>
  <c r="CS168" i="3"/>
  <c r="HH157" i="3"/>
  <c r="HH182" i="3" s="1"/>
  <c r="AQ152" i="3"/>
  <c r="AQ139" i="3"/>
  <c r="AQ140" i="3"/>
  <c r="BB148" i="3"/>
  <c r="AQ156" i="3"/>
  <c r="AQ184" i="3" s="1"/>
  <c r="AQ148" i="3"/>
  <c r="AQ166" i="3"/>
  <c r="BB155" i="3"/>
  <c r="BB182" i="3" s="1"/>
  <c r="Z53" i="3" s="1"/>
  <c r="C53" i="2" s="1"/>
  <c r="AI145" i="4"/>
  <c r="V145" i="4"/>
  <c r="AB145" i="4"/>
  <c r="F145" i="4"/>
  <c r="DD144" i="3"/>
  <c r="BB165" i="3"/>
  <c r="L145" i="4"/>
  <c r="F169" i="6"/>
  <c r="EE168" i="3"/>
  <c r="BR148" i="3"/>
  <c r="DT153" i="3"/>
  <c r="DT166" i="3"/>
  <c r="BR160" i="3"/>
  <c r="EE149" i="3"/>
  <c r="EE151" i="3"/>
  <c r="EE140" i="3"/>
  <c r="DT157" i="3"/>
  <c r="DT151" i="3"/>
  <c r="BR161" i="3"/>
  <c r="GW143" i="3"/>
  <c r="GG156" i="3"/>
  <c r="GG184" i="3" s="1"/>
  <c r="HH148" i="3"/>
  <c r="FV157" i="3"/>
  <c r="GW144" i="3"/>
  <c r="GW146" i="3"/>
  <c r="GG158" i="3"/>
  <c r="GG185" i="3" s="1"/>
  <c r="HH168" i="3"/>
  <c r="FV166" i="3"/>
  <c r="FV149" i="3"/>
  <c r="GW136" i="3"/>
  <c r="GW179" i="3" s="1"/>
  <c r="GW156" i="3"/>
  <c r="GW181" i="3" s="1"/>
  <c r="II142" i="3"/>
  <c r="GW151" i="3"/>
  <c r="HX145" i="3"/>
  <c r="GG139" i="3"/>
  <c r="II146" i="3"/>
  <c r="II150" i="3"/>
  <c r="II158" i="3"/>
  <c r="II184" i="3" s="1"/>
  <c r="GG141" i="3"/>
  <c r="FF138" i="3"/>
  <c r="EU161" i="3"/>
  <c r="EU187" i="3" s="1"/>
  <c r="EU152" i="3"/>
  <c r="FF147" i="3"/>
  <c r="FF137" i="3"/>
  <c r="FF153" i="3"/>
  <c r="DD162" i="3"/>
  <c r="CS137" i="3"/>
  <c r="CS180" i="3" s="1"/>
  <c r="DD146" i="3"/>
  <c r="CS141" i="3"/>
  <c r="CS163" i="3"/>
  <c r="CS149" i="3"/>
  <c r="DD158" i="3"/>
  <c r="DD185" i="3" s="1"/>
  <c r="FF157" i="3"/>
  <c r="FF182" i="3" s="1"/>
  <c r="BB146" i="3"/>
  <c r="BB143" i="3"/>
  <c r="AQ137" i="3"/>
  <c r="AQ180" i="3" s="1"/>
  <c r="O51" i="3" s="1"/>
  <c r="C32" i="2" s="1"/>
  <c r="BB164" i="3"/>
  <c r="BB137" i="3"/>
  <c r="BB180" i="3" s="1"/>
  <c r="Z51" i="3" s="1"/>
  <c r="C51" i="2" s="1"/>
  <c r="AQ161" i="3"/>
  <c r="BB141" i="3"/>
  <c r="G145" i="4"/>
  <c r="AM145" i="4"/>
  <c r="AD145" i="4"/>
  <c r="AF145" i="4"/>
  <c r="J145" i="4"/>
  <c r="R145" i="4"/>
  <c r="CS169" i="3"/>
  <c r="BB160" i="3"/>
  <c r="S145" i="4"/>
  <c r="BR141" i="3"/>
  <c r="EE142" i="3"/>
  <c r="EE163" i="3"/>
  <c r="BR163" i="3"/>
  <c r="DT143" i="3"/>
  <c r="BR136" i="3"/>
  <c r="BR179" i="3" s="1"/>
  <c r="BR151" i="3"/>
  <c r="EE146" i="3"/>
  <c r="BR138" i="3"/>
  <c r="BR167" i="3"/>
  <c r="BR144" i="3"/>
  <c r="DT139" i="3"/>
  <c r="HH167" i="3"/>
  <c r="GG148" i="3"/>
  <c r="GW139" i="3"/>
  <c r="GG157" i="3"/>
  <c r="HH142" i="3"/>
  <c r="GW167" i="3"/>
  <c r="GG169" i="3"/>
  <c r="HH162" i="3"/>
  <c r="HH140" i="3"/>
  <c r="FV163" i="3"/>
  <c r="GW171" i="3"/>
  <c r="HH165" i="3"/>
  <c r="HH144" i="3"/>
  <c r="HX137" i="3"/>
  <c r="II144" i="3"/>
  <c r="GW163" i="3"/>
  <c r="II151" i="3"/>
  <c r="II159" i="3"/>
  <c r="HX144" i="3"/>
  <c r="GW172" i="3"/>
  <c r="FF149" i="3"/>
  <c r="FF180" i="3" s="1"/>
  <c r="FF152" i="3"/>
  <c r="EU150" i="3"/>
  <c r="FF158" i="3"/>
  <c r="FF184" i="3" s="1"/>
  <c r="FF162" i="3"/>
  <c r="EU143" i="3"/>
  <c r="DD140" i="3"/>
  <c r="DD137" i="3"/>
  <c r="DD180" i="3" s="1"/>
  <c r="DD139" i="3"/>
  <c r="CS165" i="3"/>
  <c r="DD161" i="3"/>
  <c r="CS152" i="3"/>
  <c r="DD167" i="3"/>
  <c r="II157" i="3"/>
  <c r="II182" i="3" s="1"/>
  <c r="AQ162" i="3"/>
  <c r="AQ159" i="3"/>
  <c r="AQ186" i="3" s="1"/>
  <c r="O57" i="3" s="1"/>
  <c r="C38" i="2" s="1"/>
  <c r="BB151" i="3"/>
  <c r="AQ168" i="3"/>
  <c r="BB153" i="3"/>
  <c r="BB149" i="3"/>
  <c r="AQ157" i="3"/>
  <c r="K145" i="4"/>
  <c r="E145" i="4"/>
  <c r="D145" i="4"/>
  <c r="AJ145" i="4"/>
  <c r="N145" i="4"/>
  <c r="AN145" i="4"/>
  <c r="FF143" i="3"/>
  <c r="DT138" i="3"/>
  <c r="EE139" i="3"/>
  <c r="DT168" i="3"/>
  <c r="BR149" i="3"/>
  <c r="DT141" i="3"/>
  <c r="DT149" i="3"/>
  <c r="DT159" i="3"/>
  <c r="DT186" i="3" s="1"/>
  <c r="DT161" i="3"/>
  <c r="EE165" i="3"/>
  <c r="EE137" i="3"/>
  <c r="EE180" i="3" s="1"/>
  <c r="DT140" i="3"/>
  <c r="GG167" i="3"/>
  <c r="HH161" i="3"/>
  <c r="HH186" i="3" s="1"/>
  <c r="GW148" i="3"/>
  <c r="HH166" i="3"/>
  <c r="FV160" i="3"/>
  <c r="HH151" i="3"/>
  <c r="HH169" i="3"/>
  <c r="HH143" i="3"/>
  <c r="GG162" i="3"/>
  <c r="HH152" i="3"/>
  <c r="FV136" i="3"/>
  <c r="FV179" i="3" s="1"/>
  <c r="GW142" i="3"/>
  <c r="HX162" i="3"/>
  <c r="GW170" i="3"/>
  <c r="HX153" i="3"/>
  <c r="HX151" i="3"/>
  <c r="HX138" i="3"/>
  <c r="II153" i="3"/>
  <c r="GG143" i="3"/>
  <c r="GW140" i="3"/>
  <c r="HH136" i="3"/>
  <c r="HH179" i="3" s="1"/>
  <c r="FF151" i="3"/>
  <c r="EU138" i="3"/>
  <c r="EU155" i="3"/>
  <c r="EU181" i="3" s="1"/>
  <c r="EU147" i="3"/>
  <c r="EU145" i="3"/>
  <c r="DD169" i="3"/>
  <c r="DD160" i="3"/>
  <c r="DD156" i="3"/>
  <c r="DD184" i="3" s="1"/>
  <c r="CS144" i="3"/>
  <c r="DD152" i="3"/>
  <c r="CS153" i="3"/>
  <c r="DD157" i="3"/>
  <c r="CS160" i="3"/>
  <c r="EE155" i="3"/>
  <c r="EE182" i="3" s="1"/>
  <c r="BB169" i="3"/>
  <c r="AQ142" i="3"/>
  <c r="BB167" i="3"/>
  <c r="AQ149" i="3"/>
  <c r="AQ167" i="3"/>
  <c r="AQ163" i="3"/>
  <c r="BB161" i="3"/>
  <c r="O145" i="4"/>
  <c r="M145" i="4"/>
  <c r="H145" i="4"/>
  <c r="DD163" i="3"/>
  <c r="BB144" i="3"/>
  <c r="G177" i="6"/>
  <c r="M169" i="6"/>
  <c r="BR168" i="3"/>
  <c r="L169" i="6"/>
  <c r="DT165" i="3"/>
  <c r="BR165" i="3"/>
  <c r="EE161" i="3"/>
  <c r="EE153" i="3"/>
  <c r="EE143" i="3"/>
  <c r="BR162" i="3"/>
  <c r="BR157" i="3"/>
  <c r="DT146" i="3"/>
  <c r="GG165" i="3"/>
  <c r="GW169" i="3"/>
  <c r="HH171" i="3"/>
  <c r="HH159" i="3"/>
  <c r="GG159" i="3"/>
  <c r="GG186" i="3" s="1"/>
  <c r="HH149" i="3"/>
  <c r="GG140" i="3"/>
  <c r="GW162" i="3"/>
  <c r="FV140" i="3"/>
  <c r="GW154" i="3"/>
  <c r="FV159" i="3"/>
  <c r="FV186" i="3" s="1"/>
  <c r="FV143" i="3"/>
  <c r="HX155" i="3"/>
  <c r="HX181" i="3" s="1"/>
  <c r="HX146" i="3"/>
  <c r="HX139" i="3"/>
  <c r="HX159" i="3"/>
  <c r="II138" i="3"/>
  <c r="HX142" i="3"/>
  <c r="HH160" i="3"/>
  <c r="HH185" i="3" s="1"/>
  <c r="II147" i="3"/>
  <c r="GW152" i="3"/>
  <c r="FF141" i="3"/>
  <c r="EU149" i="3"/>
  <c r="EU180" i="3" s="1"/>
  <c r="EU139" i="3"/>
  <c r="EU159" i="3"/>
  <c r="DD165" i="3"/>
  <c r="CS151" i="3"/>
  <c r="DD141" i="3"/>
  <c r="DD148" i="3"/>
  <c r="HH155" i="3"/>
  <c r="AQ151" i="3"/>
  <c r="AQ146" i="3"/>
  <c r="I145" i="4"/>
  <c r="EE164" i="3"/>
  <c r="DT163" i="3"/>
  <c r="K169" i="6"/>
  <c r="DT142" i="3"/>
  <c r="BR156" i="3"/>
  <c r="BR184" i="3" s="1"/>
  <c r="DT137" i="3"/>
  <c r="DT180" i="3" s="1"/>
  <c r="EE136" i="3"/>
  <c r="EE179" i="3" s="1"/>
  <c r="DT169" i="3"/>
  <c r="EE144" i="3"/>
  <c r="DT144" i="3"/>
  <c r="EE156" i="3"/>
  <c r="EE184" i="3" s="1"/>
  <c r="GG138" i="3"/>
  <c r="HH138" i="3"/>
  <c r="HH146" i="3"/>
  <c r="HH153" i="3"/>
  <c r="FV138" i="3"/>
  <c r="GG146" i="3"/>
  <c r="GG152" i="3"/>
  <c r="HH147" i="3"/>
  <c r="GW159" i="3"/>
  <c r="HH139" i="3"/>
  <c r="GG137" i="3"/>
  <c r="GG180" i="3" s="1"/>
  <c r="FV165" i="3"/>
  <c r="HX140" i="3"/>
  <c r="HX150" i="3"/>
  <c r="HX147" i="3"/>
  <c r="II148" i="3"/>
  <c r="II139" i="3"/>
  <c r="HX152" i="3"/>
  <c r="GW165" i="3"/>
  <c r="GW137" i="3"/>
  <c r="GW180" i="3" s="1"/>
  <c r="FF140" i="3"/>
  <c r="EU144" i="3"/>
  <c r="FF142" i="3"/>
  <c r="FF159" i="3"/>
  <c r="EU142" i="3"/>
  <c r="EU141" i="3"/>
  <c r="G169" i="6"/>
  <c r="CS142" i="3"/>
  <c r="CS143" i="3"/>
  <c r="CS156" i="3"/>
  <c r="CS184" i="3" s="1"/>
  <c r="CS166" i="3"/>
  <c r="DD149" i="3"/>
  <c r="CS161" i="3"/>
  <c r="CS159" i="3"/>
  <c r="CS186" i="3" s="1"/>
  <c r="BB166" i="3"/>
  <c r="BB168" i="3"/>
  <c r="AQ160" i="3"/>
  <c r="BB147" i="3"/>
  <c r="AQ141" i="3"/>
  <c r="BB156" i="3"/>
  <c r="BB184" i="3" s="1"/>
  <c r="Z55" i="3" s="1"/>
  <c r="C55" i="2" s="1"/>
  <c r="BB159" i="3"/>
  <c r="BB186" i="3" s="1"/>
  <c r="Z57" i="3" s="1"/>
  <c r="C57" i="2" s="1"/>
  <c r="E169" i="6"/>
  <c r="D164" i="6" s="1"/>
  <c r="B33" i="1" s="1"/>
  <c r="W145" i="4"/>
  <c r="Y145" i="4"/>
  <c r="P145" i="4"/>
  <c r="U145" i="4"/>
  <c r="AH145" i="4"/>
  <c r="BB139" i="3"/>
  <c r="BB142" i="3"/>
  <c r="AG145" i="4"/>
  <c r="Q145" i="4"/>
  <c r="BR140" i="3"/>
  <c r="BR142" i="3"/>
  <c r="BR169" i="3"/>
  <c r="BR143" i="3"/>
  <c r="DT148" i="3"/>
  <c r="EE169" i="3"/>
  <c r="EE189" i="3" s="1"/>
  <c r="BR166" i="3"/>
  <c r="DT160" i="3"/>
  <c r="BR152" i="3"/>
  <c r="EE167" i="3"/>
  <c r="EE158" i="3"/>
  <c r="EE185" i="3" s="1"/>
  <c r="GG144" i="3"/>
  <c r="FV139" i="3"/>
  <c r="FV161" i="3"/>
  <c r="FV152" i="3"/>
  <c r="HH164" i="3"/>
  <c r="FV137" i="3"/>
  <c r="FV180" i="3" s="1"/>
  <c r="FV153" i="3"/>
  <c r="HH141" i="3"/>
  <c r="FV141" i="3"/>
  <c r="HH137" i="3"/>
  <c r="HH180" i="3" s="1"/>
  <c r="GG164" i="3"/>
  <c r="FV167" i="3"/>
  <c r="II162" i="3"/>
  <c r="II152" i="3"/>
  <c r="GG142" i="3"/>
  <c r="HX161" i="3"/>
  <c r="HX187" i="3" s="1"/>
  <c r="HX136" i="3"/>
  <c r="FV169" i="3"/>
  <c r="GG151" i="3"/>
  <c r="II145" i="3"/>
  <c r="EU140" i="3"/>
  <c r="EU146" i="3"/>
  <c r="EU153" i="3"/>
  <c r="FF148" i="3"/>
  <c r="FF150" i="3"/>
  <c r="FF161" i="3"/>
  <c r="FF187" i="3" s="1"/>
  <c r="CS136" i="3"/>
  <c r="CS179" i="3" s="1"/>
  <c r="CS138" i="3"/>
  <c r="CS167" i="3"/>
  <c r="DD138" i="3"/>
  <c r="DD151" i="3"/>
  <c r="CS157" i="3"/>
  <c r="DD147" i="3"/>
  <c r="DD155" i="3"/>
  <c r="DD182" i="3" s="1"/>
  <c r="AQ136" i="3"/>
  <c r="AQ179" i="3" s="1"/>
  <c r="O50" i="3" s="1"/>
  <c r="C31" i="2" s="1"/>
  <c r="AQ144" i="3"/>
  <c r="AQ165" i="3"/>
  <c r="BB163" i="3"/>
  <c r="BB138" i="3"/>
  <c r="AQ153" i="3"/>
  <c r="AA145" i="4"/>
  <c r="T145" i="4"/>
  <c r="AC145" i="4"/>
  <c r="AL145" i="4"/>
  <c r="BB152" i="3"/>
  <c r="AQ143" i="3"/>
  <c r="EE138" i="3"/>
  <c r="DT154" i="3"/>
  <c r="DT181" i="3" s="1"/>
  <c r="BR153" i="3"/>
  <c r="EE152" i="3"/>
  <c r="BR146" i="3"/>
  <c r="DT167" i="3"/>
  <c r="DT162" i="3"/>
  <c r="BR154" i="3"/>
  <c r="BR181" i="3" s="1"/>
  <c r="EE160" i="3"/>
  <c r="BR139" i="3"/>
  <c r="EE162" i="3"/>
  <c r="FV146" i="3"/>
  <c r="GG136" i="3"/>
  <c r="GG179" i="3" s="1"/>
  <c r="GG166" i="3"/>
  <c r="GG188" i="3" s="1"/>
  <c r="FV151" i="3"/>
  <c r="GW168" i="3"/>
  <c r="GG160" i="3"/>
  <c r="GG153" i="3"/>
  <c r="GW149" i="3"/>
  <c r="GG149" i="3"/>
  <c r="GW141" i="3"/>
  <c r="FV162" i="3"/>
  <c r="FV168" i="3"/>
  <c r="II143" i="3"/>
  <c r="II160" i="3"/>
  <c r="HX143" i="3"/>
  <c r="HH163" i="3"/>
  <c r="HX148" i="3"/>
  <c r="GG161" i="3"/>
  <c r="HX141" i="3"/>
  <c r="GW161" i="3"/>
  <c r="GW186" i="3" s="1"/>
  <c r="I169" i="6"/>
  <c r="FF146" i="3"/>
  <c r="FF136" i="3"/>
  <c r="EU136" i="3"/>
  <c r="EU148" i="3"/>
  <c r="FF144" i="3"/>
  <c r="DD136" i="3"/>
  <c r="DD179" i="3" s="1"/>
  <c r="DD142" i="3"/>
  <c r="CS154" i="3"/>
  <c r="CS181" i="3" s="1"/>
  <c r="CS140" i="3"/>
  <c r="DD143" i="3"/>
  <c r="CS139" i="3"/>
  <c r="DD159" i="3"/>
  <c r="DD186" i="3" s="1"/>
  <c r="GG155" i="3"/>
  <c r="GG182" i="3" s="1"/>
  <c r="BB136" i="3"/>
  <c r="BB179" i="3" s="1"/>
  <c r="Z50" i="3" s="1"/>
  <c r="C50" i="2" s="1"/>
  <c r="BB157" i="3"/>
  <c r="BB162" i="3"/>
  <c r="AQ138" i="3"/>
  <c r="BB140" i="3"/>
  <c r="AQ154" i="3"/>
  <c r="AQ181" i="3" s="1"/>
  <c r="O52" i="3" s="1"/>
  <c r="C33" i="2" s="1"/>
  <c r="AQ169" i="3"/>
  <c r="BB158" i="3"/>
  <c r="BB185" i="3" s="1"/>
  <c r="Z56" i="3" s="1"/>
  <c r="C56" i="2" s="1"/>
  <c r="AE145" i="4"/>
  <c r="C145" i="4"/>
  <c r="X145" i="4"/>
  <c r="AK145" i="4"/>
  <c r="DD164" i="3"/>
  <c r="Z145" i="4"/>
  <c r="DT123" i="3"/>
  <c r="GG123" i="3"/>
  <c r="CC123" i="3"/>
  <c r="HH122" i="3"/>
  <c r="EU114" i="3"/>
  <c r="II124" i="3"/>
  <c r="FV124" i="3"/>
  <c r="EE122" i="3"/>
  <c r="DD123" i="3"/>
  <c r="CC124" i="3"/>
  <c r="DD124" i="3"/>
  <c r="FF124" i="3"/>
  <c r="GG124" i="3"/>
  <c r="BR124" i="3"/>
  <c r="BR123" i="3"/>
  <c r="HX114" i="3"/>
  <c r="GG122" i="3"/>
  <c r="CC122" i="3"/>
  <c r="EE124" i="3"/>
  <c r="G117" i="6"/>
  <c r="AK207" i="3"/>
  <c r="AN207" i="3" s="1"/>
  <c r="AQ207" i="3" s="1"/>
  <c r="DD118" i="3"/>
  <c r="CS124" i="3"/>
  <c r="DD122" i="3"/>
  <c r="HH123" i="3"/>
  <c r="GW124" i="3"/>
  <c r="EE123" i="3"/>
  <c r="DT124" i="3"/>
  <c r="CH207" i="3"/>
  <c r="FK207" i="3" s="1"/>
  <c r="FP207" i="3" s="1"/>
  <c r="DI207" i="3"/>
  <c r="DQ207" i="3" s="1"/>
  <c r="DT207" i="3" s="1"/>
  <c r="FF118" i="3"/>
  <c r="G118" i="6"/>
  <c r="Z15" i="3"/>
  <c r="BG209" i="3"/>
  <c r="GL209" i="3" s="1"/>
  <c r="GT209" i="3" s="1"/>
  <c r="GW209" i="3" s="1"/>
  <c r="CH209" i="3"/>
  <c r="FK209" i="3" s="1"/>
  <c r="FS209" i="3" s="1"/>
  <c r="FV209" i="3" s="1"/>
  <c r="AK209" i="3"/>
  <c r="AN209" i="3" s="1"/>
  <c r="AQ209" i="3" s="1"/>
  <c r="EJ217" i="3"/>
  <c r="HM217" i="3" s="1"/>
  <c r="AF253" i="3"/>
  <c r="CH221" i="3"/>
  <c r="FK221" i="3" s="1"/>
  <c r="FP221" i="3" s="1"/>
  <c r="FP253" i="3" s="1"/>
  <c r="BG221" i="3"/>
  <c r="BG253" i="3" s="1"/>
  <c r="DI221" i="3"/>
  <c r="DI253" i="3" s="1"/>
  <c r="AK221" i="3"/>
  <c r="AN221" i="3" s="1"/>
  <c r="EJ223" i="3"/>
  <c r="HM223" i="3" s="1"/>
  <c r="AF211" i="3"/>
  <c r="AI200" i="3" s="1" a="1"/>
  <c r="DJ93" i="3"/>
  <c r="BH93" i="3"/>
  <c r="GM93" i="3" s="1"/>
  <c r="DJ91" i="3"/>
  <c r="BH91" i="3"/>
  <c r="BO206" i="3"/>
  <c r="BL206" i="3"/>
  <c r="DI218" i="3"/>
  <c r="BG218" i="3"/>
  <c r="GL206" i="3"/>
  <c r="GT206" i="3" s="1"/>
  <c r="AF244" i="3"/>
  <c r="BG201" i="3"/>
  <c r="GL201" i="3" s="1"/>
  <c r="DI201" i="3"/>
  <c r="DQ209" i="3"/>
  <c r="DT209" i="3" s="1"/>
  <c r="DN209" i="3"/>
  <c r="DI228" i="3"/>
  <c r="BG228" i="3"/>
  <c r="DN206" i="3"/>
  <c r="DQ206" i="3"/>
  <c r="BL207" i="3"/>
  <c r="BO207" i="3"/>
  <c r="BR207" i="3" s="1"/>
  <c r="AK201" i="3"/>
  <c r="AK244" i="3" s="1"/>
  <c r="CH201" i="3"/>
  <c r="FK201" i="3" s="1"/>
  <c r="FP201" i="3" s="1"/>
  <c r="FP244" i="3" s="1"/>
  <c r="GM181" i="3"/>
  <c r="HE156" i="3"/>
  <c r="HB156" i="3"/>
  <c r="HB181" i="3" s="1"/>
  <c r="FP206" i="3"/>
  <c r="FS206" i="3"/>
  <c r="GQ223" i="3"/>
  <c r="GT223" i="3"/>
  <c r="GW223" i="3" s="1"/>
  <c r="GQ207" i="3"/>
  <c r="GT207" i="3"/>
  <c r="GW207" i="3" s="1"/>
  <c r="HM218" i="3"/>
  <c r="ER218" i="3"/>
  <c r="EU218" i="3" s="1"/>
  <c r="EO218" i="3"/>
  <c r="FK253" i="3"/>
  <c r="EJ213" i="3"/>
  <c r="EJ244" i="3" s="1"/>
  <c r="AK228" i="3"/>
  <c r="GL230" i="3"/>
  <c r="AF251" i="3"/>
  <c r="CM206" i="3"/>
  <c r="CP206" i="3"/>
  <c r="CM221" i="3"/>
  <c r="CM253" i="3" s="1"/>
  <c r="CM207" i="3"/>
  <c r="AK218" i="3"/>
  <c r="GL220" i="3"/>
  <c r="AF245" i="3"/>
  <c r="EJ219" i="3"/>
  <c r="CH218" i="3"/>
  <c r="FK218" i="3" s="1"/>
  <c r="AG201" i="3"/>
  <c r="EJ224" i="3"/>
  <c r="CH228" i="3"/>
  <c r="FK228" i="3" s="1"/>
  <c r="HN27" i="3"/>
  <c r="AG20" i="3"/>
  <c r="CI93" i="3"/>
  <c r="FL93" i="3" s="1"/>
  <c r="GM95" i="3"/>
  <c r="EK93" i="3"/>
  <c r="EK80" i="3"/>
  <c r="CI91" i="3"/>
  <c r="FL91" i="3" s="1"/>
  <c r="CI71" i="3"/>
  <c r="FL71" i="3" s="1"/>
  <c r="AG71" i="3"/>
  <c r="AI1" i="9"/>
  <c r="F74" i="6"/>
  <c r="D96" i="6"/>
  <c r="B21" i="15" s="1"/>
  <c r="D100" i="6"/>
  <c r="B25" i="15" s="1"/>
  <c r="D90" i="6"/>
  <c r="B15" i="15" s="1"/>
  <c r="D91" i="6"/>
  <c r="B16" i="15" s="1"/>
  <c r="D101" i="6"/>
  <c r="B26" i="15" s="1"/>
  <c r="AG119" i="3"/>
  <c r="AV91" i="3"/>
  <c r="BB118" i="3"/>
  <c r="AQ123" i="3"/>
  <c r="BB124" i="3"/>
  <c r="AQ124" i="3"/>
  <c r="BB122" i="3"/>
  <c r="BB123" i="3"/>
  <c r="AV93" i="3"/>
  <c r="AG120" i="3"/>
  <c r="B43" i="15"/>
  <c r="AQ189" i="3" l="1"/>
  <c r="FS221" i="3"/>
  <c r="CH253" i="3"/>
  <c r="BR188" i="3"/>
  <c r="DD187" i="3"/>
  <c r="BR189" i="3"/>
  <c r="AF53" i="3"/>
  <c r="CH26" i="3"/>
  <c r="FK26" i="3"/>
  <c r="EJ28" i="3"/>
  <c r="GL28" i="3"/>
  <c r="GM28" i="3"/>
  <c r="AN39" i="3"/>
  <c r="AK60" i="3"/>
  <c r="BO18" i="3"/>
  <c r="BR18" i="3" s="1"/>
  <c r="BL18" i="3"/>
  <c r="BG60" i="3"/>
  <c r="BO39" i="3"/>
  <c r="BL39" i="3"/>
  <c r="BL60" i="3" s="1"/>
  <c r="DQ18" i="3"/>
  <c r="DT18" i="3" s="1"/>
  <c r="DN18" i="3"/>
  <c r="DI60" i="3"/>
  <c r="DN39" i="3"/>
  <c r="DN60" i="3" s="1"/>
  <c r="DQ39" i="3"/>
  <c r="CP18" i="3"/>
  <c r="CS18" i="3" s="1"/>
  <c r="CM18" i="3"/>
  <c r="FS39" i="3"/>
  <c r="FP39" i="3"/>
  <c r="FP60" i="3" s="1"/>
  <c r="FK60" i="3"/>
  <c r="FS18" i="3"/>
  <c r="FV18" i="3" s="1"/>
  <c r="FP18" i="3"/>
  <c r="CM39" i="3"/>
  <c r="CM60" i="3" s="1"/>
  <c r="CP39" i="3"/>
  <c r="GT18" i="3"/>
  <c r="GW18" i="3" s="1"/>
  <c r="GQ18" i="3"/>
  <c r="CH27" i="3"/>
  <c r="FK27" i="3"/>
  <c r="AF55" i="3"/>
  <c r="GL29" i="3"/>
  <c r="EJ29" i="3"/>
  <c r="GQ42" i="3"/>
  <c r="GQ60" i="3" s="1"/>
  <c r="GT42" i="3"/>
  <c r="GL60" i="3"/>
  <c r="GM21" i="3"/>
  <c r="EK25" i="3"/>
  <c r="EK54" i="3" s="1"/>
  <c r="CI20" i="3"/>
  <c r="FL20" i="3" s="1"/>
  <c r="GA20" i="3" s="1"/>
  <c r="GA54" i="3" s="1"/>
  <c r="GL21" i="3"/>
  <c r="EJ25" i="3"/>
  <c r="AF42" i="3"/>
  <c r="AF54" i="3"/>
  <c r="CH20" i="3"/>
  <c r="FK20" i="3"/>
  <c r="DT189" i="3"/>
  <c r="GW189" i="3"/>
  <c r="CP221" i="3"/>
  <c r="BL209" i="3"/>
  <c r="AK253" i="3"/>
  <c r="BB188" i="3"/>
  <c r="Z59" i="3" s="1"/>
  <c r="C59" i="2" s="1"/>
  <c r="CP207" i="3"/>
  <c r="CS207" i="3" s="1"/>
  <c r="CM209" i="3"/>
  <c r="EO223" i="3"/>
  <c r="BO209" i="3"/>
  <c r="BR209" i="3" s="1"/>
  <c r="FV189" i="3"/>
  <c r="ER223" i="3"/>
  <c r="EU223" i="3" s="1"/>
  <c r="FS207" i="3"/>
  <c r="FV207" i="3" s="1"/>
  <c r="CS189" i="3"/>
  <c r="HH189" i="3"/>
  <c r="GW188" i="3"/>
  <c r="DD189" i="3"/>
  <c r="AQ188" i="3"/>
  <c r="O59" i="3" s="1"/>
  <c r="C40" i="2" s="1"/>
  <c r="II189" i="3"/>
  <c r="EE188" i="3"/>
  <c r="AG154" i="3"/>
  <c r="EK155" i="3"/>
  <c r="CI154" i="3"/>
  <c r="GG187" i="3"/>
  <c r="F179" i="6"/>
  <c r="F181" i="6"/>
  <c r="F183" i="6"/>
  <c r="D149" i="6" s="1"/>
  <c r="B20" i="1" s="1"/>
  <c r="F184" i="6"/>
  <c r="F178" i="6"/>
  <c r="F185" i="6"/>
  <c r="F186" i="6"/>
  <c r="F180" i="6"/>
  <c r="F182" i="6"/>
  <c r="D154" i="6" s="1"/>
  <c r="B25" i="1" s="1"/>
  <c r="FV188" i="3"/>
  <c r="DT188" i="3"/>
  <c r="HH188" i="3"/>
  <c r="EU179" i="3"/>
  <c r="HX179" i="3"/>
  <c r="CS188" i="3"/>
  <c r="FF189" i="3"/>
  <c r="DD188" i="3"/>
  <c r="FP209" i="3"/>
  <c r="FF179" i="3"/>
  <c r="EE187" i="3"/>
  <c r="HH187" i="3"/>
  <c r="BB187" i="3"/>
  <c r="Z58" i="3" s="1"/>
  <c r="C58" i="2" s="1"/>
  <c r="BB189" i="3"/>
  <c r="Z60" i="3" s="1"/>
  <c r="C60" i="2" s="1"/>
  <c r="GG189" i="3"/>
  <c r="DN207" i="3"/>
  <c r="BL221" i="3"/>
  <c r="BL253" i="3" s="1"/>
  <c r="B46" i="15"/>
  <c r="GL221" i="3"/>
  <c r="GQ221" i="3" s="1"/>
  <c r="GQ246" i="3" s="1"/>
  <c r="DQ221" i="3"/>
  <c r="DT221" i="3" s="1"/>
  <c r="DT253" i="3" s="1"/>
  <c r="EO217" i="3"/>
  <c r="ER217" i="3"/>
  <c r="EU217" i="3" s="1"/>
  <c r="CP209" i="3"/>
  <c r="CS209" i="3" s="1"/>
  <c r="FS201" i="3"/>
  <c r="FS244" i="3" s="1"/>
  <c r="BO221" i="3"/>
  <c r="BR221" i="3" s="1"/>
  <c r="BR253" i="3" s="1"/>
  <c r="DN221" i="3"/>
  <c r="DN253" i="3" s="1"/>
  <c r="BG211" i="3"/>
  <c r="AB200" i="3" s="1"/>
  <c r="AF247" i="3"/>
  <c r="AF254" i="3" s="1"/>
  <c r="EJ220" i="3"/>
  <c r="EM200" i="3" s="1" a="1"/>
  <c r="EM210" i="3" s="1"/>
  <c r="DI211" i="3"/>
  <c r="DL200" i="3" s="1" a="1"/>
  <c r="CH211" i="3"/>
  <c r="AB201" i="3" s="1"/>
  <c r="AK211" i="3"/>
  <c r="AK235" i="3" s="1"/>
  <c r="AB199" i="3"/>
  <c r="AF235" i="3"/>
  <c r="BZ91" i="3"/>
  <c r="BW91" i="3"/>
  <c r="BW119" i="3" s="1"/>
  <c r="BH119" i="3"/>
  <c r="GM91" i="3"/>
  <c r="BH71" i="3"/>
  <c r="DJ71" i="3"/>
  <c r="BW93" i="3"/>
  <c r="BW120" i="3" s="1"/>
  <c r="BH120" i="3"/>
  <c r="BZ93" i="3"/>
  <c r="DY91" i="3"/>
  <c r="DY119" i="3" s="1"/>
  <c r="EB91" i="3"/>
  <c r="DJ119" i="3"/>
  <c r="EB93" i="3"/>
  <c r="DY93" i="3"/>
  <c r="DY120" i="3" s="1"/>
  <c r="DJ120" i="3"/>
  <c r="D82" i="3"/>
  <c r="Q41" i="18" s="1"/>
  <c r="GQ206" i="3"/>
  <c r="GQ209" i="3"/>
  <c r="BL218" i="3"/>
  <c r="BL245" i="3" s="1"/>
  <c r="BO218" i="3"/>
  <c r="BG245" i="3"/>
  <c r="GL218" i="3"/>
  <c r="BR206" i="3"/>
  <c r="BO228" i="3"/>
  <c r="BG251" i="3"/>
  <c r="BL228" i="3"/>
  <c r="BL251" i="3" s="1"/>
  <c r="GL228" i="3"/>
  <c r="GL251" i="3" s="1"/>
  <c r="DT206" i="3"/>
  <c r="DN201" i="3"/>
  <c r="DN244" i="3" s="1"/>
  <c r="DI244" i="3"/>
  <c r="DQ201" i="3"/>
  <c r="BO201" i="3"/>
  <c r="BL201" i="3"/>
  <c r="BL244" i="3" s="1"/>
  <c r="BG244" i="3"/>
  <c r="DQ218" i="3"/>
  <c r="DN218" i="3"/>
  <c r="DN245" i="3" s="1"/>
  <c r="DI245" i="3"/>
  <c r="BH201" i="3"/>
  <c r="GM201" i="3" s="1"/>
  <c r="DJ201" i="3"/>
  <c r="DQ228" i="3"/>
  <c r="DI251" i="3"/>
  <c r="DN228" i="3"/>
  <c r="DN251" i="3" s="1"/>
  <c r="AN201" i="3"/>
  <c r="AQ201" i="3" s="1"/>
  <c r="AG54" i="3"/>
  <c r="BH20" i="3"/>
  <c r="DJ20" i="3"/>
  <c r="CH244" i="3"/>
  <c r="FK244" i="3"/>
  <c r="CM201" i="3"/>
  <c r="CM244" i="3" s="1"/>
  <c r="CP201" i="3"/>
  <c r="CS201" i="3" s="1"/>
  <c r="CS244" i="3" s="1"/>
  <c r="HU218" i="3"/>
  <c r="HX218" i="3" s="1"/>
  <c r="HR218" i="3"/>
  <c r="HU217" i="3"/>
  <c r="HX217" i="3" s="1"/>
  <c r="HR217" i="3"/>
  <c r="HR223" i="3"/>
  <c r="HU223" i="3"/>
  <c r="HX223" i="3" s="1"/>
  <c r="IF27" i="3"/>
  <c r="IC27" i="3"/>
  <c r="FC80" i="3"/>
  <c r="FF80" i="3" s="1"/>
  <c r="FF114" i="3" s="1"/>
  <c r="HN80" i="3"/>
  <c r="FC93" i="3"/>
  <c r="FC119" i="3" s="1"/>
  <c r="HN93" i="3"/>
  <c r="HE181" i="3"/>
  <c r="HH156" i="3"/>
  <c r="HH181" i="3" s="1"/>
  <c r="EJ253" i="3"/>
  <c r="HM224" i="3"/>
  <c r="ER224" i="3"/>
  <c r="EO224" i="3"/>
  <c r="FP218" i="3"/>
  <c r="FP245" i="3" s="1"/>
  <c r="FS218" i="3"/>
  <c r="FK245" i="3"/>
  <c r="GW206" i="3"/>
  <c r="HM219" i="3"/>
  <c r="ER219" i="3"/>
  <c r="EO219" i="3"/>
  <c r="EO245" i="3" s="1"/>
  <c r="GL245" i="3"/>
  <c r="GT220" i="3"/>
  <c r="GQ220" i="3"/>
  <c r="GQ245" i="3" s="1"/>
  <c r="GL244" i="3"/>
  <c r="GT201" i="3"/>
  <c r="GQ201" i="3"/>
  <c r="GQ244" i="3" s="1"/>
  <c r="FV206" i="3"/>
  <c r="FP228" i="3"/>
  <c r="FP251" i="3" s="1"/>
  <c r="FK251" i="3"/>
  <c r="FS228" i="3"/>
  <c r="FV221" i="3"/>
  <c r="FV253" i="3" s="1"/>
  <c r="FS253" i="3"/>
  <c r="GT230" i="3"/>
  <c r="GQ230" i="3"/>
  <c r="HM213" i="3"/>
  <c r="ER213" i="3"/>
  <c r="EO213" i="3"/>
  <c r="EO244" i="3" s="1"/>
  <c r="HB95" i="3"/>
  <c r="HB120" i="3" s="1"/>
  <c r="GM120" i="3"/>
  <c r="HE95" i="3"/>
  <c r="GL166" i="3"/>
  <c r="GD93" i="3"/>
  <c r="GA93" i="3"/>
  <c r="GA120" i="3" s="1"/>
  <c r="FL120" i="3"/>
  <c r="FL114" i="3"/>
  <c r="GD71" i="3"/>
  <c r="GA71" i="3"/>
  <c r="GA114" i="3" s="1"/>
  <c r="FL119" i="3"/>
  <c r="GA91" i="3"/>
  <c r="GA119" i="3" s="1"/>
  <c r="GD91" i="3"/>
  <c r="HE93" i="3"/>
  <c r="HB93" i="3"/>
  <c r="HB119" i="3" s="1"/>
  <c r="GM119" i="3"/>
  <c r="EK119" i="3"/>
  <c r="EZ93" i="3"/>
  <c r="EZ119" i="3" s="1"/>
  <c r="EZ27" i="3"/>
  <c r="FC27" i="3"/>
  <c r="AV201" i="3"/>
  <c r="AG244" i="3"/>
  <c r="AN218" i="3"/>
  <c r="AK245" i="3"/>
  <c r="CS206" i="3"/>
  <c r="CS221" i="3"/>
  <c r="CS253" i="3" s="1"/>
  <c r="CP253" i="3"/>
  <c r="AQ206" i="3"/>
  <c r="CH251" i="3"/>
  <c r="CM228" i="3"/>
  <c r="CM251" i="3" s="1"/>
  <c r="CP228" i="3"/>
  <c r="AQ221" i="3"/>
  <c r="AQ253" i="3" s="1"/>
  <c r="AN253" i="3"/>
  <c r="EZ80" i="3"/>
  <c r="EZ114" i="3" s="1"/>
  <c r="CH245" i="3"/>
  <c r="CM218" i="3"/>
  <c r="CM245" i="3" s="1"/>
  <c r="CP218" i="3"/>
  <c r="AN228" i="3"/>
  <c r="AK251" i="3"/>
  <c r="EK213" i="3"/>
  <c r="CI201" i="3"/>
  <c r="FL201" i="3" s="1"/>
  <c r="AG235" i="3"/>
  <c r="AT200" i="3" a="1"/>
  <c r="AU200" i="3" a="1"/>
  <c r="AC199" i="3"/>
  <c r="EJ245" i="3"/>
  <c r="B45" i="17"/>
  <c r="AI201" i="3"/>
  <c r="AI228" i="3"/>
  <c r="AI212" i="3"/>
  <c r="AL212" i="3" s="1"/>
  <c r="AO212" i="3" s="1"/>
  <c r="AR212" i="3" s="1"/>
  <c r="AI231" i="3"/>
  <c r="AL231" i="3" s="1"/>
  <c r="AO231" i="3" s="1"/>
  <c r="AR231" i="3" s="1"/>
  <c r="AI215" i="3"/>
  <c r="AL215" i="3" s="1"/>
  <c r="AO215" i="3" s="1"/>
  <c r="AR215" i="3" s="1"/>
  <c r="AI230" i="3"/>
  <c r="AI214" i="3"/>
  <c r="AL214" i="3" s="1"/>
  <c r="AO214" i="3" s="1"/>
  <c r="AR214" i="3" s="1"/>
  <c r="AI233" i="3"/>
  <c r="AI217" i="3"/>
  <c r="AL217" i="3" s="1"/>
  <c r="AO217" i="3" s="1"/>
  <c r="AR217" i="3" s="1"/>
  <c r="AI224" i="3"/>
  <c r="AL224" i="3" s="1"/>
  <c r="AO224" i="3" s="1"/>
  <c r="AR224" i="3" s="1"/>
  <c r="AI208" i="3"/>
  <c r="AL208" i="3" s="1"/>
  <c r="AO208" i="3" s="1"/>
  <c r="AR208" i="3" s="1"/>
  <c r="AI227" i="3"/>
  <c r="AL227" i="3" s="1"/>
  <c r="AO227" i="3" s="1"/>
  <c r="AR227" i="3" s="1"/>
  <c r="AI211" i="3"/>
  <c r="AL211" i="3" s="1"/>
  <c r="AO211" i="3" s="1"/>
  <c r="AR211" i="3" s="1"/>
  <c r="AI226" i="3"/>
  <c r="AL226" i="3" s="1"/>
  <c r="AO226" i="3" s="1"/>
  <c r="AR226" i="3" s="1"/>
  <c r="AI210" i="3"/>
  <c r="AL210" i="3" s="1"/>
  <c r="AO210" i="3" s="1"/>
  <c r="AR210" i="3" s="1"/>
  <c r="AI229" i="3"/>
  <c r="AL229" i="3" s="1"/>
  <c r="AO229" i="3" s="1"/>
  <c r="AR229" i="3" s="1"/>
  <c r="AI213" i="3"/>
  <c r="AL213" i="3" s="1"/>
  <c r="AO213" i="3" s="1"/>
  <c r="AR213" i="3" s="1"/>
  <c r="AI220" i="3"/>
  <c r="AI204" i="3"/>
  <c r="AL204" i="3" s="1"/>
  <c r="AO204" i="3" s="1"/>
  <c r="AR204" i="3" s="1"/>
  <c r="AI223" i="3"/>
  <c r="AI207" i="3"/>
  <c r="AL207" i="3" s="1"/>
  <c r="AO207" i="3" s="1"/>
  <c r="AR207" i="3" s="1"/>
  <c r="AI222" i="3"/>
  <c r="AI206" i="3"/>
  <c r="AL206" i="3" s="1"/>
  <c r="AO206" i="3" s="1"/>
  <c r="AR206" i="3" s="1"/>
  <c r="AI225" i="3"/>
  <c r="AL225" i="3" s="1"/>
  <c r="AO225" i="3" s="1"/>
  <c r="AR225" i="3" s="1"/>
  <c r="AI209" i="3"/>
  <c r="AL209" i="3" s="1"/>
  <c r="AO209" i="3" s="1"/>
  <c r="AR209" i="3" s="1"/>
  <c r="AI232" i="3"/>
  <c r="AL232" i="3" s="1"/>
  <c r="AO232" i="3" s="1"/>
  <c r="AR232" i="3" s="1"/>
  <c r="AI216" i="3"/>
  <c r="AL216" i="3" s="1"/>
  <c r="AO216" i="3" s="1"/>
  <c r="AR216" i="3" s="1"/>
  <c r="AI200" i="3"/>
  <c r="AI219" i="3"/>
  <c r="AI203" i="3"/>
  <c r="AL203" i="3" s="1"/>
  <c r="AO203" i="3" s="1"/>
  <c r="AR203" i="3" s="1"/>
  <c r="AI218" i="3"/>
  <c r="AI202" i="3"/>
  <c r="AI221" i="3"/>
  <c r="AL221" i="3" s="1"/>
  <c r="AO221" i="3" s="1"/>
  <c r="AR221" i="3" s="1"/>
  <c r="AI205" i="3"/>
  <c r="AL205" i="3" s="1"/>
  <c r="AO205" i="3" s="1"/>
  <c r="AR205" i="3" s="1"/>
  <c r="EJ91" i="3"/>
  <c r="HM91" i="3" s="1"/>
  <c r="CH85" i="3"/>
  <c r="FK85" i="3" s="1"/>
  <c r="EJ95" i="3"/>
  <c r="HM95" i="3" s="1"/>
  <c r="GL101" i="3"/>
  <c r="CH99" i="3"/>
  <c r="FK99" i="3" s="1"/>
  <c r="GL92" i="3"/>
  <c r="CH90" i="3"/>
  <c r="FK90" i="3" s="1"/>
  <c r="EJ92" i="3"/>
  <c r="HM92" i="3" s="1"/>
  <c r="CH83" i="3"/>
  <c r="FK83" i="3" s="1"/>
  <c r="C55" i="10"/>
  <c r="DA93" i="3"/>
  <c r="CX93" i="3"/>
  <c r="CX120" i="3" s="1"/>
  <c r="CI120" i="3"/>
  <c r="C57" i="10"/>
  <c r="C38" i="10"/>
  <c r="C32" i="10"/>
  <c r="C51" i="10"/>
  <c r="C59" i="10"/>
  <c r="C40" i="10"/>
  <c r="C31" i="10"/>
  <c r="C50" i="10"/>
  <c r="P94" i="3"/>
  <c r="C52" i="10"/>
  <c r="C56" i="10"/>
  <c r="CI54" i="3"/>
  <c r="DA20" i="3"/>
  <c r="AG114" i="3"/>
  <c r="DA71" i="3"/>
  <c r="CX71" i="3"/>
  <c r="CX114" i="3" s="1"/>
  <c r="CI114" i="3"/>
  <c r="CI119" i="3"/>
  <c r="DA91" i="3"/>
  <c r="CX91" i="3"/>
  <c r="CX119" i="3" s="1"/>
  <c r="EK114" i="3"/>
  <c r="AF83" i="3"/>
  <c r="AF99" i="3"/>
  <c r="AV71" i="3"/>
  <c r="AV114" i="3" s="1"/>
  <c r="AV20" i="3"/>
  <c r="AY20" i="3" s="1"/>
  <c r="AY91" i="3"/>
  <c r="BB91" i="3" s="1"/>
  <c r="AV119" i="3"/>
  <c r="AY93" i="3"/>
  <c r="BB93" i="3" s="1"/>
  <c r="AV120" i="3"/>
  <c r="B27" i="15"/>
  <c r="AF85" i="3"/>
  <c r="B22" i="15"/>
  <c r="AF90" i="3"/>
  <c r="FV201" i="3" l="1"/>
  <c r="FV244" i="3" s="1"/>
  <c r="FL54" i="3"/>
  <c r="AF61" i="3"/>
  <c r="EO253" i="3"/>
  <c r="I82" i="3"/>
  <c r="AN60" i="3"/>
  <c r="AQ39" i="3"/>
  <c r="AQ60" i="3" s="1"/>
  <c r="FS60" i="3"/>
  <c r="FV39" i="3"/>
  <c r="FV60" i="3" s="1"/>
  <c r="GT60" i="3"/>
  <c r="GW42" i="3"/>
  <c r="GW60" i="3" s="1"/>
  <c r="BO60" i="3"/>
  <c r="BR39" i="3"/>
  <c r="BR60" i="3" s="1"/>
  <c r="CP60" i="3"/>
  <c r="CS39" i="3"/>
  <c r="CS60" i="3" s="1"/>
  <c r="DQ60" i="3"/>
  <c r="DT39" i="3"/>
  <c r="DT60" i="3" s="1"/>
  <c r="GD20" i="3"/>
  <c r="GG20" i="3" s="1"/>
  <c r="GG54" i="3" s="1"/>
  <c r="CX20" i="3"/>
  <c r="CX54" i="3" s="1"/>
  <c r="HN25" i="3"/>
  <c r="EZ25" i="3"/>
  <c r="EZ54" i="3" s="1"/>
  <c r="FC25" i="3"/>
  <c r="FF25" i="3" s="1"/>
  <c r="HB21" i="3"/>
  <c r="HE21" i="3"/>
  <c r="HH21" i="3" s="1"/>
  <c r="HM25" i="3"/>
  <c r="EO25" i="3"/>
  <c r="ER25" i="3"/>
  <c r="EU25" i="3" s="1"/>
  <c r="DQ253" i="3"/>
  <c r="I73" i="3"/>
  <c r="GT221" i="3"/>
  <c r="GT246" i="3" s="1"/>
  <c r="FL154" i="3"/>
  <c r="CX154" i="3"/>
  <c r="CX181" i="3" s="1"/>
  <c r="CI181" i="3"/>
  <c r="DA154" i="3"/>
  <c r="HN155" i="3"/>
  <c r="EK181" i="3"/>
  <c r="FC155" i="3"/>
  <c r="EZ155" i="3"/>
  <c r="EZ181" i="3" s="1"/>
  <c r="C146" i="6"/>
  <c r="AV154" i="3"/>
  <c r="AG181" i="3"/>
  <c r="E52" i="3" s="1"/>
  <c r="Q52" i="2" s="1"/>
  <c r="DJ154" i="3"/>
  <c r="BH154" i="3"/>
  <c r="D150" i="6"/>
  <c r="B21" i="1" s="1"/>
  <c r="GL246" i="3"/>
  <c r="AF164" i="3"/>
  <c r="EJ160" i="3"/>
  <c r="CH164" i="3"/>
  <c r="B27" i="1"/>
  <c r="AG89" i="3"/>
  <c r="CI89" i="3"/>
  <c r="EK90" i="3"/>
  <c r="B47" i="15"/>
  <c r="B55" i="15" s="1"/>
  <c r="AB203" i="3"/>
  <c r="BO253" i="3"/>
  <c r="L82" i="3" s="1"/>
  <c r="J41" i="18" s="1"/>
  <c r="CK200" i="3" a="1"/>
  <c r="CK209" i="3" s="1"/>
  <c r="FK211" i="3"/>
  <c r="CM211" i="3"/>
  <c r="CM247" i="3" s="1"/>
  <c r="CM254" i="3" s="1"/>
  <c r="CH247" i="3"/>
  <c r="CH254" i="3" s="1"/>
  <c r="CP211" i="3"/>
  <c r="BG247" i="3"/>
  <c r="D76" i="3" s="1"/>
  <c r="Q35" i="18" s="1"/>
  <c r="GL211" i="3"/>
  <c r="GL247" i="3" s="1"/>
  <c r="BO211" i="3"/>
  <c r="BL211" i="3"/>
  <c r="BL247" i="3" s="1"/>
  <c r="BL254" i="3" s="1"/>
  <c r="DQ211" i="3"/>
  <c r="DI247" i="3"/>
  <c r="DI254" i="3" s="1"/>
  <c r="DN211" i="3"/>
  <c r="DN247" i="3" s="1"/>
  <c r="DN254" i="3" s="1"/>
  <c r="AN211" i="3"/>
  <c r="AK247" i="3"/>
  <c r="AK254" i="3" s="1"/>
  <c r="BJ200" i="3" a="1"/>
  <c r="BJ232" i="3" s="1"/>
  <c r="ER220" i="3"/>
  <c r="HM220" i="3"/>
  <c r="HP200" i="3" s="1" a="1"/>
  <c r="EO220" i="3"/>
  <c r="EO247" i="3" s="1"/>
  <c r="EO254" i="3" s="1"/>
  <c r="EJ247" i="3"/>
  <c r="EJ254" i="3" s="1"/>
  <c r="D73" i="3"/>
  <c r="Q32" i="18" s="1"/>
  <c r="IF80" i="3"/>
  <c r="IC80" i="3"/>
  <c r="IC114" i="3" s="1"/>
  <c r="HN114" i="3"/>
  <c r="HM124" i="3"/>
  <c r="HU95" i="3"/>
  <c r="HR95" i="3"/>
  <c r="HR124" i="3" s="1"/>
  <c r="HN119" i="3"/>
  <c r="IF93" i="3"/>
  <c r="IC93" i="3"/>
  <c r="IC119" i="3" s="1"/>
  <c r="DY20" i="3"/>
  <c r="DY54" i="3" s="1"/>
  <c r="DJ54" i="3"/>
  <c r="EB20" i="3"/>
  <c r="EE93" i="3"/>
  <c r="EE120" i="3" s="1"/>
  <c r="EB120" i="3"/>
  <c r="GM116" i="3"/>
  <c r="HE91" i="3"/>
  <c r="HB91" i="3"/>
  <c r="HB116" i="3" s="1"/>
  <c r="BG90" i="3"/>
  <c r="DI90" i="3"/>
  <c r="BW20" i="3"/>
  <c r="BW54" i="3" s="1"/>
  <c r="BZ20" i="3"/>
  <c r="EB119" i="3"/>
  <c r="EE91" i="3"/>
  <c r="EE119" i="3" s="1"/>
  <c r="BG99" i="3"/>
  <c r="DI99" i="3"/>
  <c r="D74" i="3"/>
  <c r="Q33" i="18" s="1"/>
  <c r="DY71" i="3"/>
  <c r="DY114" i="3" s="1"/>
  <c r="EB71" i="3"/>
  <c r="DJ114" i="3"/>
  <c r="AK85" i="3"/>
  <c r="AN85" i="3" s="1"/>
  <c r="AQ85" i="3" s="1"/>
  <c r="DI85" i="3"/>
  <c r="BG85" i="3"/>
  <c r="AK27" i="3"/>
  <c r="AN27" i="3" s="1"/>
  <c r="AQ27" i="3" s="1"/>
  <c r="BG27" i="3"/>
  <c r="DI27" i="3"/>
  <c r="DI83" i="3"/>
  <c r="BG83" i="3"/>
  <c r="HR92" i="3"/>
  <c r="HR117" i="3" s="1"/>
  <c r="HM117" i="3"/>
  <c r="HU92" i="3"/>
  <c r="HM118" i="3"/>
  <c r="HU91" i="3"/>
  <c r="HR91" i="3"/>
  <c r="HR118" i="3" s="1"/>
  <c r="HP71" i="3" a="1"/>
  <c r="CC93" i="3"/>
  <c r="CC120" i="3" s="1"/>
  <c r="BZ120" i="3"/>
  <c r="BZ71" i="3"/>
  <c r="BH114" i="3"/>
  <c r="BW71" i="3"/>
  <c r="BW114" i="3" s="1"/>
  <c r="GM71" i="3"/>
  <c r="CC91" i="3"/>
  <c r="CC119" i="3" s="1"/>
  <c r="BZ119" i="3"/>
  <c r="EB201" i="3"/>
  <c r="DJ244" i="3"/>
  <c r="DJ254" i="3" s="1"/>
  <c r="DW200" i="3" a="1"/>
  <c r="DY201" i="3"/>
  <c r="DY244" i="3" s="1"/>
  <c r="DY254" i="3" s="1"/>
  <c r="DT218" i="3"/>
  <c r="DT245" i="3" s="1"/>
  <c r="DQ245" i="3"/>
  <c r="BR201" i="3"/>
  <c r="BR244" i="3" s="1"/>
  <c r="BO244" i="3"/>
  <c r="DT201" i="3"/>
  <c r="DT244" i="3" s="1"/>
  <c r="DQ244" i="3"/>
  <c r="BR218" i="3"/>
  <c r="BR245" i="3" s="1"/>
  <c r="BO245" i="3"/>
  <c r="GQ228" i="3"/>
  <c r="GQ251" i="3" s="1"/>
  <c r="GT228" i="3"/>
  <c r="GW228" i="3" s="1"/>
  <c r="GQ218" i="3"/>
  <c r="GT218" i="3"/>
  <c r="BZ201" i="3"/>
  <c r="BW201" i="3"/>
  <c r="BW244" i="3" s="1"/>
  <c r="BW254" i="3" s="1"/>
  <c r="BH244" i="3"/>
  <c r="BH254" i="3" s="1"/>
  <c r="BU200" i="3" a="1"/>
  <c r="DQ251" i="3"/>
  <c r="DT228" i="3"/>
  <c r="DT251" i="3" s="1"/>
  <c r="DL232" i="3"/>
  <c r="DL222" i="3"/>
  <c r="DL206" i="3"/>
  <c r="DL218" i="3"/>
  <c r="DL214" i="3"/>
  <c r="DL226" i="3"/>
  <c r="DL210" i="3"/>
  <c r="DL202" i="3"/>
  <c r="DL230" i="3"/>
  <c r="DL215" i="3"/>
  <c r="DL231" i="3"/>
  <c r="DL209" i="3"/>
  <c r="DL225" i="3"/>
  <c r="DL204" i="3"/>
  <c r="DL220" i="3"/>
  <c r="DL207" i="3"/>
  <c r="DL217" i="3"/>
  <c r="DL212" i="3"/>
  <c r="DL227" i="3"/>
  <c r="DL221" i="3"/>
  <c r="DL216" i="3"/>
  <c r="DL203" i="3"/>
  <c r="DL219" i="3"/>
  <c r="DL213" i="3"/>
  <c r="DL229" i="3"/>
  <c r="DL208" i="3"/>
  <c r="DL224" i="3"/>
  <c r="DL223" i="3"/>
  <c r="DL201" i="3"/>
  <c r="DL233" i="3"/>
  <c r="DL228" i="3"/>
  <c r="DL211" i="3"/>
  <c r="DL205" i="3"/>
  <c r="DL200" i="3"/>
  <c r="BO251" i="3"/>
  <c r="BR228" i="3"/>
  <c r="BR251" i="3" s="1"/>
  <c r="AN244" i="3"/>
  <c r="BH54" i="3"/>
  <c r="E11" i="3" s="1"/>
  <c r="Q54" i="10" s="1"/>
  <c r="AK20" i="3"/>
  <c r="AN20" i="3" s="1"/>
  <c r="AQ20" i="3" s="1"/>
  <c r="DI20" i="3"/>
  <c r="BG20" i="3"/>
  <c r="CP244" i="3"/>
  <c r="AB202" i="3"/>
  <c r="HM244" i="3"/>
  <c r="HU213" i="3"/>
  <c r="HR213" i="3"/>
  <c r="HR244" i="3" s="1"/>
  <c r="HR219" i="3"/>
  <c r="HR245" i="3" s="1"/>
  <c r="HM245" i="3"/>
  <c r="HU219" i="3"/>
  <c r="HM253" i="3"/>
  <c r="HU224" i="3"/>
  <c r="HR224" i="3"/>
  <c r="HR253" i="3" s="1"/>
  <c r="II27" i="3"/>
  <c r="FF93" i="3"/>
  <c r="FF119" i="3" s="1"/>
  <c r="T34" i="3"/>
  <c r="X56" i="16" s="1"/>
  <c r="FC114" i="3"/>
  <c r="GQ166" i="3"/>
  <c r="GT166" i="3"/>
  <c r="I74" i="3"/>
  <c r="D80" i="3"/>
  <c r="Q39" i="18" s="1"/>
  <c r="T33" i="3"/>
  <c r="X55" i="16" s="1"/>
  <c r="I80" i="3"/>
  <c r="GM244" i="3"/>
  <c r="GM254" i="3" s="1"/>
  <c r="HB201" i="3"/>
  <c r="HB244" i="3" s="1"/>
  <c r="HB254" i="3" s="1"/>
  <c r="GZ200" i="3" a="1"/>
  <c r="HE201" i="3"/>
  <c r="FV218" i="3"/>
  <c r="FV245" i="3" s="1"/>
  <c r="FS245" i="3"/>
  <c r="EP210" i="3"/>
  <c r="ES210" i="3"/>
  <c r="EV210" i="3" s="1"/>
  <c r="GW230" i="3"/>
  <c r="FV228" i="3"/>
  <c r="FV251" i="3" s="1"/>
  <c r="FS251" i="3"/>
  <c r="EU219" i="3"/>
  <c r="EU245" i="3" s="1"/>
  <c r="ER245" i="3"/>
  <c r="FL244" i="3"/>
  <c r="FL254" i="3" s="1"/>
  <c r="FY200" i="3" a="1"/>
  <c r="GD201" i="3"/>
  <c r="GA201" i="3"/>
  <c r="GA244" i="3" s="1"/>
  <c r="GA254" i="3" s="1"/>
  <c r="EU213" i="3"/>
  <c r="EU244" i="3" s="1"/>
  <c r="ER244" i="3"/>
  <c r="GW201" i="3"/>
  <c r="GW244" i="3" s="1"/>
  <c r="GT244" i="3"/>
  <c r="GT245" i="3"/>
  <c r="GW220" i="3"/>
  <c r="GW245" i="3" s="1"/>
  <c r="HN213" i="3"/>
  <c r="FC213" i="3"/>
  <c r="EZ213" i="3"/>
  <c r="EZ244" i="3" s="1"/>
  <c r="EZ254" i="3" s="1"/>
  <c r="EU224" i="3"/>
  <c r="EU253" i="3" s="1"/>
  <c r="ER253" i="3"/>
  <c r="GL160" i="3"/>
  <c r="DA54" i="3"/>
  <c r="DD20" i="3"/>
  <c r="DD54" i="3" s="1"/>
  <c r="GD120" i="3"/>
  <c r="GG93" i="3"/>
  <c r="GG120" i="3" s="1"/>
  <c r="HE120" i="3"/>
  <c r="HH95" i="3"/>
  <c r="HH120" i="3" s="1"/>
  <c r="GL157" i="3"/>
  <c r="DA120" i="3"/>
  <c r="DD93" i="3"/>
  <c r="DD120" i="3" s="1"/>
  <c r="DA119" i="3"/>
  <c r="DD91" i="3"/>
  <c r="DD119" i="3" s="1"/>
  <c r="DA114" i="3"/>
  <c r="DD71" i="3"/>
  <c r="DD114" i="3" s="1"/>
  <c r="FK122" i="3"/>
  <c r="FS99" i="3"/>
  <c r="FP99" i="3"/>
  <c r="FP122" i="3" s="1"/>
  <c r="FP85" i="3"/>
  <c r="FS85" i="3"/>
  <c r="FV85" i="3" s="1"/>
  <c r="HE119" i="3"/>
  <c r="HH93" i="3"/>
  <c r="HH119" i="3" s="1"/>
  <c r="GD119" i="3"/>
  <c r="GG91" i="3"/>
  <c r="GG119" i="3" s="1"/>
  <c r="FK118" i="3"/>
  <c r="FS83" i="3"/>
  <c r="FN71" i="3" a="1"/>
  <c r="FP83" i="3"/>
  <c r="FP90" i="3"/>
  <c r="FP117" i="3" s="1"/>
  <c r="FK117" i="3"/>
  <c r="FS90" i="3"/>
  <c r="GT101" i="3"/>
  <c r="GQ101" i="3"/>
  <c r="GT92" i="3"/>
  <c r="GQ92" i="3"/>
  <c r="GQ117" i="3" s="1"/>
  <c r="GL117" i="3"/>
  <c r="GD114" i="3"/>
  <c r="GG71" i="3"/>
  <c r="GG114" i="3" s="1"/>
  <c r="EM213" i="3"/>
  <c r="EM209" i="3"/>
  <c r="O100" i="3"/>
  <c r="G23" i="20" s="1"/>
  <c r="P96" i="3"/>
  <c r="H19" i="20" s="1"/>
  <c r="O28" i="3"/>
  <c r="C31" i="16" s="1"/>
  <c r="Z29" i="3"/>
  <c r="C51" i="16" s="1"/>
  <c r="P97" i="3"/>
  <c r="H20" i="20" s="1"/>
  <c r="O99" i="3"/>
  <c r="G22" i="20" s="1"/>
  <c r="P100" i="3"/>
  <c r="H23" i="20" s="1"/>
  <c r="O30" i="3"/>
  <c r="C33" i="16" s="1"/>
  <c r="O94" i="3"/>
  <c r="G17" i="20" s="1"/>
  <c r="Z31" i="3"/>
  <c r="C53" i="16" s="1"/>
  <c r="P99" i="3"/>
  <c r="H22" i="20" s="1"/>
  <c r="O82" i="3"/>
  <c r="C41" i="18" s="1"/>
  <c r="EM212" i="3"/>
  <c r="EM225" i="3"/>
  <c r="E34" i="3"/>
  <c r="Q56" i="16" s="1"/>
  <c r="E33" i="3"/>
  <c r="Q55" i="16" s="1"/>
  <c r="FK55" i="3"/>
  <c r="FP27" i="3"/>
  <c r="FP55" i="3" s="1"/>
  <c r="FS27" i="3"/>
  <c r="P103" i="3"/>
  <c r="H26" i="20" s="1"/>
  <c r="O37" i="3"/>
  <c r="C40" i="16" s="1"/>
  <c r="O95" i="3"/>
  <c r="G18" i="20" s="1"/>
  <c r="O101" i="3"/>
  <c r="G24" i="20" s="1"/>
  <c r="O35" i="3"/>
  <c r="C38" i="16" s="1"/>
  <c r="O33" i="3"/>
  <c r="C36" i="16" s="1"/>
  <c r="EM220" i="3"/>
  <c r="EM203" i="3"/>
  <c r="O34" i="3"/>
  <c r="C37" i="16" s="1"/>
  <c r="O96" i="3"/>
  <c r="G19" i="20" s="1"/>
  <c r="O103" i="3"/>
  <c r="G26" i="20" s="1"/>
  <c r="Z37" i="3"/>
  <c r="C59" i="16" s="1"/>
  <c r="P95" i="3"/>
  <c r="H18" i="20" s="1"/>
  <c r="O29" i="3"/>
  <c r="C32" i="16" s="1"/>
  <c r="P101" i="3"/>
  <c r="H24" i="20" s="1"/>
  <c r="Z35" i="3"/>
  <c r="C57" i="16" s="1"/>
  <c r="O97" i="3"/>
  <c r="G20" i="20" s="1"/>
  <c r="EM221" i="3"/>
  <c r="FS20" i="3"/>
  <c r="FP20" i="3"/>
  <c r="EM208" i="3"/>
  <c r="EM218" i="3"/>
  <c r="EM226" i="3"/>
  <c r="EM200" i="3"/>
  <c r="EM223" i="3"/>
  <c r="EM201" i="3"/>
  <c r="EM205" i="3"/>
  <c r="EM224" i="3"/>
  <c r="EM207" i="3"/>
  <c r="EM206" i="3"/>
  <c r="EM214" i="3"/>
  <c r="EM219" i="3"/>
  <c r="EM217" i="3"/>
  <c r="EM216" i="3"/>
  <c r="EM202" i="3"/>
  <c r="EM204" i="3"/>
  <c r="EM215" i="3"/>
  <c r="EM222" i="3"/>
  <c r="EM211" i="3"/>
  <c r="EJ117" i="3"/>
  <c r="ER92" i="3"/>
  <c r="EO92" i="3"/>
  <c r="EO117" i="3" s="1"/>
  <c r="AL222" i="3"/>
  <c r="AI249" i="3"/>
  <c r="AL220" i="3"/>
  <c r="AI248" i="3"/>
  <c r="AL230" i="3"/>
  <c r="AI252" i="3"/>
  <c r="AL228" i="3"/>
  <c r="AI251" i="3"/>
  <c r="EX200" i="3" a="1"/>
  <c r="CP245" i="3"/>
  <c r="CS218" i="3"/>
  <c r="CS245" i="3" s="1"/>
  <c r="AQ244" i="3"/>
  <c r="AL219" i="3"/>
  <c r="AI246" i="3"/>
  <c r="AL201" i="3"/>
  <c r="AI244" i="3"/>
  <c r="AG254" i="3"/>
  <c r="ER91" i="3"/>
  <c r="EO91" i="3"/>
  <c r="EO118" i="3" s="1"/>
  <c r="EM71" i="3" a="1"/>
  <c r="AL202" i="3"/>
  <c r="AI247" i="3"/>
  <c r="AI235" i="3"/>
  <c r="AI243" i="3"/>
  <c r="AL223" i="3"/>
  <c r="AI250" i="3"/>
  <c r="AL233" i="3"/>
  <c r="AI253" i="3"/>
  <c r="AY201" i="3"/>
  <c r="AV244" i="3"/>
  <c r="AV235" i="3"/>
  <c r="EJ124" i="3"/>
  <c r="Q41" i="16" s="1"/>
  <c r="ER95" i="3"/>
  <c r="EO95" i="3"/>
  <c r="EO124" i="3" s="1"/>
  <c r="AL218" i="3"/>
  <c r="AI245" i="3"/>
  <c r="AC201" i="3"/>
  <c r="CI244" i="3"/>
  <c r="CI254" i="3" s="1"/>
  <c r="DA201" i="3"/>
  <c r="CX201" i="3"/>
  <c r="CX244" i="3" s="1"/>
  <c r="CX254" i="3" s="1"/>
  <c r="CV200" i="3" a="1"/>
  <c r="AQ228" i="3"/>
  <c r="AQ251" i="3" s="1"/>
  <c r="AN251" i="3"/>
  <c r="CP251" i="3"/>
  <c r="CS228" i="3"/>
  <c r="CS251" i="3" s="1"/>
  <c r="AQ218" i="3"/>
  <c r="AQ245" i="3" s="1"/>
  <c r="AN245" i="3"/>
  <c r="FF27" i="3"/>
  <c r="FF54" i="3" s="1"/>
  <c r="FC54" i="3"/>
  <c r="AJ200" i="3" a="1"/>
  <c r="AJ200" i="3" s="1"/>
  <c r="AL200" i="3"/>
  <c r="AU202" i="3"/>
  <c r="AU225" i="3"/>
  <c r="AX225" i="3" s="1"/>
  <c r="BA225" i="3" s="1"/>
  <c r="BD225" i="3" s="1"/>
  <c r="AU206" i="3"/>
  <c r="AX206" i="3" s="1"/>
  <c r="BA206" i="3" s="1"/>
  <c r="BD206" i="3" s="1"/>
  <c r="AU222" i="3"/>
  <c r="AU200" i="3"/>
  <c r="AU228" i="3"/>
  <c r="AU213" i="3"/>
  <c r="AX213" i="3" s="1"/>
  <c r="BA213" i="3" s="1"/>
  <c r="BD213" i="3" s="1"/>
  <c r="AU229" i="3"/>
  <c r="AX229" i="3" s="1"/>
  <c r="BA229" i="3" s="1"/>
  <c r="BD229" i="3" s="1"/>
  <c r="AU211" i="3"/>
  <c r="AX211" i="3" s="1"/>
  <c r="BA211" i="3" s="1"/>
  <c r="BD211" i="3" s="1"/>
  <c r="AU227" i="3"/>
  <c r="AX227" i="3" s="1"/>
  <c r="BA227" i="3" s="1"/>
  <c r="BD227" i="3" s="1"/>
  <c r="AU220" i="3"/>
  <c r="AU210" i="3"/>
  <c r="AX210" i="3" s="1"/>
  <c r="BA210" i="3" s="1"/>
  <c r="BD210" i="3" s="1"/>
  <c r="AU226" i="3"/>
  <c r="AX226" i="3" s="1"/>
  <c r="BA226" i="3" s="1"/>
  <c r="BD226" i="3" s="1"/>
  <c r="AU208" i="3"/>
  <c r="AX208" i="3" s="1"/>
  <c r="BA208" i="3" s="1"/>
  <c r="BD208" i="3" s="1"/>
  <c r="AU201" i="3"/>
  <c r="AU217" i="3"/>
  <c r="AX217" i="3" s="1"/>
  <c r="BA217" i="3" s="1"/>
  <c r="BD217" i="3" s="1"/>
  <c r="AU233" i="3"/>
  <c r="AU215" i="3"/>
  <c r="AX215" i="3" s="1"/>
  <c r="BA215" i="3" s="1"/>
  <c r="BD215" i="3" s="1"/>
  <c r="AU231" i="3"/>
  <c r="AX231" i="3" s="1"/>
  <c r="BA231" i="3" s="1"/>
  <c r="BD231" i="3" s="1"/>
  <c r="AU232" i="3"/>
  <c r="AX232" i="3" s="1"/>
  <c r="BA232" i="3" s="1"/>
  <c r="BD232" i="3" s="1"/>
  <c r="AU214" i="3"/>
  <c r="AX214" i="3" s="1"/>
  <c r="BA214" i="3" s="1"/>
  <c r="BD214" i="3" s="1"/>
  <c r="AU230" i="3"/>
  <c r="AU216" i="3"/>
  <c r="AX216" i="3" s="1"/>
  <c r="BA216" i="3" s="1"/>
  <c r="BD216" i="3" s="1"/>
  <c r="AU205" i="3"/>
  <c r="AX205" i="3" s="1"/>
  <c r="BA205" i="3" s="1"/>
  <c r="BD205" i="3" s="1"/>
  <c r="AU221" i="3"/>
  <c r="AX221" i="3" s="1"/>
  <c r="BA221" i="3" s="1"/>
  <c r="BD221" i="3" s="1"/>
  <c r="AU203" i="3"/>
  <c r="AX203" i="3" s="1"/>
  <c r="BA203" i="3" s="1"/>
  <c r="BD203" i="3" s="1"/>
  <c r="AU219" i="3"/>
  <c r="AU204" i="3"/>
  <c r="AX204" i="3" s="1"/>
  <c r="BA204" i="3" s="1"/>
  <c r="BD204" i="3" s="1"/>
  <c r="AU218" i="3"/>
  <c r="AU234" i="3"/>
  <c r="AX234" i="3" s="1"/>
  <c r="BA234" i="3" s="1"/>
  <c r="AU224" i="3"/>
  <c r="AX224" i="3" s="1"/>
  <c r="BA224" i="3" s="1"/>
  <c r="BD224" i="3" s="1"/>
  <c r="AU209" i="3"/>
  <c r="AX209" i="3" s="1"/>
  <c r="BA209" i="3" s="1"/>
  <c r="BD209" i="3" s="1"/>
  <c r="AU207" i="3"/>
  <c r="AX207" i="3" s="1"/>
  <c r="BA207" i="3" s="1"/>
  <c r="BD207" i="3" s="1"/>
  <c r="AU223" i="3"/>
  <c r="AU212" i="3"/>
  <c r="AX212" i="3" s="1"/>
  <c r="BA212" i="3" s="1"/>
  <c r="BD212" i="3" s="1"/>
  <c r="AT201" i="3"/>
  <c r="AT221" i="3"/>
  <c r="AW221" i="3" s="1"/>
  <c r="AZ221" i="3" s="1"/>
  <c r="BC221" i="3" s="1"/>
  <c r="AT227" i="3"/>
  <c r="AW227" i="3" s="1"/>
  <c r="AZ227" i="3" s="1"/>
  <c r="BC227" i="3" s="1"/>
  <c r="AT232" i="3"/>
  <c r="AW232" i="3" s="1"/>
  <c r="AZ232" i="3" s="1"/>
  <c r="BC232" i="3" s="1"/>
  <c r="AT203" i="3"/>
  <c r="AW203" i="3" s="1"/>
  <c r="AZ203" i="3" s="1"/>
  <c r="BC203" i="3" s="1"/>
  <c r="AT205" i="3"/>
  <c r="AW205" i="3" s="1"/>
  <c r="AZ205" i="3" s="1"/>
  <c r="BC205" i="3" s="1"/>
  <c r="AT215" i="3"/>
  <c r="AW215" i="3" s="1"/>
  <c r="AZ215" i="3" s="1"/>
  <c r="BC215" i="3" s="1"/>
  <c r="AT217" i="3"/>
  <c r="AW217" i="3" s="1"/>
  <c r="AZ217" i="3" s="1"/>
  <c r="BC217" i="3" s="1"/>
  <c r="AT211" i="3"/>
  <c r="AW211" i="3" s="1"/>
  <c r="AZ211" i="3" s="1"/>
  <c r="BC211" i="3" s="1"/>
  <c r="AT213" i="3"/>
  <c r="AW213" i="3" s="1"/>
  <c r="AZ213" i="3" s="1"/>
  <c r="BC213" i="3" s="1"/>
  <c r="AT207" i="3"/>
  <c r="AW207" i="3" s="1"/>
  <c r="AZ207" i="3" s="1"/>
  <c r="BC207" i="3" s="1"/>
  <c r="AT209" i="3"/>
  <c r="AW209" i="3" s="1"/>
  <c r="AZ209" i="3" s="1"/>
  <c r="BC209" i="3" s="1"/>
  <c r="AT216" i="3"/>
  <c r="AW216" i="3" s="1"/>
  <c r="AZ216" i="3" s="1"/>
  <c r="BC216" i="3" s="1"/>
  <c r="AT218" i="3"/>
  <c r="AT228" i="3"/>
  <c r="AT230" i="3"/>
  <c r="AT224" i="3"/>
  <c r="AW224" i="3" s="1"/>
  <c r="AZ224" i="3" s="1"/>
  <c r="BC224" i="3" s="1"/>
  <c r="AT226" i="3"/>
  <c r="AW226" i="3" s="1"/>
  <c r="AZ226" i="3" s="1"/>
  <c r="BC226" i="3" s="1"/>
  <c r="AT220" i="3"/>
  <c r="AT222" i="3"/>
  <c r="AT200" i="3"/>
  <c r="AT202" i="3"/>
  <c r="AT212" i="3"/>
  <c r="AW212" i="3" s="1"/>
  <c r="AZ212" i="3" s="1"/>
  <c r="BC212" i="3" s="1"/>
  <c r="AT214" i="3"/>
  <c r="AW214" i="3" s="1"/>
  <c r="AZ214" i="3" s="1"/>
  <c r="BC214" i="3" s="1"/>
  <c r="AT208" i="3"/>
  <c r="AW208" i="3" s="1"/>
  <c r="AZ208" i="3" s="1"/>
  <c r="BC208" i="3" s="1"/>
  <c r="AT210" i="3"/>
  <c r="AW210" i="3" s="1"/>
  <c r="AZ210" i="3" s="1"/>
  <c r="BC210" i="3" s="1"/>
  <c r="AT204" i="3"/>
  <c r="AW204" i="3" s="1"/>
  <c r="AZ204" i="3" s="1"/>
  <c r="BC204" i="3" s="1"/>
  <c r="AT206" i="3"/>
  <c r="AW206" i="3" s="1"/>
  <c r="AZ206" i="3" s="1"/>
  <c r="BC206" i="3" s="1"/>
  <c r="AT219" i="3"/>
  <c r="AT231" i="3"/>
  <c r="AW231" i="3" s="1"/>
  <c r="AZ231" i="3" s="1"/>
  <c r="BC231" i="3" s="1"/>
  <c r="AT233" i="3"/>
  <c r="AT229" i="3"/>
  <c r="AW229" i="3" s="1"/>
  <c r="AZ229" i="3" s="1"/>
  <c r="BC229" i="3" s="1"/>
  <c r="AT223" i="3"/>
  <c r="AT225" i="3"/>
  <c r="AW225" i="3" s="1"/>
  <c r="AZ225" i="3" s="1"/>
  <c r="BC225" i="3" s="1"/>
  <c r="AC203" i="3"/>
  <c r="EK244" i="3"/>
  <c r="EK254" i="3" s="1"/>
  <c r="AC200" i="3"/>
  <c r="CM85" i="3"/>
  <c r="CP85" i="3"/>
  <c r="CS85" i="3" s="1"/>
  <c r="CK71" i="3" a="1"/>
  <c r="CM83" i="3"/>
  <c r="CH118" i="3"/>
  <c r="CP83" i="3"/>
  <c r="CS83" i="3" s="1"/>
  <c r="CH117" i="3"/>
  <c r="CM90" i="3"/>
  <c r="CM117" i="3" s="1"/>
  <c r="CP90" i="3"/>
  <c r="EJ118" i="3"/>
  <c r="EJ113" i="3"/>
  <c r="CP99" i="3"/>
  <c r="CH122" i="3"/>
  <c r="CM99" i="3"/>
  <c r="CM122" i="3" s="1"/>
  <c r="C60" i="10"/>
  <c r="Q94" i="3"/>
  <c r="O98" i="3"/>
  <c r="H17" i="20"/>
  <c r="N98" i="3"/>
  <c r="C58" i="10"/>
  <c r="CM20" i="3"/>
  <c r="CP20" i="3"/>
  <c r="CS20" i="3" s="1"/>
  <c r="CH55" i="3"/>
  <c r="CP27" i="3"/>
  <c r="CM27" i="3"/>
  <c r="CM55" i="3" s="1"/>
  <c r="BB20" i="3"/>
  <c r="BB54" i="3" s="1"/>
  <c r="AK83" i="3"/>
  <c r="AN83" i="3" s="1"/>
  <c r="AQ83" i="3" s="1"/>
  <c r="AG26" i="3"/>
  <c r="B36" i="9"/>
  <c r="AK99" i="3"/>
  <c r="AK122" i="3" s="1"/>
  <c r="AF122" i="3"/>
  <c r="B18" i="15"/>
  <c r="B29" i="15" s="1"/>
  <c r="AY71" i="3"/>
  <c r="AV54" i="3"/>
  <c r="AY54" i="3"/>
  <c r="AY119" i="3"/>
  <c r="BB119" i="3"/>
  <c r="AI71" i="3" a="1"/>
  <c r="AI98" i="3" s="1"/>
  <c r="AL98" i="3" s="1"/>
  <c r="AO98" i="3" s="1"/>
  <c r="AR98" i="3" s="1"/>
  <c r="AF118" i="3"/>
  <c r="BB120" i="3"/>
  <c r="AY120" i="3"/>
  <c r="AF106" i="3"/>
  <c r="AK90" i="3"/>
  <c r="AF117" i="3"/>
  <c r="CK229" i="3" l="1"/>
  <c r="GW221" i="3"/>
  <c r="GW246" i="3" s="1"/>
  <c r="GD54" i="3"/>
  <c r="IF25" i="3"/>
  <c r="IC25" i="3"/>
  <c r="IC54" i="3" s="1"/>
  <c r="HN54" i="3"/>
  <c r="EK28" i="3"/>
  <c r="HN28" i="3" s="1"/>
  <c r="CI26" i="3"/>
  <c r="FL26" i="3" s="1"/>
  <c r="HU25" i="3"/>
  <c r="HX25" i="3" s="1"/>
  <c r="HR25" i="3"/>
  <c r="T11" i="3"/>
  <c r="X54" i="10" s="1"/>
  <c r="HM27" i="3"/>
  <c r="HM54" i="3" s="1"/>
  <c r="B15" i="9"/>
  <c r="FK54" i="3"/>
  <c r="DI21" i="3"/>
  <c r="DI54" i="3" s="1"/>
  <c r="FF155" i="3"/>
  <c r="FF181" i="3" s="1"/>
  <c r="FC181" i="3"/>
  <c r="EJ157" i="3"/>
  <c r="B22" i="1"/>
  <c r="AF155" i="3"/>
  <c r="CH155" i="3"/>
  <c r="BH181" i="3"/>
  <c r="BW154" i="3"/>
  <c r="BW181" i="3" s="1"/>
  <c r="BZ154" i="3"/>
  <c r="BZ181" i="3" s="1"/>
  <c r="GM154" i="3"/>
  <c r="HN181" i="3"/>
  <c r="IF155" i="3"/>
  <c r="IC155" i="3"/>
  <c r="IC181" i="3" s="1"/>
  <c r="EB154" i="3"/>
  <c r="DY154" i="3"/>
  <c r="DY181" i="3" s="1"/>
  <c r="DJ181" i="3"/>
  <c r="DA181" i="3"/>
  <c r="DD154" i="3"/>
  <c r="DD181" i="3" s="1"/>
  <c r="FK164" i="3"/>
  <c r="CP164" i="3"/>
  <c r="CM164" i="3"/>
  <c r="CM187" i="3" s="1"/>
  <c r="CH187" i="3"/>
  <c r="AY154" i="3"/>
  <c r="AV181" i="3"/>
  <c r="T52" i="3" s="1"/>
  <c r="X52" i="2" s="1"/>
  <c r="GL254" i="3"/>
  <c r="EJ189" i="3"/>
  <c r="D60" i="3" s="1"/>
  <c r="Q41" i="2" s="1"/>
  <c r="HM160" i="3"/>
  <c r="EO160" i="3"/>
  <c r="EO189" i="3" s="1"/>
  <c r="I60" i="3" s="1"/>
  <c r="X41" i="2" s="1"/>
  <c r="ER160" i="3"/>
  <c r="D145" i="6"/>
  <c r="B16" i="1" s="1"/>
  <c r="D144" i="6"/>
  <c r="B15" i="1" s="1"/>
  <c r="D143" i="6"/>
  <c r="B14" i="1" s="1"/>
  <c r="D142" i="6"/>
  <c r="GA154" i="3"/>
  <c r="GA181" i="3" s="1"/>
  <c r="FL181" i="3"/>
  <c r="GD154" i="3"/>
  <c r="BG164" i="3"/>
  <c r="DI164" i="3"/>
  <c r="AK164" i="3"/>
  <c r="AF187" i="3"/>
  <c r="D58" i="3" s="1"/>
  <c r="Q39" i="2" s="1"/>
  <c r="FC90" i="3"/>
  <c r="HN90" i="3"/>
  <c r="EK116" i="3"/>
  <c r="EK125" i="3" s="1"/>
  <c r="EZ90" i="3"/>
  <c r="EZ116" i="3" s="1"/>
  <c r="EZ125" i="3" s="1"/>
  <c r="EK113" i="3"/>
  <c r="EX71" i="3" a="1"/>
  <c r="FL89" i="3"/>
  <c r="DA89" i="3"/>
  <c r="CI116" i="3"/>
  <c r="CI125" i="3" s="1"/>
  <c r="CX89" i="3"/>
  <c r="CX116" i="3" s="1"/>
  <c r="CX125" i="3" s="1"/>
  <c r="CV71" i="3" a="1"/>
  <c r="DJ89" i="3"/>
  <c r="AG116" i="3"/>
  <c r="AG125" i="3" s="1"/>
  <c r="BH89" i="3"/>
  <c r="AV89" i="3"/>
  <c r="AT71" i="3" a="1"/>
  <c r="AG106" i="3"/>
  <c r="BG254" i="3"/>
  <c r="GW251" i="3"/>
  <c r="CK210" i="3"/>
  <c r="CQ210" i="3" s="1"/>
  <c r="CT210" i="3" s="1"/>
  <c r="O73" i="3"/>
  <c r="CK222" i="3"/>
  <c r="CQ222" i="3" s="1"/>
  <c r="CK227" i="3"/>
  <c r="CN227" i="3" s="1"/>
  <c r="CK220" i="3"/>
  <c r="CQ220" i="3" s="1"/>
  <c r="CK213" i="3"/>
  <c r="CQ213" i="3" s="1"/>
  <c r="CT213" i="3" s="1"/>
  <c r="CK216" i="3"/>
  <c r="CQ216" i="3" s="1"/>
  <c r="CT216" i="3" s="1"/>
  <c r="CK211" i="3"/>
  <c r="CQ211" i="3" s="1"/>
  <c r="CT211" i="3" s="1"/>
  <c r="CK226" i="3"/>
  <c r="CN226" i="3" s="1"/>
  <c r="CK200" i="3"/>
  <c r="CK243" i="3" s="1"/>
  <c r="CK204" i="3"/>
  <c r="CQ204" i="3" s="1"/>
  <c r="CT204" i="3" s="1"/>
  <c r="CK203" i="3"/>
  <c r="CK205" i="3"/>
  <c r="CQ205" i="3" s="1"/>
  <c r="CT205" i="3" s="1"/>
  <c r="CK232" i="3"/>
  <c r="CQ232" i="3" s="1"/>
  <c r="CT232" i="3" s="1"/>
  <c r="CK206" i="3"/>
  <c r="CN206" i="3" s="1"/>
  <c r="CK219" i="3"/>
  <c r="CN219" i="3" s="1"/>
  <c r="CN246" i="3" s="1"/>
  <c r="CK221" i="3"/>
  <c r="CN221" i="3" s="1"/>
  <c r="CK218" i="3"/>
  <c r="CK245" i="3" s="1"/>
  <c r="CK224" i="3"/>
  <c r="CQ224" i="3" s="1"/>
  <c r="CT224" i="3" s="1"/>
  <c r="CK230" i="3"/>
  <c r="CK228" i="3"/>
  <c r="CQ228" i="3" s="1"/>
  <c r="CK231" i="3"/>
  <c r="CN231" i="3" s="1"/>
  <c r="CK215" i="3"/>
  <c r="CQ215" i="3" s="1"/>
  <c r="CT215" i="3" s="1"/>
  <c r="CK233" i="3"/>
  <c r="CK217" i="3"/>
  <c r="CN217" i="3" s="1"/>
  <c r="CK201" i="3"/>
  <c r="CQ201" i="3" s="1"/>
  <c r="CK202" i="3"/>
  <c r="CN202" i="3" s="1"/>
  <c r="CK208" i="3"/>
  <c r="CQ208" i="3" s="1"/>
  <c r="CT208" i="3" s="1"/>
  <c r="CK214" i="3"/>
  <c r="CQ214" i="3" s="1"/>
  <c r="CT214" i="3" s="1"/>
  <c r="CK212" i="3"/>
  <c r="CN212" i="3" s="1"/>
  <c r="CK223" i="3"/>
  <c r="CN223" i="3" s="1"/>
  <c r="CN250" i="3" s="1"/>
  <c r="CK207" i="3"/>
  <c r="CQ207" i="3" s="1"/>
  <c r="CT207" i="3" s="1"/>
  <c r="CK225" i="3"/>
  <c r="CN225" i="3" s="1"/>
  <c r="E28" i="3"/>
  <c r="Q50" i="16" s="1"/>
  <c r="T28" i="3"/>
  <c r="X50" i="16" s="1"/>
  <c r="BJ206" i="3"/>
  <c r="BP206" i="3" s="1"/>
  <c r="BS206" i="3" s="1"/>
  <c r="BJ224" i="3"/>
  <c r="BP224" i="3" s="1"/>
  <c r="BS224" i="3" s="1"/>
  <c r="BJ227" i="3"/>
  <c r="BM227" i="3" s="1"/>
  <c r="BJ200" i="3"/>
  <c r="BP200" i="3" s="1"/>
  <c r="BJ225" i="3"/>
  <c r="BM225" i="3" s="1"/>
  <c r="BJ233" i="3"/>
  <c r="BP233" i="3" s="1"/>
  <c r="BJ203" i="3"/>
  <c r="BM203" i="3" s="1"/>
  <c r="BJ218" i="3"/>
  <c r="BP218" i="3" s="1"/>
  <c r="AQ211" i="3"/>
  <c r="AQ247" i="3" s="1"/>
  <c r="AQ254" i="3" s="1"/>
  <c r="AN247" i="3"/>
  <c r="AN254" i="3" s="1"/>
  <c r="DT211" i="3"/>
  <c r="DT247" i="3" s="1"/>
  <c r="DT254" i="3" s="1"/>
  <c r="DQ247" i="3"/>
  <c r="DQ254" i="3" s="1"/>
  <c r="BR211" i="3"/>
  <c r="BR247" i="3" s="1"/>
  <c r="O76" i="3" s="1"/>
  <c r="C35" i="18" s="1"/>
  <c r="BO247" i="3"/>
  <c r="L76" i="3" s="1"/>
  <c r="J35" i="18" s="1"/>
  <c r="BJ220" i="3"/>
  <c r="BM220" i="3" s="1"/>
  <c r="BM248" i="3" s="1"/>
  <c r="BJ229" i="3"/>
  <c r="BM229" i="3" s="1"/>
  <c r="BJ212" i="3"/>
  <c r="BP212" i="3" s="1"/>
  <c r="BS212" i="3" s="1"/>
  <c r="BJ205" i="3"/>
  <c r="BP205" i="3" s="1"/>
  <c r="BS205" i="3" s="1"/>
  <c r="BJ207" i="3"/>
  <c r="BP207" i="3" s="1"/>
  <c r="BS207" i="3" s="1"/>
  <c r="BJ231" i="3"/>
  <c r="BM231" i="3" s="1"/>
  <c r="BJ201" i="3"/>
  <c r="BM201" i="3" s="1"/>
  <c r="BM244" i="3" s="1"/>
  <c r="BJ210" i="3"/>
  <c r="BM210" i="3" s="1"/>
  <c r="BJ230" i="3"/>
  <c r="BP230" i="3" s="1"/>
  <c r="GT211" i="3"/>
  <c r="GW211" i="3" s="1"/>
  <c r="GQ211" i="3"/>
  <c r="GQ247" i="3" s="1"/>
  <c r="GQ254" i="3" s="1"/>
  <c r="GO200" i="3" a="1"/>
  <c r="EU220" i="3"/>
  <c r="EU247" i="3" s="1"/>
  <c r="EU254" i="3" s="1"/>
  <c r="ER247" i="3"/>
  <c r="ER254" i="3" s="1"/>
  <c r="CS211" i="3"/>
  <c r="CS247" i="3" s="1"/>
  <c r="CS254" i="3" s="1"/>
  <c r="CP247" i="3"/>
  <c r="CP254" i="3" s="1"/>
  <c r="BJ211" i="3"/>
  <c r="BM211" i="3" s="1"/>
  <c r="BJ228" i="3"/>
  <c r="BM228" i="3" s="1"/>
  <c r="BJ221" i="3"/>
  <c r="BM221" i="3" s="1"/>
  <c r="BJ223" i="3"/>
  <c r="BJ250" i="3" s="1"/>
  <c r="BJ208" i="3"/>
  <c r="BP208" i="3" s="1"/>
  <c r="BS208" i="3" s="1"/>
  <c r="BJ217" i="3"/>
  <c r="BM217" i="3" s="1"/>
  <c r="BJ222" i="3"/>
  <c r="BP222" i="3" s="1"/>
  <c r="BJ214" i="3"/>
  <c r="BP214" i="3" s="1"/>
  <c r="BS214" i="3" s="1"/>
  <c r="I76" i="3"/>
  <c r="AN235" i="3"/>
  <c r="L73" i="3"/>
  <c r="J32" i="18" s="1"/>
  <c r="BJ204" i="3"/>
  <c r="BM204" i="3" s="1"/>
  <c r="BJ213" i="3"/>
  <c r="BP213" i="3" s="1"/>
  <c r="BS213" i="3" s="1"/>
  <c r="BJ219" i="3"/>
  <c r="BM219" i="3" s="1"/>
  <c r="BM246" i="3" s="1"/>
  <c r="BJ216" i="3"/>
  <c r="BM216" i="3" s="1"/>
  <c r="BJ209" i="3"/>
  <c r="BP209" i="3" s="1"/>
  <c r="BS209" i="3" s="1"/>
  <c r="BJ215" i="3"/>
  <c r="BM215" i="3" s="1"/>
  <c r="BJ202" i="3"/>
  <c r="BP202" i="3" s="1"/>
  <c r="BJ226" i="3"/>
  <c r="BM226" i="3" s="1"/>
  <c r="HU220" i="3"/>
  <c r="HR220" i="3"/>
  <c r="HR247" i="3" s="1"/>
  <c r="HR254" i="3" s="1"/>
  <c r="HM247" i="3"/>
  <c r="HM254" i="3" s="1"/>
  <c r="FS211" i="3"/>
  <c r="FP211" i="3"/>
  <c r="FP247" i="3" s="1"/>
  <c r="FP254" i="3" s="1"/>
  <c r="FK247" i="3"/>
  <c r="FK254" i="3" s="1"/>
  <c r="FN200" i="3" a="1"/>
  <c r="HM125" i="3"/>
  <c r="AK55" i="3"/>
  <c r="Q42" i="18"/>
  <c r="HP85" i="3"/>
  <c r="HP77" i="3"/>
  <c r="HP89" i="3"/>
  <c r="HP74" i="3"/>
  <c r="HP90" i="3"/>
  <c r="HP79" i="3"/>
  <c r="HP95" i="3"/>
  <c r="HP84" i="3"/>
  <c r="HP97" i="3"/>
  <c r="HP87" i="3"/>
  <c r="HP76" i="3"/>
  <c r="HP92" i="3"/>
  <c r="HP96" i="3"/>
  <c r="HP78" i="3"/>
  <c r="HP94" i="3"/>
  <c r="HP83" i="3"/>
  <c r="HP72" i="3"/>
  <c r="HP88" i="3"/>
  <c r="HP71" i="3"/>
  <c r="HP93" i="3"/>
  <c r="HP73" i="3"/>
  <c r="HP81" i="3"/>
  <c r="HP86" i="3"/>
  <c r="HP75" i="3"/>
  <c r="HP91" i="3"/>
  <c r="HP80" i="3"/>
  <c r="HP82" i="3"/>
  <c r="HU117" i="3"/>
  <c r="HX92" i="3"/>
  <c r="HX117" i="3" s="1"/>
  <c r="DI55" i="3"/>
  <c r="DN27" i="3"/>
  <c r="DN55" i="3" s="1"/>
  <c r="DQ27" i="3"/>
  <c r="DN85" i="3"/>
  <c r="DQ85" i="3"/>
  <c r="DT85" i="3" s="1"/>
  <c r="DN90" i="3"/>
  <c r="DN117" i="3" s="1"/>
  <c r="DQ90" i="3"/>
  <c r="DI117" i="3"/>
  <c r="D31" i="3" s="1"/>
  <c r="Q34" i="16" s="1"/>
  <c r="BL27" i="3"/>
  <c r="BL55" i="3" s="1"/>
  <c r="BO27" i="3"/>
  <c r="BG55" i="3"/>
  <c r="EE71" i="3"/>
  <c r="EE114" i="3" s="1"/>
  <c r="EB114" i="3"/>
  <c r="BO90" i="3"/>
  <c r="BG117" i="3"/>
  <c r="BL90" i="3"/>
  <c r="BL117" i="3" s="1"/>
  <c r="GL90" i="3"/>
  <c r="HB71" i="3"/>
  <c r="HB114" i="3" s="1"/>
  <c r="HE71" i="3"/>
  <c r="GM114" i="3"/>
  <c r="HU118" i="3"/>
  <c r="HX91" i="3"/>
  <c r="HX118" i="3" s="1"/>
  <c r="HR125" i="3"/>
  <c r="BO83" i="3"/>
  <c r="BG118" i="3"/>
  <c r="BL83" i="3"/>
  <c r="BJ71" i="3" a="1"/>
  <c r="GL83" i="3"/>
  <c r="DQ99" i="3"/>
  <c r="DN99" i="3"/>
  <c r="DN122" i="3" s="1"/>
  <c r="I36" i="3" s="1"/>
  <c r="X39" i="16" s="1"/>
  <c r="DI122" i="3"/>
  <c r="D36" i="3" s="1"/>
  <c r="Q39" i="16" s="1"/>
  <c r="CC20" i="3"/>
  <c r="CC54" i="3" s="1"/>
  <c r="Z11" i="3" s="1"/>
  <c r="C54" i="10" s="1"/>
  <c r="BZ54" i="3"/>
  <c r="W11" i="3" s="1"/>
  <c r="J54" i="10" s="1"/>
  <c r="HU124" i="3"/>
  <c r="HX95" i="3"/>
  <c r="HX124" i="3" s="1"/>
  <c r="DN20" i="3"/>
  <c r="DQ20" i="3"/>
  <c r="CC71" i="3"/>
  <c r="CC114" i="3" s="1"/>
  <c r="BZ114" i="3"/>
  <c r="DQ83" i="3"/>
  <c r="DN83" i="3"/>
  <c r="DI118" i="3"/>
  <c r="D32" i="3" s="1"/>
  <c r="Q35" i="16" s="1"/>
  <c r="DL71" i="3" a="1"/>
  <c r="BO85" i="3"/>
  <c r="BR85" i="3" s="1"/>
  <c r="BL85" i="3"/>
  <c r="GL85" i="3"/>
  <c r="BO99" i="3"/>
  <c r="BG122" i="3"/>
  <c r="BL99" i="3"/>
  <c r="BL122" i="3" s="1"/>
  <c r="GL99" i="3"/>
  <c r="HE116" i="3"/>
  <c r="HH91" i="3"/>
  <c r="HH116" i="3" s="1"/>
  <c r="EE20" i="3"/>
  <c r="EE54" i="3" s="1"/>
  <c r="EB54" i="3"/>
  <c r="IF119" i="3"/>
  <c r="II93" i="3"/>
  <c r="II119" i="3" s="1"/>
  <c r="II80" i="3"/>
  <c r="IF114" i="3"/>
  <c r="D83" i="3"/>
  <c r="E14" i="18" s="1"/>
  <c r="DR202" i="3"/>
  <c r="DO202" i="3"/>
  <c r="DL247" i="3"/>
  <c r="DW233" i="3"/>
  <c r="DW212" i="3"/>
  <c r="DZ212" i="3" s="1"/>
  <c r="EC212" i="3" s="1"/>
  <c r="EF212" i="3" s="1"/>
  <c r="DW228" i="3"/>
  <c r="DW206" i="3"/>
  <c r="DZ206" i="3" s="1"/>
  <c r="EC206" i="3" s="1"/>
  <c r="EF206" i="3" s="1"/>
  <c r="DW222" i="3"/>
  <c r="DW207" i="3"/>
  <c r="DZ207" i="3" s="1"/>
  <c r="EC207" i="3" s="1"/>
  <c r="EF207" i="3" s="1"/>
  <c r="DW223" i="3"/>
  <c r="DW205" i="3"/>
  <c r="DZ205" i="3" s="1"/>
  <c r="EC205" i="3" s="1"/>
  <c r="EF205" i="3" s="1"/>
  <c r="DW221" i="3"/>
  <c r="DZ221" i="3" s="1"/>
  <c r="EC221" i="3" s="1"/>
  <c r="EF221" i="3" s="1"/>
  <c r="DW204" i="3"/>
  <c r="DZ204" i="3" s="1"/>
  <c r="EC204" i="3" s="1"/>
  <c r="EF204" i="3" s="1"/>
  <c r="DW220" i="3"/>
  <c r="DW214" i="3"/>
  <c r="DZ214" i="3" s="1"/>
  <c r="EC214" i="3" s="1"/>
  <c r="EF214" i="3" s="1"/>
  <c r="DW215" i="3"/>
  <c r="DZ215" i="3" s="1"/>
  <c r="EC215" i="3" s="1"/>
  <c r="EF215" i="3" s="1"/>
  <c r="DW213" i="3"/>
  <c r="DZ213" i="3" s="1"/>
  <c r="EC213" i="3" s="1"/>
  <c r="EF213" i="3" s="1"/>
  <c r="DW224" i="3"/>
  <c r="DZ224" i="3" s="1"/>
  <c r="EC224" i="3" s="1"/>
  <c r="EF224" i="3" s="1"/>
  <c r="DW218" i="3"/>
  <c r="DW219" i="3"/>
  <c r="DW217" i="3"/>
  <c r="DZ217" i="3" s="1"/>
  <c r="EC217" i="3" s="1"/>
  <c r="EF217" i="3" s="1"/>
  <c r="DW200" i="3"/>
  <c r="DW216" i="3"/>
  <c r="DZ216" i="3" s="1"/>
  <c r="EC216" i="3" s="1"/>
  <c r="EF216" i="3" s="1"/>
  <c r="DW232" i="3"/>
  <c r="DZ232" i="3" s="1"/>
  <c r="DW210" i="3"/>
  <c r="DZ210" i="3" s="1"/>
  <c r="EC210" i="3" s="1"/>
  <c r="EF210" i="3" s="1"/>
  <c r="DW226" i="3"/>
  <c r="DZ226" i="3" s="1"/>
  <c r="EC226" i="3" s="1"/>
  <c r="EF226" i="3" s="1"/>
  <c r="DW211" i="3"/>
  <c r="DZ211" i="3" s="1"/>
  <c r="EC211" i="3" s="1"/>
  <c r="EF211" i="3" s="1"/>
  <c r="DW227" i="3"/>
  <c r="DZ227" i="3" s="1"/>
  <c r="EC227" i="3" s="1"/>
  <c r="EF227" i="3" s="1"/>
  <c r="DW209" i="3"/>
  <c r="DZ209" i="3" s="1"/>
  <c r="EC209" i="3" s="1"/>
  <c r="EF209" i="3" s="1"/>
  <c r="DW225" i="3"/>
  <c r="DZ225" i="3" s="1"/>
  <c r="EC225" i="3" s="1"/>
  <c r="EF225" i="3" s="1"/>
  <c r="DW230" i="3"/>
  <c r="DW231" i="3"/>
  <c r="DZ231" i="3" s="1"/>
  <c r="EC231" i="3" s="1"/>
  <c r="EF231" i="3" s="1"/>
  <c r="DW229" i="3"/>
  <c r="DZ229" i="3" s="1"/>
  <c r="EC229" i="3" s="1"/>
  <c r="EF229" i="3" s="1"/>
  <c r="DW208" i="3"/>
  <c r="DZ208" i="3" s="1"/>
  <c r="EC208" i="3" s="1"/>
  <c r="EF208" i="3" s="1"/>
  <c r="DW202" i="3"/>
  <c r="DW203" i="3"/>
  <c r="DZ203" i="3" s="1"/>
  <c r="EC203" i="3" s="1"/>
  <c r="EF203" i="3" s="1"/>
  <c r="DW201" i="3"/>
  <c r="DO228" i="3"/>
  <c r="DR228" i="3"/>
  <c r="DL251" i="3"/>
  <c r="DR224" i="3"/>
  <c r="DU224" i="3" s="1"/>
  <c r="DO224" i="3"/>
  <c r="DR219" i="3"/>
  <c r="DO219" i="3"/>
  <c r="DO246" i="3" s="1"/>
  <c r="DL246" i="3"/>
  <c r="DO227" i="3"/>
  <c r="DR227" i="3"/>
  <c r="DU227" i="3" s="1"/>
  <c r="DO220" i="3"/>
  <c r="DO248" i="3" s="1"/>
  <c r="DR220" i="3"/>
  <c r="DL248" i="3"/>
  <c r="DO231" i="3"/>
  <c r="DR231" i="3"/>
  <c r="DU231" i="3" s="1"/>
  <c r="DR210" i="3"/>
  <c r="DU210" i="3" s="1"/>
  <c r="DO210" i="3"/>
  <c r="DR206" i="3"/>
  <c r="DU206" i="3" s="1"/>
  <c r="DO206" i="3"/>
  <c r="BU233" i="3"/>
  <c r="BU203" i="3"/>
  <c r="BU219" i="3"/>
  <c r="BU214" i="3"/>
  <c r="BU230" i="3"/>
  <c r="BU212" i="3"/>
  <c r="BU228" i="3"/>
  <c r="BU209" i="3"/>
  <c r="BU225" i="3"/>
  <c r="BU211" i="3"/>
  <c r="BU227" i="3"/>
  <c r="BU206" i="3"/>
  <c r="BU222" i="3"/>
  <c r="BU220" i="3"/>
  <c r="BU217" i="3"/>
  <c r="BU207" i="3"/>
  <c r="BU223" i="3"/>
  <c r="BU202" i="3"/>
  <c r="BU218" i="3"/>
  <c r="BU200" i="3"/>
  <c r="BU216" i="3"/>
  <c r="BU232" i="3"/>
  <c r="BU213" i="3"/>
  <c r="BU229" i="3"/>
  <c r="BU204" i="3"/>
  <c r="BU201" i="3"/>
  <c r="BU215" i="3"/>
  <c r="BU231" i="3"/>
  <c r="BU210" i="3"/>
  <c r="BU226" i="3"/>
  <c r="BU208" i="3"/>
  <c r="BU224" i="3"/>
  <c r="BU205" i="3"/>
  <c r="BU221" i="3"/>
  <c r="DR205" i="3"/>
  <c r="DU205" i="3" s="1"/>
  <c r="DO205" i="3"/>
  <c r="DR201" i="3"/>
  <c r="DO201" i="3"/>
  <c r="DO244" i="3" s="1"/>
  <c r="DL244" i="3"/>
  <c r="DO229" i="3"/>
  <c r="DR229" i="3"/>
  <c r="DU229" i="3" s="1"/>
  <c r="DR216" i="3"/>
  <c r="DU216" i="3" s="1"/>
  <c r="DO216" i="3"/>
  <c r="DR217" i="3"/>
  <c r="DU217" i="3" s="1"/>
  <c r="DO217" i="3"/>
  <c r="DO225" i="3"/>
  <c r="DR225" i="3"/>
  <c r="DU225" i="3" s="1"/>
  <c r="DL252" i="3"/>
  <c r="DO230" i="3"/>
  <c r="DR230" i="3"/>
  <c r="DR214" i="3"/>
  <c r="DU214" i="3" s="1"/>
  <c r="DO214" i="3"/>
  <c r="DR232" i="3"/>
  <c r="DU232" i="3" s="1"/>
  <c r="DO232" i="3"/>
  <c r="DR211" i="3"/>
  <c r="DU211" i="3" s="1"/>
  <c r="DO211" i="3"/>
  <c r="DO223" i="3"/>
  <c r="DO250" i="3" s="1"/>
  <c r="DR223" i="3"/>
  <c r="DL250" i="3"/>
  <c r="DR213" i="3"/>
  <c r="DU213" i="3" s="1"/>
  <c r="DO213" i="3"/>
  <c r="DR221" i="3"/>
  <c r="DU221" i="3" s="1"/>
  <c r="DO221" i="3"/>
  <c r="DR207" i="3"/>
  <c r="DU207" i="3" s="1"/>
  <c r="DO207" i="3"/>
  <c r="DR209" i="3"/>
  <c r="DU209" i="3" s="1"/>
  <c r="DO209" i="3"/>
  <c r="DR218" i="3"/>
  <c r="DL245" i="3"/>
  <c r="DO218" i="3"/>
  <c r="DO245" i="3" s="1"/>
  <c r="CC201" i="3"/>
  <c r="CC244" i="3" s="1"/>
  <c r="CC254" i="3" s="1"/>
  <c r="BZ244" i="3"/>
  <c r="BZ254" i="3" s="1"/>
  <c r="BP232" i="3"/>
  <c r="BS232" i="3" s="1"/>
  <c r="BM232" i="3"/>
  <c r="GT251" i="3"/>
  <c r="DM200" i="3" a="1"/>
  <c r="DR200" i="3"/>
  <c r="DL243" i="3"/>
  <c r="DO200" i="3"/>
  <c r="DO243" i="3" s="1"/>
  <c r="DO233" i="3"/>
  <c r="DL253" i="3"/>
  <c r="DR233" i="3"/>
  <c r="DO208" i="3"/>
  <c r="DR208" i="3"/>
  <c r="DU208" i="3" s="1"/>
  <c r="DR203" i="3"/>
  <c r="DU203" i="3" s="1"/>
  <c r="DO203" i="3"/>
  <c r="DO212" i="3"/>
  <c r="DR212" i="3"/>
  <c r="DU212" i="3" s="1"/>
  <c r="DO204" i="3"/>
  <c r="DR204" i="3"/>
  <c r="DU204" i="3" s="1"/>
  <c r="DR215" i="3"/>
  <c r="DU215" i="3" s="1"/>
  <c r="DO215" i="3"/>
  <c r="DO226" i="3"/>
  <c r="DR226" i="3"/>
  <c r="DU226" i="3" s="1"/>
  <c r="DO222" i="3"/>
  <c r="DO249" i="3" s="1"/>
  <c r="DR222" i="3"/>
  <c r="DL249" i="3"/>
  <c r="GW218" i="3"/>
  <c r="EE201" i="3"/>
  <c r="EE244" i="3" s="1"/>
  <c r="EE254" i="3" s="1"/>
  <c r="EB244" i="3"/>
  <c r="EB254" i="3" s="1"/>
  <c r="BH26" i="3"/>
  <c r="DJ26" i="3"/>
  <c r="HB20" i="3"/>
  <c r="HE20" i="3"/>
  <c r="BO20" i="3"/>
  <c r="BL20" i="3"/>
  <c r="I83" i="3"/>
  <c r="HX224" i="3"/>
  <c r="HX253" i="3" s="1"/>
  <c r="HU253" i="3"/>
  <c r="HU244" i="3"/>
  <c r="HX213" i="3"/>
  <c r="HX244" i="3" s="1"/>
  <c r="HU245" i="3"/>
  <c r="HX219" i="3"/>
  <c r="HX245" i="3" s="1"/>
  <c r="IC213" i="3"/>
  <c r="IC244" i="3" s="1"/>
  <c r="IC254" i="3" s="1"/>
  <c r="HN244" i="3"/>
  <c r="HN254" i="3" s="1"/>
  <c r="IF213" i="3"/>
  <c r="IA200" i="3" a="1"/>
  <c r="HP225" i="3"/>
  <c r="HP226" i="3"/>
  <c r="HP210" i="3"/>
  <c r="HP202" i="3"/>
  <c r="HP214" i="3"/>
  <c r="HP222" i="3"/>
  <c r="HP206" i="3"/>
  <c r="HP218" i="3"/>
  <c r="HP204" i="3"/>
  <c r="HP220" i="3"/>
  <c r="HP211" i="3"/>
  <c r="HP201" i="3"/>
  <c r="HP217" i="3"/>
  <c r="HP208" i="3"/>
  <c r="HP224" i="3"/>
  <c r="HP215" i="3"/>
  <c r="HP205" i="3"/>
  <c r="HP221" i="3"/>
  <c r="HP212" i="3"/>
  <c r="HP203" i="3"/>
  <c r="HP219" i="3"/>
  <c r="HP209" i="3"/>
  <c r="HP200" i="3"/>
  <c r="HP216" i="3"/>
  <c r="HP207" i="3"/>
  <c r="HP223" i="3"/>
  <c r="HP213" i="3"/>
  <c r="HN53" i="3"/>
  <c r="HN61" i="3" s="1"/>
  <c r="IF28" i="3"/>
  <c r="IC28" i="3"/>
  <c r="IC53" i="3" s="1"/>
  <c r="IC61" i="3" s="1"/>
  <c r="IA7" i="3" a="1"/>
  <c r="HU27" i="3"/>
  <c r="HR27" i="3"/>
  <c r="GL185" i="3"/>
  <c r="GQ160" i="3"/>
  <c r="GQ185" i="3" s="1"/>
  <c r="GT160" i="3"/>
  <c r="GW166" i="3"/>
  <c r="GL182" i="3"/>
  <c r="GT157" i="3"/>
  <c r="GQ157" i="3"/>
  <c r="GQ182" i="3" s="1"/>
  <c r="T73" i="3"/>
  <c r="ES203" i="3"/>
  <c r="EV203" i="3" s="1"/>
  <c r="EP203" i="3"/>
  <c r="FY200" i="3"/>
  <c r="FY201" i="3"/>
  <c r="FY206" i="3"/>
  <c r="FY211" i="3"/>
  <c r="FY217" i="3"/>
  <c r="FY222" i="3"/>
  <c r="FY227" i="3"/>
  <c r="FY233" i="3"/>
  <c r="FY203" i="3"/>
  <c r="FY209" i="3"/>
  <c r="FY214" i="3"/>
  <c r="FY219" i="3"/>
  <c r="FY225" i="3"/>
  <c r="FY230" i="3"/>
  <c r="FY207" i="3"/>
  <c r="FY218" i="3"/>
  <c r="FY229" i="3"/>
  <c r="FY210" i="3"/>
  <c r="FY221" i="3"/>
  <c r="FY231" i="3"/>
  <c r="FY202" i="3"/>
  <c r="FY213" i="3"/>
  <c r="FY223" i="3"/>
  <c r="FY215" i="3"/>
  <c r="FY226" i="3"/>
  <c r="FY205" i="3"/>
  <c r="FY228" i="3"/>
  <c r="FY212" i="3"/>
  <c r="FY224" i="3"/>
  <c r="FY208" i="3"/>
  <c r="FY220" i="3"/>
  <c r="FY204" i="3"/>
  <c r="FY232" i="3"/>
  <c r="FY216" i="3"/>
  <c r="ES215" i="3"/>
  <c r="EV215" i="3" s="1"/>
  <c r="EP215" i="3"/>
  <c r="ES205" i="3"/>
  <c r="EV205" i="3" s="1"/>
  <c r="EP205" i="3"/>
  <c r="EP220" i="3"/>
  <c r="ES220" i="3"/>
  <c r="FF213" i="3"/>
  <c r="FF244" i="3" s="1"/>
  <c r="FF254" i="3" s="1"/>
  <c r="FC244" i="3"/>
  <c r="FC254" i="3" s="1"/>
  <c r="EP204" i="3"/>
  <c r="ES204" i="3"/>
  <c r="EV204" i="3" s="1"/>
  <c r="EM245" i="3"/>
  <c r="ES219" i="3"/>
  <c r="EP219" i="3"/>
  <c r="EP245" i="3" s="1"/>
  <c r="EP224" i="3"/>
  <c r="ES224" i="3"/>
  <c r="ES201" i="3"/>
  <c r="EV201" i="3" s="1"/>
  <c r="EP201" i="3"/>
  <c r="EP226" i="3"/>
  <c r="ES226" i="3"/>
  <c r="EV226" i="3" s="1"/>
  <c r="EM246" i="3"/>
  <c r="ES221" i="3"/>
  <c r="EP221" i="3"/>
  <c r="EP246" i="3" s="1"/>
  <c r="EM251" i="3"/>
  <c r="ES225" i="3"/>
  <c r="EP225" i="3"/>
  <c r="EP251" i="3" s="1"/>
  <c r="EM244" i="3"/>
  <c r="ES213" i="3"/>
  <c r="EP213" i="3"/>
  <c r="EP244" i="3" s="1"/>
  <c r="EM248" i="3"/>
  <c r="ES222" i="3"/>
  <c r="EP222" i="3"/>
  <c r="EP248" i="3" s="1"/>
  <c r="EP216" i="3"/>
  <c r="ES216" i="3"/>
  <c r="EV216" i="3" s="1"/>
  <c r="ES206" i="3"/>
  <c r="EV206" i="3" s="1"/>
  <c r="EP206" i="3"/>
  <c r="EP208" i="3"/>
  <c r="ES208" i="3"/>
  <c r="EV208" i="3" s="1"/>
  <c r="ES217" i="3"/>
  <c r="EV217" i="3" s="1"/>
  <c r="EP217" i="3"/>
  <c r="ES207" i="3"/>
  <c r="EV207" i="3" s="1"/>
  <c r="EP207" i="3"/>
  <c r="ES200" i="3"/>
  <c r="EP200" i="3"/>
  <c r="GZ201" i="3"/>
  <c r="GZ203" i="3"/>
  <c r="GZ208" i="3"/>
  <c r="GZ214" i="3"/>
  <c r="GZ219" i="3"/>
  <c r="GZ224" i="3"/>
  <c r="GZ230" i="3"/>
  <c r="GZ235" i="3"/>
  <c r="GZ204" i="3"/>
  <c r="GZ210" i="3"/>
  <c r="GZ200" i="3"/>
  <c r="GZ211" i="3"/>
  <c r="GZ218" i="3"/>
  <c r="GZ226" i="3"/>
  <c r="GZ232" i="3"/>
  <c r="GZ202" i="3"/>
  <c r="GZ212" i="3"/>
  <c r="GZ220" i="3"/>
  <c r="GZ227" i="3"/>
  <c r="GZ234" i="3"/>
  <c r="GZ207" i="3"/>
  <c r="GZ223" i="3"/>
  <c r="GZ216" i="3"/>
  <c r="GZ231" i="3"/>
  <c r="GZ215" i="3"/>
  <c r="GZ228" i="3"/>
  <c r="GZ236" i="3"/>
  <c r="GZ206" i="3"/>
  <c r="GZ222" i="3"/>
  <c r="GZ233" i="3"/>
  <c r="GZ217" i="3"/>
  <c r="GZ229" i="3"/>
  <c r="GZ225" i="3"/>
  <c r="GZ209" i="3"/>
  <c r="GZ221" i="3"/>
  <c r="GZ205" i="3"/>
  <c r="GZ213" i="3"/>
  <c r="ES211" i="3"/>
  <c r="EV211" i="3" s="1"/>
  <c r="EP211" i="3"/>
  <c r="EP202" i="3"/>
  <c r="ES202" i="3"/>
  <c r="EV202" i="3" s="1"/>
  <c r="ES214" i="3"/>
  <c r="EV214" i="3" s="1"/>
  <c r="EP214" i="3"/>
  <c r="ES223" i="3"/>
  <c r="EV223" i="3" s="1"/>
  <c r="EP223" i="3"/>
  <c r="EP218" i="3"/>
  <c r="ES218" i="3"/>
  <c r="EV218" i="3" s="1"/>
  <c r="EP212" i="3"/>
  <c r="ES212" i="3"/>
  <c r="EV212" i="3" s="1"/>
  <c r="ES209" i="3"/>
  <c r="EV209" i="3" s="1"/>
  <c r="EP209" i="3"/>
  <c r="GG201" i="3"/>
  <c r="GG244" i="3" s="1"/>
  <c r="GG254" i="3" s="1"/>
  <c r="GD244" i="3"/>
  <c r="GD254" i="3" s="1"/>
  <c r="E73" i="3"/>
  <c r="Q51" i="18" s="1"/>
  <c r="Q61" i="18" s="1"/>
  <c r="HH201" i="3"/>
  <c r="HH244" i="3" s="1"/>
  <c r="HH254" i="3" s="1"/>
  <c r="HE244" i="3"/>
  <c r="HE254" i="3" s="1"/>
  <c r="Z33" i="3"/>
  <c r="C55" i="16" s="1"/>
  <c r="W34" i="3"/>
  <c r="J56" i="16" s="1"/>
  <c r="Z34" i="3"/>
  <c r="C56" i="16" s="1"/>
  <c r="CS118" i="3"/>
  <c r="CP55" i="3"/>
  <c r="CS27" i="3"/>
  <c r="CS55" i="3" s="1"/>
  <c r="GM53" i="3"/>
  <c r="HE28" i="3"/>
  <c r="HB28" i="3"/>
  <c r="HB53" i="3" s="1"/>
  <c r="FS118" i="3"/>
  <c r="FV83" i="3"/>
  <c r="FV118" i="3" s="1"/>
  <c r="W33" i="3"/>
  <c r="J55" i="16" s="1"/>
  <c r="GW101" i="3"/>
  <c r="FS117" i="3"/>
  <c r="FV90" i="3"/>
  <c r="FV117" i="3" s="1"/>
  <c r="FP118" i="3"/>
  <c r="FP125" i="3" s="1"/>
  <c r="FS122" i="3"/>
  <c r="FV99" i="3"/>
  <c r="FV122" i="3" s="1"/>
  <c r="CP117" i="3"/>
  <c r="CS90" i="3"/>
  <c r="CS117" i="3" s="1"/>
  <c r="CP122" i="3"/>
  <c r="CS99" i="3"/>
  <c r="CS122" i="3" s="1"/>
  <c r="GW92" i="3"/>
  <c r="GW117" i="3" s="1"/>
  <c r="GT117" i="3"/>
  <c r="FK125" i="3"/>
  <c r="FN72" i="3"/>
  <c r="FN71" i="3"/>
  <c r="FN77" i="3"/>
  <c r="FN82" i="3"/>
  <c r="FN87" i="3"/>
  <c r="FN93" i="3"/>
  <c r="FN98" i="3"/>
  <c r="FN103" i="3"/>
  <c r="FN74" i="3"/>
  <c r="FN81" i="3"/>
  <c r="FN89" i="3"/>
  <c r="FN95" i="3"/>
  <c r="FN102" i="3"/>
  <c r="FN73" i="3"/>
  <c r="FN79" i="3"/>
  <c r="FN86" i="3"/>
  <c r="FN94" i="3"/>
  <c r="FN101" i="3"/>
  <c r="FN75" i="3"/>
  <c r="FN83" i="3"/>
  <c r="FN90" i="3"/>
  <c r="FN97" i="3"/>
  <c r="FN78" i="3"/>
  <c r="FN85" i="3"/>
  <c r="FN91" i="3"/>
  <c r="FN99" i="3"/>
  <c r="FN104" i="3"/>
  <c r="FN88" i="3"/>
  <c r="FN100" i="3"/>
  <c r="FN84" i="3"/>
  <c r="FN96" i="3"/>
  <c r="FN80" i="3"/>
  <c r="FN92" i="3"/>
  <c r="FN76" i="3"/>
  <c r="EN200" i="3" a="1"/>
  <c r="EN201" i="3" s="1"/>
  <c r="EM253" i="3"/>
  <c r="Q100" i="3"/>
  <c r="I23" i="20" s="1"/>
  <c r="J23" i="20" s="1"/>
  <c r="P98" i="3"/>
  <c r="H21" i="20" s="1"/>
  <c r="N101" i="3"/>
  <c r="P24" i="20" s="1"/>
  <c r="Q24" i="20" s="1"/>
  <c r="O104" i="3"/>
  <c r="G27" i="20" s="1"/>
  <c r="Q103" i="3"/>
  <c r="I26" i="20" s="1"/>
  <c r="J26" i="20" s="1"/>
  <c r="N94" i="3"/>
  <c r="P17" i="20" s="1"/>
  <c r="Q17" i="20" s="1"/>
  <c r="N102" i="3"/>
  <c r="P25" i="20" s="1"/>
  <c r="Q25" i="20" s="1"/>
  <c r="N100" i="3"/>
  <c r="P23" i="20" s="1"/>
  <c r="Q23" i="20" s="1"/>
  <c r="Q99" i="3"/>
  <c r="I22" i="20" s="1"/>
  <c r="J22" i="20" s="1"/>
  <c r="Q95" i="3"/>
  <c r="I18" i="20" s="1"/>
  <c r="J18" i="20" s="1"/>
  <c r="Z32" i="3"/>
  <c r="C54" i="16" s="1"/>
  <c r="N103" i="3"/>
  <c r="P26" i="20" s="1"/>
  <c r="Q26" i="20" s="1"/>
  <c r="P102" i="3"/>
  <c r="H25" i="20" s="1"/>
  <c r="Q97" i="3"/>
  <c r="I20" i="20" s="1"/>
  <c r="J20" i="20" s="1"/>
  <c r="Z36" i="3"/>
  <c r="C58" i="16" s="1"/>
  <c r="Z38" i="3"/>
  <c r="C60" i="16" s="1"/>
  <c r="Q96" i="3"/>
  <c r="I19" i="20" s="1"/>
  <c r="J19" i="20" s="1"/>
  <c r="N99" i="3"/>
  <c r="P22" i="20" s="1"/>
  <c r="Q22" i="20" s="1"/>
  <c r="N95" i="3"/>
  <c r="P18" i="20" s="1"/>
  <c r="Q18" i="20" s="1"/>
  <c r="Q104" i="3"/>
  <c r="I27" i="20" s="1"/>
  <c r="N97" i="3"/>
  <c r="P20" i="20" s="1"/>
  <c r="Q20" i="20" s="1"/>
  <c r="FS55" i="3"/>
  <c r="FV27" i="3"/>
  <c r="FV55" i="3" s="1"/>
  <c r="P104" i="3"/>
  <c r="H27" i="20" s="1"/>
  <c r="N96" i="3"/>
  <c r="P19" i="20" s="1"/>
  <c r="Q19" i="20" s="1"/>
  <c r="O102" i="3"/>
  <c r="G25" i="20" s="1"/>
  <c r="Q101" i="3"/>
  <c r="I24" i="20" s="1"/>
  <c r="J24" i="20" s="1"/>
  <c r="O38" i="3"/>
  <c r="C41" i="16" s="1"/>
  <c r="Q98" i="3"/>
  <c r="I21" i="20" s="1"/>
  <c r="N104" i="3"/>
  <c r="P27" i="20" s="1"/>
  <c r="Q27" i="20" s="1"/>
  <c r="Q102" i="3"/>
  <c r="I25" i="20" s="1"/>
  <c r="FV20" i="3"/>
  <c r="FP21" i="3"/>
  <c r="FP54" i="3" s="1"/>
  <c r="FS21" i="3"/>
  <c r="FV21" i="3" s="1"/>
  <c r="FL53" i="3"/>
  <c r="GA26" i="3"/>
  <c r="GA53" i="3" s="1"/>
  <c r="GD26" i="3"/>
  <c r="FY7" i="3" a="1"/>
  <c r="EM247" i="3"/>
  <c r="EM243" i="3"/>
  <c r="AJ206" i="3"/>
  <c r="AM206" i="3" s="1"/>
  <c r="AP206" i="3" s="1"/>
  <c r="AS206" i="3" s="1"/>
  <c r="AJ229" i="3"/>
  <c r="AM229" i="3" s="1"/>
  <c r="AP229" i="3" s="1"/>
  <c r="AS229" i="3" s="1"/>
  <c r="AJ220" i="3"/>
  <c r="AJ248" i="3" s="1"/>
  <c r="AJ208" i="3"/>
  <c r="AM208" i="3" s="1"/>
  <c r="AP208" i="3" s="1"/>
  <c r="AS208" i="3" s="1"/>
  <c r="AJ215" i="3"/>
  <c r="AM215" i="3" s="1"/>
  <c r="AP215" i="3" s="1"/>
  <c r="AS215" i="3" s="1"/>
  <c r="L74" i="3"/>
  <c r="J33" i="18" s="1"/>
  <c r="E83" i="3"/>
  <c r="E21" i="18" s="1"/>
  <c r="AJ222" i="3"/>
  <c r="AM222" i="3" s="1"/>
  <c r="AJ233" i="3"/>
  <c r="AM233" i="3" s="1"/>
  <c r="AJ231" i="3"/>
  <c r="AM231" i="3" s="1"/>
  <c r="AP231" i="3" s="1"/>
  <c r="AS231" i="3" s="1"/>
  <c r="L80" i="3"/>
  <c r="J39" i="18" s="1"/>
  <c r="AJ228" i="3"/>
  <c r="AM228" i="3" s="1"/>
  <c r="AJ232" i="3"/>
  <c r="AM232" i="3" s="1"/>
  <c r="AP232" i="3" s="1"/>
  <c r="AS232" i="3" s="1"/>
  <c r="AJ204" i="3"/>
  <c r="AM204" i="3" s="1"/>
  <c r="AP204" i="3" s="1"/>
  <c r="AS204" i="3" s="1"/>
  <c r="AJ211" i="3"/>
  <c r="AM211" i="3" s="1"/>
  <c r="AP211" i="3" s="1"/>
  <c r="AS211" i="3" s="1"/>
  <c r="AJ234" i="3"/>
  <c r="AM234" i="3" s="1"/>
  <c r="AP234" i="3" s="1"/>
  <c r="AJ210" i="3"/>
  <c r="AM210" i="3" s="1"/>
  <c r="AP210" i="3" s="1"/>
  <c r="AS210" i="3" s="1"/>
  <c r="AJ205" i="3"/>
  <c r="AM205" i="3" s="1"/>
  <c r="AP205" i="3" s="1"/>
  <c r="AS205" i="3" s="1"/>
  <c r="O74" i="3"/>
  <c r="C33" i="18" s="1"/>
  <c r="AJ212" i="3"/>
  <c r="AM212" i="3" s="1"/>
  <c r="AP212" i="3" s="1"/>
  <c r="AS212" i="3" s="1"/>
  <c r="AJ219" i="3"/>
  <c r="AJ246" i="3" s="1"/>
  <c r="AJ223" i="3"/>
  <c r="AJ250" i="3" s="1"/>
  <c r="AJ214" i="3"/>
  <c r="AM214" i="3" s="1"/>
  <c r="AP214" i="3" s="1"/>
  <c r="AS214" i="3" s="1"/>
  <c r="AJ221" i="3"/>
  <c r="AM221" i="3" s="1"/>
  <c r="AP221" i="3" s="1"/>
  <c r="AS221" i="3" s="1"/>
  <c r="O80" i="3"/>
  <c r="C39" i="18" s="1"/>
  <c r="AQ235" i="3"/>
  <c r="AW223" i="3"/>
  <c r="AT250" i="3"/>
  <c r="AW219" i="3"/>
  <c r="AT246" i="3"/>
  <c r="AW200" i="3"/>
  <c r="AT243" i="3"/>
  <c r="AT235" i="3"/>
  <c r="AW201" i="3"/>
  <c r="AT244" i="3"/>
  <c r="AX222" i="3"/>
  <c r="AU249" i="3"/>
  <c r="CQ226" i="3"/>
  <c r="CT226" i="3" s="1"/>
  <c r="AO233" i="3"/>
  <c r="AL253" i="3"/>
  <c r="AO219" i="3"/>
  <c r="AL246" i="3"/>
  <c r="AO228" i="3"/>
  <c r="AL251" i="3"/>
  <c r="EU92" i="3"/>
  <c r="EU117" i="3" s="1"/>
  <c r="ER117" i="3"/>
  <c r="AW222" i="3"/>
  <c r="AT249" i="3"/>
  <c r="AW230" i="3"/>
  <c r="AT252" i="3"/>
  <c r="AX219" i="3"/>
  <c r="AU246" i="3"/>
  <c r="AX201" i="3"/>
  <c r="AU244" i="3"/>
  <c r="AX220" i="3"/>
  <c r="AU248" i="3"/>
  <c r="DA244" i="3"/>
  <c r="DA254" i="3" s="1"/>
  <c r="DD201" i="3"/>
  <c r="DD244" i="3" s="1"/>
  <c r="DD254" i="3" s="1"/>
  <c r="AO218" i="3"/>
  <c r="AL245" i="3"/>
  <c r="AV254" i="3"/>
  <c r="T83" i="3" s="1"/>
  <c r="C32" i="18"/>
  <c r="EJ125" i="3"/>
  <c r="AW233" i="3"/>
  <c r="AT253" i="3"/>
  <c r="AW220" i="3"/>
  <c r="AT248" i="3"/>
  <c r="AW228" i="3"/>
  <c r="AT251" i="3"/>
  <c r="AX223" i="3"/>
  <c r="AU250" i="3"/>
  <c r="AX230" i="3"/>
  <c r="AU252" i="3"/>
  <c r="AX228" i="3"/>
  <c r="AU251" i="3"/>
  <c r="AJ225" i="3"/>
  <c r="AM225" i="3" s="1"/>
  <c r="AP225" i="3" s="1"/>
  <c r="AS225" i="3" s="1"/>
  <c r="AJ216" i="3"/>
  <c r="AM216" i="3" s="1"/>
  <c r="AP216" i="3" s="1"/>
  <c r="AS216" i="3" s="1"/>
  <c r="AJ226" i="3"/>
  <c r="AM226" i="3" s="1"/>
  <c r="AP226" i="3" s="1"/>
  <c r="AS226" i="3" s="1"/>
  <c r="AJ217" i="3"/>
  <c r="AM217" i="3" s="1"/>
  <c r="AP217" i="3" s="1"/>
  <c r="AS217" i="3" s="1"/>
  <c r="AJ227" i="3"/>
  <c r="AM227" i="3" s="1"/>
  <c r="AP227" i="3" s="1"/>
  <c r="AS227" i="3" s="1"/>
  <c r="AJ202" i="3"/>
  <c r="AO200" i="3"/>
  <c r="AL243" i="3"/>
  <c r="AL235" i="3"/>
  <c r="CN210" i="3"/>
  <c r="CQ229" i="3"/>
  <c r="CT229" i="3" s="1"/>
  <c r="CN229" i="3"/>
  <c r="BB201" i="3"/>
  <c r="AY244" i="3"/>
  <c r="AY235" i="3"/>
  <c r="AO223" i="3"/>
  <c r="AL250" i="3"/>
  <c r="AO202" i="3"/>
  <c r="AL247" i="3"/>
  <c r="EU91" i="3"/>
  <c r="EU118" i="3" s="1"/>
  <c r="ER118" i="3"/>
  <c r="AO201" i="3"/>
  <c r="AL244" i="3"/>
  <c r="EX200" i="3"/>
  <c r="EX210" i="3"/>
  <c r="EX213" i="3"/>
  <c r="EX217" i="3"/>
  <c r="EX225" i="3"/>
  <c r="EX203" i="3"/>
  <c r="EX212" i="3"/>
  <c r="EX221" i="3"/>
  <c r="EX223" i="3"/>
  <c r="EX202" i="3"/>
  <c r="EX206" i="3"/>
  <c r="EX214" i="3"/>
  <c r="EX220" i="3"/>
  <c r="EX204" i="3"/>
  <c r="EX215" i="3"/>
  <c r="EX218" i="3"/>
  <c r="EX222" i="3"/>
  <c r="EX201" i="3"/>
  <c r="EX209" i="3"/>
  <c r="EX216" i="3"/>
  <c r="EX226" i="3"/>
  <c r="EX205" i="3"/>
  <c r="EX207" i="3"/>
  <c r="EX211" i="3"/>
  <c r="EX219" i="3"/>
  <c r="EX224" i="3"/>
  <c r="EX208" i="3"/>
  <c r="AO230" i="3"/>
  <c r="AL252" i="3"/>
  <c r="AO222" i="3"/>
  <c r="AL249" i="3"/>
  <c r="AO220" i="3"/>
  <c r="AL248" i="3"/>
  <c r="FC28" i="3"/>
  <c r="EZ28" i="3"/>
  <c r="EZ53" i="3" s="1"/>
  <c r="EZ61" i="3" s="1"/>
  <c r="EJ54" i="3"/>
  <c r="ER27" i="3"/>
  <c r="EO27" i="3"/>
  <c r="EO54" i="3" s="1"/>
  <c r="AC202" i="3"/>
  <c r="AW202" i="3"/>
  <c r="AT247" i="3"/>
  <c r="AW218" i="3"/>
  <c r="AT245" i="3"/>
  <c r="AX218" i="3"/>
  <c r="AU245" i="3"/>
  <c r="AX233" i="3"/>
  <c r="AU253" i="3"/>
  <c r="AX200" i="3"/>
  <c r="AU235" i="3"/>
  <c r="AU243" i="3"/>
  <c r="AX202" i="3"/>
  <c r="AU247" i="3"/>
  <c r="AM200" i="3"/>
  <c r="AJ243" i="3"/>
  <c r="CQ209" i="3"/>
  <c r="CT209" i="3" s="1"/>
  <c r="CN209" i="3"/>
  <c r="CV200" i="3"/>
  <c r="CV203" i="3"/>
  <c r="CV209" i="3"/>
  <c r="CV214" i="3"/>
  <c r="CV219" i="3"/>
  <c r="CV225" i="3"/>
  <c r="CV230" i="3"/>
  <c r="CV201" i="3"/>
  <c r="CV206" i="3"/>
  <c r="CV211" i="3"/>
  <c r="CV217" i="3"/>
  <c r="CV222" i="3"/>
  <c r="CV227" i="3"/>
  <c r="CV233" i="3"/>
  <c r="CV202" i="3"/>
  <c r="CV213" i="3"/>
  <c r="CV223" i="3"/>
  <c r="CV205" i="3"/>
  <c r="CV215" i="3"/>
  <c r="CV226" i="3"/>
  <c r="CV207" i="3"/>
  <c r="CV218" i="3"/>
  <c r="CV229" i="3"/>
  <c r="CV210" i="3"/>
  <c r="CV221" i="3"/>
  <c r="CV231" i="3"/>
  <c r="CV232" i="3"/>
  <c r="CV216" i="3"/>
  <c r="CV224" i="3"/>
  <c r="CV208" i="3"/>
  <c r="CV220" i="3"/>
  <c r="CV204" i="3"/>
  <c r="CV228" i="3"/>
  <c r="CV212" i="3"/>
  <c r="EU95" i="3"/>
  <c r="EU124" i="3" s="1"/>
  <c r="ER124" i="3"/>
  <c r="AI254" i="3"/>
  <c r="EM72" i="3"/>
  <c r="EM95" i="3"/>
  <c r="EM79" i="3"/>
  <c r="EM90" i="3"/>
  <c r="EM74" i="3"/>
  <c r="EM85" i="3"/>
  <c r="EM96" i="3"/>
  <c r="EM80" i="3"/>
  <c r="EM91" i="3"/>
  <c r="EM75" i="3"/>
  <c r="EM86" i="3"/>
  <c r="EM97" i="3"/>
  <c r="EM81" i="3"/>
  <c r="EM92" i="3"/>
  <c r="EM76" i="3"/>
  <c r="EM87" i="3"/>
  <c r="EM71" i="3"/>
  <c r="EM82" i="3"/>
  <c r="EM93" i="3"/>
  <c r="EM77" i="3"/>
  <c r="EM88" i="3"/>
  <c r="EM94" i="3"/>
  <c r="EM84" i="3"/>
  <c r="EM78" i="3"/>
  <c r="EM89" i="3"/>
  <c r="EM73" i="3"/>
  <c r="EM83" i="3"/>
  <c r="EO125" i="3"/>
  <c r="AJ209" i="3"/>
  <c r="AM209" i="3" s="1"/>
  <c r="AP209" i="3" s="1"/>
  <c r="AS209" i="3" s="1"/>
  <c r="AJ203" i="3"/>
  <c r="AM203" i="3" s="1"/>
  <c r="AP203" i="3" s="1"/>
  <c r="AS203" i="3" s="1"/>
  <c r="AJ213" i="3"/>
  <c r="AM213" i="3" s="1"/>
  <c r="AP213" i="3" s="1"/>
  <c r="AS213" i="3" s="1"/>
  <c r="AJ207" i="3"/>
  <c r="AM207" i="3" s="1"/>
  <c r="AP207" i="3" s="1"/>
  <c r="AS207" i="3" s="1"/>
  <c r="AJ201" i="3"/>
  <c r="AJ230" i="3"/>
  <c r="AJ224" i="3"/>
  <c r="AM224" i="3" s="1"/>
  <c r="AP224" i="3" s="1"/>
  <c r="AS224" i="3" s="1"/>
  <c r="AJ218" i="3"/>
  <c r="CK102" i="3"/>
  <c r="CK96" i="3"/>
  <c r="CK75" i="3"/>
  <c r="CK73" i="3"/>
  <c r="CK87" i="3"/>
  <c r="CK104" i="3"/>
  <c r="CK83" i="3"/>
  <c r="CK79" i="3"/>
  <c r="CK84" i="3"/>
  <c r="CK86" i="3"/>
  <c r="CK80" i="3"/>
  <c r="CK98" i="3"/>
  <c r="CK92" i="3"/>
  <c r="CK94" i="3"/>
  <c r="CK88" i="3"/>
  <c r="CK101" i="3"/>
  <c r="CK85" i="3"/>
  <c r="CK97" i="3"/>
  <c r="CK77" i="3"/>
  <c r="CK82" i="3"/>
  <c r="CK76" i="3"/>
  <c r="CK81" i="3"/>
  <c r="CK74" i="3"/>
  <c r="CK78" i="3"/>
  <c r="CK91" i="3"/>
  <c r="CK89" i="3"/>
  <c r="CK100" i="3"/>
  <c r="CK93" i="3"/>
  <c r="CK72" i="3"/>
  <c r="CK95" i="3"/>
  <c r="CK71" i="3"/>
  <c r="CK103" i="3"/>
  <c r="CK99" i="3"/>
  <c r="CK90" i="3"/>
  <c r="CH125" i="3"/>
  <c r="CM118" i="3"/>
  <c r="CM125" i="3" s="1"/>
  <c r="CP118" i="3"/>
  <c r="G21" i="20"/>
  <c r="I17" i="20"/>
  <c r="J17" i="20" s="1"/>
  <c r="P21" i="20"/>
  <c r="Q21" i="20" s="1"/>
  <c r="EK53" i="3"/>
  <c r="EK61" i="3" s="1"/>
  <c r="EX7" i="3" a="1"/>
  <c r="AG42" i="3"/>
  <c r="AT7" i="3" a="1"/>
  <c r="CV7" i="3" a="1"/>
  <c r="AY114" i="3"/>
  <c r="BB71" i="3"/>
  <c r="BB114" i="3" s="1"/>
  <c r="AK118" i="3"/>
  <c r="CH54" i="3"/>
  <c r="CM21" i="3"/>
  <c r="CM54" i="3" s="1"/>
  <c r="CP21" i="3"/>
  <c r="DA26" i="3"/>
  <c r="CX26" i="3"/>
  <c r="CX53" i="3" s="1"/>
  <c r="CX61" i="3" s="1"/>
  <c r="AK106" i="3"/>
  <c r="AV26" i="3"/>
  <c r="AV53" i="3" s="1"/>
  <c r="AV61" i="3" s="1"/>
  <c r="AG53" i="3"/>
  <c r="AG61" i="3" s="1"/>
  <c r="CI60" i="3"/>
  <c r="E17" i="3" s="1"/>
  <c r="Q60" i="10" s="1"/>
  <c r="CI53" i="3"/>
  <c r="HM32" i="3"/>
  <c r="HM58" i="3" s="1"/>
  <c r="HM31" i="3"/>
  <c r="HM60" i="3" s="1"/>
  <c r="B19" i="9"/>
  <c r="HM28" i="3"/>
  <c r="HM53" i="3" s="1"/>
  <c r="AN99" i="3"/>
  <c r="AK21" i="3"/>
  <c r="AK54" i="3" s="1"/>
  <c r="AQ55" i="3"/>
  <c r="AN55" i="3"/>
  <c r="AI84" i="3"/>
  <c r="AL84" i="3" s="1"/>
  <c r="AO84" i="3" s="1"/>
  <c r="AR84" i="3" s="1"/>
  <c r="AI75" i="3"/>
  <c r="AL75" i="3" s="1"/>
  <c r="AO75" i="3" s="1"/>
  <c r="AR75" i="3" s="1"/>
  <c r="AI76" i="3"/>
  <c r="AL76" i="3" s="1"/>
  <c r="AO76" i="3" s="1"/>
  <c r="AR76" i="3" s="1"/>
  <c r="AI78" i="3"/>
  <c r="AL78" i="3" s="1"/>
  <c r="AO78" i="3" s="1"/>
  <c r="AR78" i="3" s="1"/>
  <c r="AI97" i="3"/>
  <c r="AL97" i="3" s="1"/>
  <c r="AO97" i="3" s="1"/>
  <c r="AR97" i="3" s="1"/>
  <c r="AI91" i="3"/>
  <c r="AL91" i="3" s="1"/>
  <c r="AI92" i="3"/>
  <c r="AL92" i="3" s="1"/>
  <c r="AO92" i="3" s="1"/>
  <c r="AR92" i="3" s="1"/>
  <c r="AI77" i="3"/>
  <c r="AL77" i="3" s="1"/>
  <c r="AO77" i="3" s="1"/>
  <c r="AR77" i="3" s="1"/>
  <c r="AI71" i="3"/>
  <c r="AI86" i="3"/>
  <c r="AL86" i="3" s="1"/>
  <c r="AO86" i="3" s="1"/>
  <c r="AR86" i="3" s="1"/>
  <c r="AI89" i="3"/>
  <c r="AI116" i="3" s="1"/>
  <c r="AI85" i="3"/>
  <c r="AL85" i="3" s="1"/>
  <c r="AO85" i="3" s="1"/>
  <c r="AR85" i="3" s="1"/>
  <c r="AI83" i="3"/>
  <c r="AL83" i="3" s="1"/>
  <c r="AO83" i="3" s="1"/>
  <c r="AR83" i="3" s="1"/>
  <c r="AI100" i="3"/>
  <c r="AL100" i="3" s="1"/>
  <c r="AO100" i="3" s="1"/>
  <c r="AR100" i="3" s="1"/>
  <c r="AI88" i="3"/>
  <c r="AL88" i="3" s="1"/>
  <c r="AO88" i="3" s="1"/>
  <c r="AR88" i="3" s="1"/>
  <c r="AI101" i="3"/>
  <c r="AL101" i="3" s="1"/>
  <c r="AI74" i="3"/>
  <c r="AL74" i="3" s="1"/>
  <c r="AO74" i="3" s="1"/>
  <c r="AR74" i="3" s="1"/>
  <c r="AI80" i="3"/>
  <c r="AL80" i="3" s="1"/>
  <c r="AO80" i="3" s="1"/>
  <c r="AR80" i="3" s="1"/>
  <c r="AI93" i="3"/>
  <c r="AL93" i="3" s="1"/>
  <c r="AI82" i="3"/>
  <c r="AL82" i="3" s="1"/>
  <c r="AO82" i="3" s="1"/>
  <c r="AR82" i="3" s="1"/>
  <c r="AI104" i="3"/>
  <c r="AL104" i="3" s="1"/>
  <c r="AI79" i="3"/>
  <c r="AL79" i="3" s="1"/>
  <c r="AO79" i="3" s="1"/>
  <c r="AR79" i="3" s="1"/>
  <c r="AI73" i="3"/>
  <c r="AL73" i="3" s="1"/>
  <c r="AI96" i="3"/>
  <c r="AL96" i="3" s="1"/>
  <c r="AO96" i="3" s="1"/>
  <c r="AR96" i="3" s="1"/>
  <c r="AI87" i="3"/>
  <c r="AL87" i="3" s="1"/>
  <c r="AO87" i="3" s="1"/>
  <c r="AR87" i="3" s="1"/>
  <c r="AI81" i="3"/>
  <c r="AL81" i="3" s="1"/>
  <c r="AO81" i="3" s="1"/>
  <c r="AR81" i="3" s="1"/>
  <c r="AI72" i="3"/>
  <c r="AL72" i="3" s="1"/>
  <c r="AI102" i="3"/>
  <c r="AL102" i="3" s="1"/>
  <c r="AO102" i="3" s="1"/>
  <c r="AR102" i="3" s="1"/>
  <c r="AI95" i="3"/>
  <c r="AL95" i="3" s="1"/>
  <c r="AO95" i="3" s="1"/>
  <c r="AR95" i="3" s="1"/>
  <c r="AI90" i="3"/>
  <c r="AI117" i="3" s="1"/>
  <c r="AI99" i="3"/>
  <c r="AL99" i="3" s="1"/>
  <c r="AI94" i="3"/>
  <c r="AI121" i="3" s="1"/>
  <c r="AI103" i="3"/>
  <c r="AL103" i="3" s="1"/>
  <c r="AO103" i="3" s="1"/>
  <c r="AR103" i="3" s="1"/>
  <c r="AF125" i="3"/>
  <c r="AN90" i="3"/>
  <c r="AQ90" i="3" s="1"/>
  <c r="AK117" i="3"/>
  <c r="AN118" i="3"/>
  <c r="HR54" i="3" l="1"/>
  <c r="I31" i="3"/>
  <c r="II25" i="3"/>
  <c r="II54" i="3" s="1"/>
  <c r="IF54" i="3"/>
  <c r="BG21" i="3"/>
  <c r="BG54" i="3" s="1"/>
  <c r="D11" i="3"/>
  <c r="Q35" i="10" s="1"/>
  <c r="AF145" i="3"/>
  <c r="EJ154" i="3"/>
  <c r="CH145" i="3"/>
  <c r="AN164" i="3"/>
  <c r="AK187" i="3"/>
  <c r="I58" i="3" s="1"/>
  <c r="X39" i="2" s="1"/>
  <c r="AF147" i="3"/>
  <c r="BB154" i="3"/>
  <c r="BB181" i="3" s="1"/>
  <c r="Z52" i="3" s="1"/>
  <c r="C52" i="2" s="1"/>
  <c r="AY181" i="3"/>
  <c r="W52" i="3" s="1"/>
  <c r="J52" i="2" s="1"/>
  <c r="DQ164" i="3"/>
  <c r="DN164" i="3"/>
  <c r="DN187" i="3" s="1"/>
  <c r="DI187" i="3"/>
  <c r="CH147" i="3"/>
  <c r="CP147" i="3" s="1"/>
  <c r="CS147" i="3" s="1"/>
  <c r="GL164" i="3"/>
  <c r="BL164" i="3"/>
  <c r="BL187" i="3" s="1"/>
  <c r="BG187" i="3"/>
  <c r="BO164" i="3"/>
  <c r="EU160" i="3"/>
  <c r="EU189" i="3" s="1"/>
  <c r="O60" i="3" s="1"/>
  <c r="C41" i="2" s="1"/>
  <c r="ER189" i="3"/>
  <c r="L60" i="3" s="1"/>
  <c r="J41" i="2" s="1"/>
  <c r="AF182" i="3"/>
  <c r="D53" i="3" s="1"/>
  <c r="Q34" i="2" s="1"/>
  <c r="DI155" i="3"/>
  <c r="BG155" i="3"/>
  <c r="AK155" i="3"/>
  <c r="CH158" i="3"/>
  <c r="AF158" i="3"/>
  <c r="EJ158" i="3"/>
  <c r="GD181" i="3"/>
  <c r="GG154" i="3"/>
  <c r="GG181" i="3" s="1"/>
  <c r="CP187" i="3"/>
  <c r="CS164" i="3"/>
  <c r="CS187" i="3" s="1"/>
  <c r="IF181" i="3"/>
  <c r="II155" i="3"/>
  <c r="II181" i="3" s="1"/>
  <c r="HU160" i="3"/>
  <c r="HM189" i="3"/>
  <c r="HR160" i="3"/>
  <c r="HR189" i="3" s="1"/>
  <c r="FS164" i="3"/>
  <c r="FK187" i="3"/>
  <c r="FP164" i="3"/>
  <c r="FP187" i="3" s="1"/>
  <c r="EO157" i="3"/>
  <c r="EO182" i="3" s="1"/>
  <c r="ER157" i="3"/>
  <c r="EJ182" i="3"/>
  <c r="HM157" i="3"/>
  <c r="EE154" i="3"/>
  <c r="EE181" i="3" s="1"/>
  <c r="EB181" i="3"/>
  <c r="HE154" i="3"/>
  <c r="HH154" i="3" s="1"/>
  <c r="HB154" i="3"/>
  <c r="FK155" i="3"/>
  <c r="CH182" i="3"/>
  <c r="CP155" i="3"/>
  <c r="CM155" i="3"/>
  <c r="CM182" i="3" s="1"/>
  <c r="B13" i="1"/>
  <c r="EJ156" i="3" s="1"/>
  <c r="D146" i="6"/>
  <c r="D165" i="6" s="1"/>
  <c r="B34" i="1" s="1"/>
  <c r="FK147" i="3"/>
  <c r="CM147" i="3"/>
  <c r="DA116" i="3"/>
  <c r="DA125" i="3" s="1"/>
  <c r="DD89" i="3"/>
  <c r="DD116" i="3" s="1"/>
  <c r="DD125" i="3" s="1"/>
  <c r="DJ116" i="3"/>
  <c r="EB89" i="3"/>
  <c r="DY89" i="3"/>
  <c r="DY116" i="3" s="1"/>
  <c r="DW71" i="3" a="1"/>
  <c r="CN205" i="3"/>
  <c r="AT98" i="3"/>
  <c r="AW98" i="3" s="1"/>
  <c r="AZ98" i="3" s="1"/>
  <c r="BC98" i="3" s="1"/>
  <c r="AT95" i="3"/>
  <c r="AW95" i="3" s="1"/>
  <c r="AZ95" i="3" s="1"/>
  <c r="BC95" i="3" s="1"/>
  <c r="AT75" i="3"/>
  <c r="AW75" i="3" s="1"/>
  <c r="AZ75" i="3" s="1"/>
  <c r="BC75" i="3" s="1"/>
  <c r="AT87" i="3"/>
  <c r="AW87" i="3" s="1"/>
  <c r="AZ87" i="3" s="1"/>
  <c r="BC87" i="3" s="1"/>
  <c r="AT86" i="3"/>
  <c r="AW86" i="3" s="1"/>
  <c r="AZ86" i="3" s="1"/>
  <c r="BC86" i="3" s="1"/>
  <c r="AT77" i="3"/>
  <c r="AW77" i="3" s="1"/>
  <c r="AZ77" i="3" s="1"/>
  <c r="BC77" i="3" s="1"/>
  <c r="AT88" i="3"/>
  <c r="AW88" i="3" s="1"/>
  <c r="AZ88" i="3" s="1"/>
  <c r="BC88" i="3" s="1"/>
  <c r="AT94" i="3"/>
  <c r="AT85" i="3"/>
  <c r="AW85" i="3" s="1"/>
  <c r="AZ85" i="3" s="1"/>
  <c r="BC85" i="3" s="1"/>
  <c r="AT100" i="3"/>
  <c r="AW100" i="3" s="1"/>
  <c r="AZ100" i="3" s="1"/>
  <c r="BC100" i="3" s="1"/>
  <c r="AT89" i="3"/>
  <c r="AT91" i="3"/>
  <c r="AT97" i="3"/>
  <c r="AW97" i="3" s="1"/>
  <c r="AZ97" i="3" s="1"/>
  <c r="BC97" i="3" s="1"/>
  <c r="AT73" i="3"/>
  <c r="AT80" i="3"/>
  <c r="AW80" i="3" s="1"/>
  <c r="AZ80" i="3" s="1"/>
  <c r="BC80" i="3" s="1"/>
  <c r="AT101" i="3"/>
  <c r="AT81" i="3"/>
  <c r="AW81" i="3" s="1"/>
  <c r="AZ81" i="3" s="1"/>
  <c r="BC81" i="3" s="1"/>
  <c r="AT103" i="3"/>
  <c r="AW103" i="3" s="1"/>
  <c r="AZ103" i="3" s="1"/>
  <c r="BC103" i="3" s="1"/>
  <c r="AT90" i="3"/>
  <c r="AT79" i="3"/>
  <c r="AW79" i="3" s="1"/>
  <c r="AZ79" i="3" s="1"/>
  <c r="BC79" i="3" s="1"/>
  <c r="AT104" i="3"/>
  <c r="AT74" i="3"/>
  <c r="AW74" i="3" s="1"/>
  <c r="AZ74" i="3" s="1"/>
  <c r="BC74" i="3" s="1"/>
  <c r="AT76" i="3"/>
  <c r="AW76" i="3" s="1"/>
  <c r="AZ76" i="3" s="1"/>
  <c r="BC76" i="3" s="1"/>
  <c r="AT82" i="3"/>
  <c r="AW82" i="3" s="1"/>
  <c r="AZ82" i="3" s="1"/>
  <c r="BC82" i="3" s="1"/>
  <c r="AT96" i="3"/>
  <c r="AW96" i="3" s="1"/>
  <c r="AZ96" i="3" s="1"/>
  <c r="BC96" i="3" s="1"/>
  <c r="AT72" i="3"/>
  <c r="AT99" i="3"/>
  <c r="AT92" i="3"/>
  <c r="AW92" i="3" s="1"/>
  <c r="AZ92" i="3" s="1"/>
  <c r="BC92" i="3" s="1"/>
  <c r="AT78" i="3"/>
  <c r="AW78" i="3" s="1"/>
  <c r="AZ78" i="3" s="1"/>
  <c r="BC78" i="3" s="1"/>
  <c r="AT83" i="3"/>
  <c r="AW83" i="3" s="1"/>
  <c r="AZ83" i="3" s="1"/>
  <c r="BC83" i="3" s="1"/>
  <c r="AT84" i="3"/>
  <c r="AW84" i="3" s="1"/>
  <c r="AZ84" i="3" s="1"/>
  <c r="BC84" i="3" s="1"/>
  <c r="AT71" i="3"/>
  <c r="AT93" i="3"/>
  <c r="AT102" i="3"/>
  <c r="AW102" i="3" s="1"/>
  <c r="AZ102" i="3" s="1"/>
  <c r="BC102" i="3" s="1"/>
  <c r="CV91" i="3"/>
  <c r="CV103" i="3"/>
  <c r="CV76" i="3"/>
  <c r="CV88" i="3"/>
  <c r="CV81" i="3"/>
  <c r="CV75" i="3"/>
  <c r="CV87" i="3"/>
  <c r="CV99" i="3"/>
  <c r="CV98" i="3"/>
  <c r="CV83" i="3"/>
  <c r="CV72" i="3"/>
  <c r="CV80" i="3"/>
  <c r="CV92" i="3"/>
  <c r="CV104" i="3"/>
  <c r="CV79" i="3"/>
  <c r="CV94" i="3"/>
  <c r="CV71" i="3"/>
  <c r="CV100" i="3"/>
  <c r="CV78" i="3"/>
  <c r="CV90" i="3"/>
  <c r="CV102" i="3"/>
  <c r="CV95" i="3"/>
  <c r="CV93" i="3"/>
  <c r="CV74" i="3"/>
  <c r="CV86" i="3"/>
  <c r="CV97" i="3"/>
  <c r="CV89" i="3"/>
  <c r="CV82" i="3"/>
  <c r="CV77" i="3"/>
  <c r="CV101" i="3"/>
  <c r="CV96" i="3"/>
  <c r="CV85" i="3"/>
  <c r="CV84" i="3"/>
  <c r="CV73" i="3"/>
  <c r="FL116" i="3"/>
  <c r="FL125" i="3" s="1"/>
  <c r="GA89" i="3"/>
  <c r="GA116" i="3" s="1"/>
  <c r="GA125" i="3" s="1"/>
  <c r="GD89" i="3"/>
  <c r="FY71" i="3" a="1"/>
  <c r="EX91" i="3"/>
  <c r="EX77" i="3"/>
  <c r="EX85" i="3"/>
  <c r="EX95" i="3"/>
  <c r="EX88" i="3"/>
  <c r="EX96" i="3"/>
  <c r="EX79" i="3"/>
  <c r="EX94" i="3"/>
  <c r="EX80" i="3"/>
  <c r="EX83" i="3"/>
  <c r="EX78" i="3"/>
  <c r="EX86" i="3"/>
  <c r="EX74" i="3"/>
  <c r="EX81" i="3"/>
  <c r="EX72" i="3"/>
  <c r="EX89" i="3"/>
  <c r="EX93" i="3"/>
  <c r="EX71" i="3"/>
  <c r="EX97" i="3"/>
  <c r="EX73" i="3"/>
  <c r="EX92" i="3"/>
  <c r="EX87" i="3"/>
  <c r="EX82" i="3"/>
  <c r="EX84" i="3"/>
  <c r="EX76" i="3"/>
  <c r="EX75" i="3"/>
  <c r="EX90" i="3"/>
  <c r="CN214" i="3"/>
  <c r="AV116" i="3"/>
  <c r="AV125" i="3" s="1"/>
  <c r="AY89" i="3"/>
  <c r="AV106" i="3"/>
  <c r="IC90" i="3"/>
  <c r="IC116" i="3" s="1"/>
  <c r="IC125" i="3" s="1"/>
  <c r="HN116" i="3"/>
  <c r="HN125" i="3" s="1"/>
  <c r="IF90" i="3"/>
  <c r="IA71" i="3" a="1"/>
  <c r="BZ89" i="3"/>
  <c r="GM89" i="3"/>
  <c r="BH116" i="3"/>
  <c r="BH125" i="3" s="1"/>
  <c r="BW89" i="3"/>
  <c r="BW116" i="3" s="1"/>
  <c r="BW125" i="3" s="1"/>
  <c r="BU71" i="3" a="1"/>
  <c r="FC116" i="3"/>
  <c r="FC125" i="3" s="1"/>
  <c r="FF90" i="3"/>
  <c r="FF116" i="3" s="1"/>
  <c r="FF125" i="3" s="1"/>
  <c r="CK248" i="3"/>
  <c r="CQ221" i="3"/>
  <c r="CT221" i="3" s="1"/>
  <c r="CN228" i="3"/>
  <c r="CQ227" i="3"/>
  <c r="CT227" i="3" s="1"/>
  <c r="CK250" i="3"/>
  <c r="CK249" i="3"/>
  <c r="CN222" i="3"/>
  <c r="CN249" i="3" s="1"/>
  <c r="CN215" i="3"/>
  <c r="CQ206" i="3"/>
  <c r="CT206" i="3" s="1"/>
  <c r="BP225" i="3"/>
  <c r="BS225" i="3" s="1"/>
  <c r="CQ217" i="3"/>
  <c r="CT217" i="3" s="1"/>
  <c r="CN220" i="3"/>
  <c r="CN248" i="3" s="1"/>
  <c r="CN232" i="3"/>
  <c r="CQ225" i="3"/>
  <c r="CT225" i="3" s="1"/>
  <c r="CK251" i="3"/>
  <c r="CN224" i="3"/>
  <c r="CN211" i="3"/>
  <c r="CN213" i="3"/>
  <c r="CQ212" i="3"/>
  <c r="CT212" i="3" s="1"/>
  <c r="CK244" i="3"/>
  <c r="CN200" i="3"/>
  <c r="CN243" i="3" s="1"/>
  <c r="CN201" i="3"/>
  <c r="CN244" i="3" s="1"/>
  <c r="CQ231" i="3"/>
  <c r="CT231" i="3" s="1"/>
  <c r="CQ218" i="3"/>
  <c r="CQ245" i="3" s="1"/>
  <c r="CN216" i="3"/>
  <c r="CQ202" i="3"/>
  <c r="CT202" i="3" s="1"/>
  <c r="CK253" i="3"/>
  <c r="CK252" i="3"/>
  <c r="CN218" i="3"/>
  <c r="CN245" i="3" s="1"/>
  <c r="CQ200" i="3"/>
  <c r="CQ243" i="3" s="1"/>
  <c r="CK247" i="3"/>
  <c r="CQ219" i="3"/>
  <c r="CT219" i="3" s="1"/>
  <c r="CT246" i="3" s="1"/>
  <c r="CQ223" i="3"/>
  <c r="CQ250" i="3" s="1"/>
  <c r="BJ244" i="3"/>
  <c r="G73" i="3" s="1"/>
  <c r="R32" i="18" s="1"/>
  <c r="CN208" i="3"/>
  <c r="CN203" i="3"/>
  <c r="BJ246" i="3"/>
  <c r="G75" i="3" s="1"/>
  <c r="R34" i="18" s="1"/>
  <c r="CN207" i="3"/>
  <c r="CQ233" i="3"/>
  <c r="CT233" i="3" s="1"/>
  <c r="CQ230" i="3"/>
  <c r="CQ203" i="3"/>
  <c r="CT203" i="3" s="1"/>
  <c r="CN204" i="3"/>
  <c r="CL200" i="3" a="1"/>
  <c r="CL201" i="3" s="1"/>
  <c r="BP221" i="3"/>
  <c r="BS221" i="3" s="1"/>
  <c r="BM206" i="3"/>
  <c r="CN233" i="3"/>
  <c r="CN230" i="3"/>
  <c r="CN252" i="3" s="1"/>
  <c r="CK246" i="3"/>
  <c r="BP201" i="3"/>
  <c r="BS201" i="3" s="1"/>
  <c r="BS244" i="3" s="1"/>
  <c r="BJ243" i="3"/>
  <c r="G72" i="3" s="1"/>
  <c r="R31" i="18" s="1"/>
  <c r="BP216" i="3"/>
  <c r="BS216" i="3" s="1"/>
  <c r="BM214" i="3"/>
  <c r="BM222" i="3"/>
  <c r="BM249" i="3" s="1"/>
  <c r="J78" i="3" s="1"/>
  <c r="BM205" i="3"/>
  <c r="BM224" i="3"/>
  <c r="BM251" i="3" s="1"/>
  <c r="BJ249" i="3"/>
  <c r="G78" i="3" s="1"/>
  <c r="R37" i="18" s="1"/>
  <c r="BM202" i="3"/>
  <c r="BM212" i="3"/>
  <c r="Z28" i="3"/>
  <c r="C50" i="16" s="1"/>
  <c r="W28" i="3"/>
  <c r="J50" i="16" s="1"/>
  <c r="BM223" i="3"/>
  <c r="BM250" i="3" s="1"/>
  <c r="J79" i="3" s="1"/>
  <c r="BP219" i="3"/>
  <c r="BP246" i="3" s="1"/>
  <c r="BR254" i="3"/>
  <c r="O83" i="3" s="1"/>
  <c r="BJ253" i="3"/>
  <c r="G82" i="3" s="1"/>
  <c r="R41" i="18" s="1"/>
  <c r="BM208" i="3"/>
  <c r="BP227" i="3"/>
  <c r="BS227" i="3" s="1"/>
  <c r="BO254" i="3"/>
  <c r="L83" i="3" s="1"/>
  <c r="BP223" i="3"/>
  <c r="BS223" i="3" s="1"/>
  <c r="BS250" i="3" s="1"/>
  <c r="BP226" i="3"/>
  <c r="BS226" i="3" s="1"/>
  <c r="BP210" i="3"/>
  <c r="BS210" i="3" s="1"/>
  <c r="BM233" i="3"/>
  <c r="BM253" i="3" s="1"/>
  <c r="G79" i="3"/>
  <c r="R38" i="18" s="1"/>
  <c r="BM209" i="3"/>
  <c r="BJ251" i="3"/>
  <c r="G80" i="3" s="1"/>
  <c r="R39" i="18" s="1"/>
  <c r="BM200" i="3"/>
  <c r="BM243" i="3" s="1"/>
  <c r="J72" i="3" s="1"/>
  <c r="BJ245" i="3"/>
  <c r="G74" i="3" s="1"/>
  <c r="R33" i="18" s="1"/>
  <c r="BM207" i="3"/>
  <c r="BP203" i="3"/>
  <c r="BS203" i="3" s="1"/>
  <c r="BK200" i="3" a="1"/>
  <c r="BK208" i="3" s="1"/>
  <c r="BJ248" i="3"/>
  <c r="G77" i="3" s="1"/>
  <c r="R36" i="18" s="1"/>
  <c r="BM218" i="3"/>
  <c r="BM245" i="3" s="1"/>
  <c r="J74" i="3" s="1"/>
  <c r="BM213" i="3"/>
  <c r="BM230" i="3"/>
  <c r="BM252" i="3" s="1"/>
  <c r="BP220" i="3"/>
  <c r="BS220" i="3" s="1"/>
  <c r="BS248" i="3" s="1"/>
  <c r="BP228" i="3"/>
  <c r="BS228" i="3" s="1"/>
  <c r="GT247" i="3"/>
  <c r="GT254" i="3" s="1"/>
  <c r="BP231" i="3"/>
  <c r="BS231" i="3" s="1"/>
  <c r="BP229" i="3"/>
  <c r="BS229" i="3" s="1"/>
  <c r="HX220" i="3"/>
  <c r="HX247" i="3" s="1"/>
  <c r="HX254" i="3" s="1"/>
  <c r="HU247" i="3"/>
  <c r="HU254" i="3" s="1"/>
  <c r="BP217" i="3"/>
  <c r="BS217" i="3" s="1"/>
  <c r="BP211" i="3"/>
  <c r="BS211" i="3" s="1"/>
  <c r="GW247" i="3"/>
  <c r="GW254" i="3" s="1"/>
  <c r="BP215" i="3"/>
  <c r="BS215" i="3" s="1"/>
  <c r="BP204" i="3"/>
  <c r="BS204" i="3" s="1"/>
  <c r="BJ252" i="3"/>
  <c r="G81" i="3" s="1"/>
  <c r="R40" i="18" s="1"/>
  <c r="FV211" i="3"/>
  <c r="FV247" i="3" s="1"/>
  <c r="FV254" i="3" s="1"/>
  <c r="FS247" i="3"/>
  <c r="FS254" i="3" s="1"/>
  <c r="GO211" i="3"/>
  <c r="GO232" i="3"/>
  <c r="GO224" i="3"/>
  <c r="GO220" i="3"/>
  <c r="GO223" i="3"/>
  <c r="GO230" i="3"/>
  <c r="GO234" i="3"/>
  <c r="GO225" i="3"/>
  <c r="GO217" i="3"/>
  <c r="GO227" i="3"/>
  <c r="GO204" i="3"/>
  <c r="GO201" i="3"/>
  <c r="GO216" i="3"/>
  <c r="GO203" i="3"/>
  <c r="GO231" i="3"/>
  <c r="GO228" i="3"/>
  <c r="GO236" i="3"/>
  <c r="GO212" i="3"/>
  <c r="GO219" i="3"/>
  <c r="GO221" i="3"/>
  <c r="GO209" i="3"/>
  <c r="GO200" i="3"/>
  <c r="GO222" i="3"/>
  <c r="GO210" i="3"/>
  <c r="GO207" i="3"/>
  <c r="GO235" i="3"/>
  <c r="GO202" i="3"/>
  <c r="GO226" i="3"/>
  <c r="GO229" i="3"/>
  <c r="GO205" i="3"/>
  <c r="GO206" i="3"/>
  <c r="GO218" i="3"/>
  <c r="GO214" i="3"/>
  <c r="GO208" i="3"/>
  <c r="GO215" i="3"/>
  <c r="GO213" i="3"/>
  <c r="GO233" i="3"/>
  <c r="BJ247" i="3"/>
  <c r="G76" i="3" s="1"/>
  <c r="R35" i="18" s="1"/>
  <c r="FN200" i="3"/>
  <c r="FN201" i="3"/>
  <c r="FN223" i="3"/>
  <c r="FN220" i="3"/>
  <c r="FN210" i="3"/>
  <c r="FN215" i="3"/>
  <c r="FN225" i="3"/>
  <c r="FN216" i="3"/>
  <c r="FN231" i="3"/>
  <c r="FN207" i="3"/>
  <c r="FN213" i="3"/>
  <c r="FN209" i="3"/>
  <c r="FN218" i="3"/>
  <c r="FN211" i="3"/>
  <c r="FN205" i="3"/>
  <c r="FN219" i="3"/>
  <c r="FN232" i="3"/>
  <c r="FN212" i="3"/>
  <c r="FN214" i="3"/>
  <c r="FN228" i="3"/>
  <c r="FN217" i="3"/>
  <c r="FN208" i="3"/>
  <c r="FN202" i="3"/>
  <c r="FN203" i="3"/>
  <c r="FN224" i="3"/>
  <c r="FN227" i="3"/>
  <c r="FN221" i="3"/>
  <c r="FN222" i="3"/>
  <c r="FN226" i="3"/>
  <c r="FN230" i="3"/>
  <c r="FN204" i="3"/>
  <c r="FN233" i="3"/>
  <c r="FN229" i="3"/>
  <c r="FN206" i="3"/>
  <c r="BG125" i="3"/>
  <c r="J73" i="3"/>
  <c r="BO122" i="3"/>
  <c r="BR99" i="3"/>
  <c r="BR122" i="3" s="1"/>
  <c r="GT85" i="3"/>
  <c r="GW85" i="3" s="1"/>
  <c r="GQ85" i="3"/>
  <c r="DL103" i="3"/>
  <c r="DL93" i="3"/>
  <c r="DL77" i="3"/>
  <c r="DL89" i="3"/>
  <c r="DL73" i="3"/>
  <c r="DL97" i="3"/>
  <c r="DL81" i="3"/>
  <c r="DL101" i="3"/>
  <c r="DL85" i="3"/>
  <c r="DL82" i="3"/>
  <c r="DL98" i="3"/>
  <c r="DL80" i="3"/>
  <c r="DL96" i="3"/>
  <c r="DL75" i="3"/>
  <c r="DL91" i="3"/>
  <c r="DL86" i="3"/>
  <c r="DL102" i="3"/>
  <c r="DL84" i="3"/>
  <c r="DL100" i="3"/>
  <c r="DL79" i="3"/>
  <c r="DL95" i="3"/>
  <c r="DL72" i="3"/>
  <c r="DL88" i="3"/>
  <c r="DL104" i="3"/>
  <c r="DL99" i="3"/>
  <c r="DL74" i="3"/>
  <c r="DL83" i="3"/>
  <c r="DL78" i="3"/>
  <c r="DL94" i="3"/>
  <c r="DL76" i="3"/>
  <c r="DL92" i="3"/>
  <c r="DL71" i="3"/>
  <c r="DL87" i="3"/>
  <c r="DL90" i="3"/>
  <c r="DT20" i="3"/>
  <c r="BJ103" i="3"/>
  <c r="BJ93" i="3"/>
  <c r="BJ104" i="3"/>
  <c r="BJ96" i="3"/>
  <c r="BJ88" i="3"/>
  <c r="BJ80" i="3"/>
  <c r="BJ72" i="3"/>
  <c r="BJ85" i="3"/>
  <c r="BJ100" i="3"/>
  <c r="BJ92" i="3"/>
  <c r="BJ84" i="3"/>
  <c r="BJ76" i="3"/>
  <c r="BJ97" i="3"/>
  <c r="BJ89" i="3"/>
  <c r="BJ81" i="3"/>
  <c r="BJ73" i="3"/>
  <c r="BJ101" i="3"/>
  <c r="BJ77" i="3"/>
  <c r="BJ78" i="3"/>
  <c r="BJ94" i="3"/>
  <c r="BJ75" i="3"/>
  <c r="BJ91" i="3"/>
  <c r="BJ82" i="3"/>
  <c r="BJ98" i="3"/>
  <c r="BJ79" i="3"/>
  <c r="BJ95" i="3"/>
  <c r="BJ86" i="3"/>
  <c r="BJ102" i="3"/>
  <c r="BJ99" i="3"/>
  <c r="BJ71" i="3"/>
  <c r="BJ83" i="3"/>
  <c r="BJ74" i="3"/>
  <c r="BJ90" i="3"/>
  <c r="BJ87" i="3"/>
  <c r="HH71" i="3"/>
  <c r="HH114" i="3" s="1"/>
  <c r="HE114" i="3"/>
  <c r="HU125" i="3"/>
  <c r="HV75" i="3"/>
  <c r="HY75" i="3" s="1"/>
  <c r="HS75" i="3"/>
  <c r="HP119" i="3"/>
  <c r="HS93" i="3"/>
  <c r="HS119" i="3" s="1"/>
  <c r="HV93" i="3"/>
  <c r="HV83" i="3"/>
  <c r="HY83" i="3" s="1"/>
  <c r="HS83" i="3"/>
  <c r="HS92" i="3"/>
  <c r="HS117" i="3" s="1"/>
  <c r="HV92" i="3"/>
  <c r="HP117" i="3"/>
  <c r="HV84" i="3"/>
  <c r="HP115" i="3"/>
  <c r="HS84" i="3"/>
  <c r="HS115" i="3" s="1"/>
  <c r="HV74" i="3"/>
  <c r="HY74" i="3" s="1"/>
  <c r="HS74" i="3"/>
  <c r="DI125" i="3"/>
  <c r="D39" i="3" s="1"/>
  <c r="Q42" i="16" s="1"/>
  <c r="HS82" i="3"/>
  <c r="HV82" i="3"/>
  <c r="HY82" i="3" s="1"/>
  <c r="HS86" i="3"/>
  <c r="HV86" i="3"/>
  <c r="HY86" i="3" s="1"/>
  <c r="HS71" i="3"/>
  <c r="HP114" i="3"/>
  <c r="HV71" i="3"/>
  <c r="HQ71" i="3" a="1"/>
  <c r="HS94" i="3"/>
  <c r="HV94" i="3"/>
  <c r="HY94" i="3" s="1"/>
  <c r="HS76" i="3"/>
  <c r="HV76" i="3"/>
  <c r="HY76" i="3" s="1"/>
  <c r="HS95" i="3"/>
  <c r="HV95" i="3"/>
  <c r="HP124" i="3"/>
  <c r="HS89" i="3"/>
  <c r="HV89" i="3"/>
  <c r="HY89" i="3" s="1"/>
  <c r="DJ53" i="3"/>
  <c r="DJ61" i="3" s="1"/>
  <c r="EB26" i="3"/>
  <c r="DY26" i="3"/>
  <c r="DY53" i="3" s="1"/>
  <c r="DY61" i="3" s="1"/>
  <c r="DW7" i="3" a="1"/>
  <c r="DN118" i="3"/>
  <c r="DN125" i="3" s="1"/>
  <c r="GQ83" i="3"/>
  <c r="GT83" i="3"/>
  <c r="GO71" i="3" a="1"/>
  <c r="GL118" i="3"/>
  <c r="BO117" i="3"/>
  <c r="BR90" i="3"/>
  <c r="BR117" i="3" s="1"/>
  <c r="BR27" i="3"/>
  <c r="BR55" i="3" s="1"/>
  <c r="BO55" i="3"/>
  <c r="DQ117" i="3"/>
  <c r="DT90" i="3"/>
  <c r="DT117" i="3" s="1"/>
  <c r="DQ55" i="3"/>
  <c r="DT27" i="3"/>
  <c r="DT55" i="3" s="1"/>
  <c r="HV80" i="3"/>
  <c r="HY80" i="3" s="1"/>
  <c r="HS80" i="3"/>
  <c r="HS81" i="3"/>
  <c r="HV81" i="3"/>
  <c r="HY81" i="3" s="1"/>
  <c r="HV88" i="3"/>
  <c r="HY88" i="3" s="1"/>
  <c r="HS88" i="3"/>
  <c r="HS78" i="3"/>
  <c r="HV78" i="3"/>
  <c r="HY78" i="3" s="1"/>
  <c r="HV87" i="3"/>
  <c r="HY87" i="3" s="1"/>
  <c r="HS87" i="3"/>
  <c r="HV79" i="3"/>
  <c r="HY79" i="3" s="1"/>
  <c r="HS79" i="3"/>
  <c r="HS77" i="3"/>
  <c r="HV77" i="3"/>
  <c r="HY77" i="3" s="1"/>
  <c r="GQ99" i="3"/>
  <c r="GQ122" i="3" s="1"/>
  <c r="GT99" i="3"/>
  <c r="GL122" i="3"/>
  <c r="DQ122" i="3"/>
  <c r="DT99" i="3"/>
  <c r="DT122" i="3" s="1"/>
  <c r="BL118" i="3"/>
  <c r="BL125" i="3" s="1"/>
  <c r="DQ21" i="3"/>
  <c r="DT21" i="3" s="1"/>
  <c r="DN21" i="3"/>
  <c r="DN54" i="3" s="1"/>
  <c r="BW26" i="3"/>
  <c r="BW53" i="3" s="1"/>
  <c r="BW61" i="3" s="1"/>
  <c r="BZ26" i="3"/>
  <c r="DT83" i="3"/>
  <c r="DT118" i="3" s="1"/>
  <c r="DQ118" i="3"/>
  <c r="L32" i="3" s="1"/>
  <c r="J35" i="16" s="1"/>
  <c r="BO118" i="3"/>
  <c r="BR83" i="3"/>
  <c r="BR118" i="3" s="1"/>
  <c r="GQ90" i="3"/>
  <c r="GT90" i="3"/>
  <c r="GW90" i="3" s="1"/>
  <c r="HX125" i="3"/>
  <c r="HV91" i="3"/>
  <c r="HP118" i="3"/>
  <c r="HS91" i="3"/>
  <c r="HV73" i="3"/>
  <c r="HY73" i="3" s="1"/>
  <c r="HS73" i="3"/>
  <c r="HS72" i="3"/>
  <c r="HV72" i="3"/>
  <c r="HY72" i="3" s="1"/>
  <c r="HV96" i="3"/>
  <c r="HS96" i="3"/>
  <c r="HS122" i="3" s="1"/>
  <c r="HP122" i="3"/>
  <c r="HV97" i="3"/>
  <c r="HY97" i="3" s="1"/>
  <c r="HS97" i="3"/>
  <c r="HV90" i="3"/>
  <c r="HP116" i="3"/>
  <c r="HS90" i="3"/>
  <c r="HS116" i="3" s="1"/>
  <c r="HS85" i="3"/>
  <c r="HV85" i="3"/>
  <c r="HY85" i="3" s="1"/>
  <c r="DO253" i="3"/>
  <c r="DL254" i="3"/>
  <c r="DR252" i="3"/>
  <c r="DU230" i="3"/>
  <c r="DU252" i="3" s="1"/>
  <c r="BS200" i="3"/>
  <c r="BS243" i="3" s="1"/>
  <c r="BP243" i="3"/>
  <c r="DZ222" i="3"/>
  <c r="DW249" i="3"/>
  <c r="DU200" i="3"/>
  <c r="DU243" i="3" s="1"/>
  <c r="DR243" i="3"/>
  <c r="DR245" i="3"/>
  <c r="DU218" i="3"/>
  <c r="DU245" i="3" s="1"/>
  <c r="BS230" i="3"/>
  <c r="DO252" i="3"/>
  <c r="DU201" i="3"/>
  <c r="DU244" i="3" s="1"/>
  <c r="DR244" i="3"/>
  <c r="BS233" i="3"/>
  <c r="BP249" i="3"/>
  <c r="BS222" i="3"/>
  <c r="BS249" i="3" s="1"/>
  <c r="DR249" i="3"/>
  <c r="DU222" i="3"/>
  <c r="DU249" i="3" s="1"/>
  <c r="DM233" i="3"/>
  <c r="DM217" i="3"/>
  <c r="DM201" i="3"/>
  <c r="DM222" i="3"/>
  <c r="DM206" i="3"/>
  <c r="DM224" i="3"/>
  <c r="DM208" i="3"/>
  <c r="DM227" i="3"/>
  <c r="DM211" i="3"/>
  <c r="DM209" i="3"/>
  <c r="DM214" i="3"/>
  <c r="DM216" i="3"/>
  <c r="DM219" i="3"/>
  <c r="DM205" i="3"/>
  <c r="DM210" i="3"/>
  <c r="DM212" i="3"/>
  <c r="DM231" i="3"/>
  <c r="DM229" i="3"/>
  <c r="DM213" i="3"/>
  <c r="DM234" i="3"/>
  <c r="DM218" i="3"/>
  <c r="DM202" i="3"/>
  <c r="DM220" i="3"/>
  <c r="DM204" i="3"/>
  <c r="DM223" i="3"/>
  <c r="DM207" i="3"/>
  <c r="DM225" i="3"/>
  <c r="DM230" i="3"/>
  <c r="DM232" i="3"/>
  <c r="DM200" i="3"/>
  <c r="DM203" i="3"/>
  <c r="DM221" i="3"/>
  <c r="DM226" i="3"/>
  <c r="DM228" i="3"/>
  <c r="DM215" i="3"/>
  <c r="BP244" i="3"/>
  <c r="CA205" i="3"/>
  <c r="CD205" i="3" s="1"/>
  <c r="BX205" i="3"/>
  <c r="CA210" i="3"/>
  <c r="CD210" i="3" s="1"/>
  <c r="BX210" i="3"/>
  <c r="CA204" i="3"/>
  <c r="CD204" i="3" s="1"/>
  <c r="BX204" i="3"/>
  <c r="CA216" i="3"/>
  <c r="CD216" i="3" s="1"/>
  <c r="BX216" i="3"/>
  <c r="BU250" i="3"/>
  <c r="CA223" i="3"/>
  <c r="BX223" i="3"/>
  <c r="BX250" i="3" s="1"/>
  <c r="CA222" i="3"/>
  <c r="BX222" i="3"/>
  <c r="BX249" i="3" s="1"/>
  <c r="BU249" i="3"/>
  <c r="CA225" i="3"/>
  <c r="CD225" i="3" s="1"/>
  <c r="BX225" i="3"/>
  <c r="CA230" i="3"/>
  <c r="BX230" i="3"/>
  <c r="BU252" i="3"/>
  <c r="CA233" i="3"/>
  <c r="CD233" i="3" s="1"/>
  <c r="BX233" i="3"/>
  <c r="BU253" i="3"/>
  <c r="DU220" i="3"/>
  <c r="DU248" i="3" s="1"/>
  <c r="DR248" i="3"/>
  <c r="DZ200" i="3"/>
  <c r="DW243" i="3"/>
  <c r="DX200" i="3" a="1"/>
  <c r="DW248" i="3"/>
  <c r="DZ220" i="3"/>
  <c r="DZ223" i="3"/>
  <c r="DW250" i="3"/>
  <c r="DZ228" i="3"/>
  <c r="DW251" i="3"/>
  <c r="DO247" i="3"/>
  <c r="DU233" i="3"/>
  <c r="DU253" i="3" s="1"/>
  <c r="DR253" i="3"/>
  <c r="CA208" i="3"/>
  <c r="CD208" i="3" s="1"/>
  <c r="BX208" i="3"/>
  <c r="CA215" i="3"/>
  <c r="CD215" i="3" s="1"/>
  <c r="BX215" i="3"/>
  <c r="CA213" i="3"/>
  <c r="CD213" i="3" s="1"/>
  <c r="BX213" i="3"/>
  <c r="CA218" i="3"/>
  <c r="BU245" i="3"/>
  <c r="BX218" i="3"/>
  <c r="BX245" i="3" s="1"/>
  <c r="CA217" i="3"/>
  <c r="CD217" i="3" s="1"/>
  <c r="BX217" i="3"/>
  <c r="CA227" i="3"/>
  <c r="CD227" i="3" s="1"/>
  <c r="BX227" i="3"/>
  <c r="CA228" i="3"/>
  <c r="BU251" i="3"/>
  <c r="BX228" i="3"/>
  <c r="CA219" i="3"/>
  <c r="BX219" i="3"/>
  <c r="BX246" i="3" s="1"/>
  <c r="BU246" i="3"/>
  <c r="DU219" i="3"/>
  <c r="DU246" i="3" s="1"/>
  <c r="DR246" i="3"/>
  <c r="DR251" i="3"/>
  <c r="DU228" i="3"/>
  <c r="DU251" i="3" s="1"/>
  <c r="EC232" i="3"/>
  <c r="EF232" i="3" s="1"/>
  <c r="DZ219" i="3"/>
  <c r="DW246" i="3"/>
  <c r="DZ233" i="3"/>
  <c r="EC233" i="3" s="1"/>
  <c r="DW253" i="3"/>
  <c r="CA221" i="3"/>
  <c r="CD221" i="3" s="1"/>
  <c r="BX221" i="3"/>
  <c r="CA226" i="3"/>
  <c r="CD226" i="3" s="1"/>
  <c r="BX226" i="3"/>
  <c r="BU244" i="3"/>
  <c r="CA201" i="3"/>
  <c r="BX201" i="3"/>
  <c r="BX244" i="3" s="1"/>
  <c r="CA232" i="3"/>
  <c r="BX232" i="3"/>
  <c r="CA202" i="3"/>
  <c r="BU247" i="3"/>
  <c r="BX202" i="3"/>
  <c r="CA220" i="3"/>
  <c r="BX220" i="3"/>
  <c r="BX248" i="3" s="1"/>
  <c r="BU248" i="3"/>
  <c r="CA211" i="3"/>
  <c r="CD211" i="3" s="1"/>
  <c r="BX211" i="3"/>
  <c r="CA212" i="3"/>
  <c r="CD212" i="3" s="1"/>
  <c r="BX212" i="3"/>
  <c r="CA203" i="3"/>
  <c r="CD203" i="3" s="1"/>
  <c r="BX203" i="3"/>
  <c r="DO251" i="3"/>
  <c r="DW247" i="3"/>
  <c r="DZ202" i="3"/>
  <c r="DW252" i="3"/>
  <c r="DZ230" i="3"/>
  <c r="DZ218" i="3"/>
  <c r="DW245" i="3"/>
  <c r="J75" i="3"/>
  <c r="BS202" i="3"/>
  <c r="DU223" i="3"/>
  <c r="DU250" i="3" s="1"/>
  <c r="DR250" i="3"/>
  <c r="BP245" i="3"/>
  <c r="BS218" i="3"/>
  <c r="BS245" i="3" s="1"/>
  <c r="CA224" i="3"/>
  <c r="CD224" i="3" s="1"/>
  <c r="BX224" i="3"/>
  <c r="CA231" i="3"/>
  <c r="CD231" i="3" s="1"/>
  <c r="BX231" i="3"/>
  <c r="CA229" i="3"/>
  <c r="CD229" i="3" s="1"/>
  <c r="BX229" i="3"/>
  <c r="BX200" i="3"/>
  <c r="BX243" i="3" s="1"/>
  <c r="CA200" i="3"/>
  <c r="BU243" i="3"/>
  <c r="BV200" i="3" a="1"/>
  <c r="CA207" i="3"/>
  <c r="CD207" i="3" s="1"/>
  <c r="BX207" i="3"/>
  <c r="CA206" i="3"/>
  <c r="CD206" i="3" s="1"/>
  <c r="BX206" i="3"/>
  <c r="CA209" i="3"/>
  <c r="CD209" i="3" s="1"/>
  <c r="BX209" i="3"/>
  <c r="CA214" i="3"/>
  <c r="CD214" i="3" s="1"/>
  <c r="BX214" i="3"/>
  <c r="DZ201" i="3"/>
  <c r="DW244" i="3"/>
  <c r="DR247" i="3"/>
  <c r="DU202" i="3"/>
  <c r="DU247" i="3" s="1"/>
  <c r="AK35" i="3"/>
  <c r="AK58" i="3" s="1"/>
  <c r="DI35" i="3"/>
  <c r="BG35" i="3"/>
  <c r="BR20" i="3"/>
  <c r="GT20" i="3"/>
  <c r="GW20" i="3" s="1"/>
  <c r="GQ20" i="3"/>
  <c r="AK26" i="3"/>
  <c r="AN26" i="3" s="1"/>
  <c r="AQ26" i="3" s="1"/>
  <c r="BG26" i="3"/>
  <c r="DI26" i="3"/>
  <c r="BL21" i="3"/>
  <c r="BL54" i="3" s="1"/>
  <c r="I11" i="3" s="1"/>
  <c r="X35" i="10" s="1"/>
  <c r="BO21" i="3"/>
  <c r="BR21" i="3" s="1"/>
  <c r="HH20" i="3"/>
  <c r="BH53" i="3"/>
  <c r="BH61" i="3" s="1"/>
  <c r="BU7" i="3" a="1"/>
  <c r="J77" i="3"/>
  <c r="HV207" i="3"/>
  <c r="HY207" i="3" s="1"/>
  <c r="HS207" i="3"/>
  <c r="HP245" i="3"/>
  <c r="HV219" i="3"/>
  <c r="HS219" i="3"/>
  <c r="HS245" i="3" s="1"/>
  <c r="HV205" i="3"/>
  <c r="HY205" i="3" s="1"/>
  <c r="HS205" i="3"/>
  <c r="HV217" i="3"/>
  <c r="HY217" i="3" s="1"/>
  <c r="HS217" i="3"/>
  <c r="HS204" i="3"/>
  <c r="HV204" i="3"/>
  <c r="HY204" i="3" s="1"/>
  <c r="HS214" i="3"/>
  <c r="HV214" i="3"/>
  <c r="HY214" i="3" s="1"/>
  <c r="HP251" i="3"/>
  <c r="HV225" i="3"/>
  <c r="HS225" i="3"/>
  <c r="HS251" i="3" s="1"/>
  <c r="HP244" i="3"/>
  <c r="HV213" i="3"/>
  <c r="HS213" i="3"/>
  <c r="HS244" i="3" s="1"/>
  <c r="HP243" i="3"/>
  <c r="HS200" i="3"/>
  <c r="HV200" i="3"/>
  <c r="HQ200" i="3" a="1"/>
  <c r="HS212" i="3"/>
  <c r="HV212" i="3"/>
  <c r="HY212" i="3" s="1"/>
  <c r="HS224" i="3"/>
  <c r="HV224" i="3"/>
  <c r="HP253" i="3"/>
  <c r="HV211" i="3"/>
  <c r="HY211" i="3" s="1"/>
  <c r="HS211" i="3"/>
  <c r="HS206" i="3"/>
  <c r="HV206" i="3"/>
  <c r="HY206" i="3" s="1"/>
  <c r="HS210" i="3"/>
  <c r="HV210" i="3"/>
  <c r="HY210" i="3" s="1"/>
  <c r="IA225" i="3"/>
  <c r="IA226" i="3"/>
  <c r="IA210" i="3"/>
  <c r="IA202" i="3"/>
  <c r="IA214" i="3"/>
  <c r="IA222" i="3"/>
  <c r="IA206" i="3"/>
  <c r="IA218" i="3"/>
  <c r="IA200" i="3"/>
  <c r="IA216" i="3"/>
  <c r="IA207" i="3"/>
  <c r="IA223" i="3"/>
  <c r="IA213" i="3"/>
  <c r="IA204" i="3"/>
  <c r="IA220" i="3"/>
  <c r="IA211" i="3"/>
  <c r="IA201" i="3"/>
  <c r="IA217" i="3"/>
  <c r="IA208" i="3"/>
  <c r="IA224" i="3"/>
  <c r="IA215" i="3"/>
  <c r="IA205" i="3"/>
  <c r="IA221" i="3"/>
  <c r="IA212" i="3"/>
  <c r="IA203" i="3"/>
  <c r="IA219" i="3"/>
  <c r="IA209" i="3"/>
  <c r="HS216" i="3"/>
  <c r="HV216" i="3"/>
  <c r="HY216" i="3" s="1"/>
  <c r="HV203" i="3"/>
  <c r="HY203" i="3" s="1"/>
  <c r="HS203" i="3"/>
  <c r="HV215" i="3"/>
  <c r="HY215" i="3" s="1"/>
  <c r="HS215" i="3"/>
  <c r="HV201" i="3"/>
  <c r="HY201" i="3" s="1"/>
  <c r="HS201" i="3"/>
  <c r="HS218" i="3"/>
  <c r="HV218" i="3"/>
  <c r="HY218" i="3" s="1"/>
  <c r="HS202" i="3"/>
  <c r="HV202" i="3"/>
  <c r="HY202" i="3" s="1"/>
  <c r="HV223" i="3"/>
  <c r="HY223" i="3" s="1"/>
  <c r="HS223" i="3"/>
  <c r="HV209" i="3"/>
  <c r="HY209" i="3" s="1"/>
  <c r="HS209" i="3"/>
  <c r="HV221" i="3"/>
  <c r="HP246" i="3"/>
  <c r="HS221" i="3"/>
  <c r="HS246" i="3" s="1"/>
  <c r="HS208" i="3"/>
  <c r="HV208" i="3"/>
  <c r="HY208" i="3" s="1"/>
  <c r="HS220" i="3"/>
  <c r="HV220" i="3"/>
  <c r="HP247" i="3"/>
  <c r="HP248" i="3"/>
  <c r="HS222" i="3"/>
  <c r="HS248" i="3" s="1"/>
  <c r="HV222" i="3"/>
  <c r="HS226" i="3"/>
  <c r="HV226" i="3"/>
  <c r="HY226" i="3" s="1"/>
  <c r="II213" i="3"/>
  <c r="II244" i="3" s="1"/>
  <c r="II254" i="3" s="1"/>
  <c r="IF244" i="3"/>
  <c r="IF254" i="3" s="1"/>
  <c r="IF53" i="3"/>
  <c r="IF61" i="3" s="1"/>
  <c r="II28" i="3"/>
  <c r="II53" i="3" s="1"/>
  <c r="II61" i="3" s="1"/>
  <c r="HX27" i="3"/>
  <c r="HX54" i="3" s="1"/>
  <c r="HU54" i="3"/>
  <c r="IA9" i="3"/>
  <c r="IA24" i="3"/>
  <c r="IA8" i="3"/>
  <c r="IA19" i="3"/>
  <c r="IA30" i="3"/>
  <c r="IA14" i="3"/>
  <c r="IA25" i="3"/>
  <c r="IA20" i="3"/>
  <c r="IA31" i="3"/>
  <c r="IA15" i="3"/>
  <c r="IA26" i="3"/>
  <c r="IA10" i="3"/>
  <c r="IA21" i="3"/>
  <c r="IA32" i="3"/>
  <c r="IA16" i="3"/>
  <c r="IA27" i="3"/>
  <c r="IA11" i="3"/>
  <c r="IA22" i="3"/>
  <c r="IA33" i="3"/>
  <c r="IA17" i="3"/>
  <c r="IA28" i="3"/>
  <c r="IA12" i="3"/>
  <c r="IA23" i="3"/>
  <c r="IA7" i="3"/>
  <c r="IA18" i="3"/>
  <c r="IA29" i="3"/>
  <c r="IA13" i="3"/>
  <c r="GT182" i="3"/>
  <c r="GW157" i="3"/>
  <c r="GW182" i="3" s="1"/>
  <c r="GT185" i="3"/>
  <c r="GW160" i="3"/>
  <c r="GW185" i="3" s="1"/>
  <c r="HR28" i="3"/>
  <c r="HR53" i="3" s="1"/>
  <c r="HU28" i="3"/>
  <c r="HR32" i="3"/>
  <c r="HR58" i="3" s="1"/>
  <c r="HU32" i="3"/>
  <c r="HR31" i="3"/>
  <c r="HR60" i="3" s="1"/>
  <c r="HU31" i="3"/>
  <c r="FD224" i="3"/>
  <c r="FA224" i="3"/>
  <c r="FD205" i="3"/>
  <c r="FG205" i="3" s="1"/>
  <c r="FA205" i="3"/>
  <c r="FA201" i="3"/>
  <c r="FD201" i="3"/>
  <c r="FG201" i="3" s="1"/>
  <c r="FA204" i="3"/>
  <c r="FD204" i="3"/>
  <c r="FG204" i="3" s="1"/>
  <c r="FD202" i="3"/>
  <c r="FG202" i="3" s="1"/>
  <c r="FA202" i="3"/>
  <c r="FD203" i="3"/>
  <c r="FG203" i="3" s="1"/>
  <c r="FA203" i="3"/>
  <c r="FA210" i="3"/>
  <c r="FD210" i="3"/>
  <c r="FG210" i="3" s="1"/>
  <c r="GZ252" i="3"/>
  <c r="HF233" i="3"/>
  <c r="HI233" i="3" s="1"/>
  <c r="HC233" i="3"/>
  <c r="HF223" i="3"/>
  <c r="HI223" i="3" s="1"/>
  <c r="HC223" i="3"/>
  <c r="HC226" i="3"/>
  <c r="HF226" i="3"/>
  <c r="HC210" i="3"/>
  <c r="HF210" i="3"/>
  <c r="HI210" i="3" s="1"/>
  <c r="HF203" i="3"/>
  <c r="HI203" i="3" s="1"/>
  <c r="HC203" i="3"/>
  <c r="EV220" i="3"/>
  <c r="EV247" i="3" s="1"/>
  <c r="ES247" i="3"/>
  <c r="GE204" i="3"/>
  <c r="GH204" i="3" s="1"/>
  <c r="GB204" i="3"/>
  <c r="GB212" i="3"/>
  <c r="GE212" i="3"/>
  <c r="GH212" i="3" s="1"/>
  <c r="GB215" i="3"/>
  <c r="GE215" i="3"/>
  <c r="GH215" i="3" s="1"/>
  <c r="GB231" i="3"/>
  <c r="GE231" i="3"/>
  <c r="GH231" i="3" s="1"/>
  <c r="FY245" i="3"/>
  <c r="GB218" i="3"/>
  <c r="GB245" i="3" s="1"/>
  <c r="GE218" i="3"/>
  <c r="FY246" i="3"/>
  <c r="GB219" i="3"/>
  <c r="GB246" i="3" s="1"/>
  <c r="GE219" i="3"/>
  <c r="GB233" i="3"/>
  <c r="GE233" i="3"/>
  <c r="GH233" i="3" s="1"/>
  <c r="GB211" i="3"/>
  <c r="GE211" i="3"/>
  <c r="GH211" i="3" s="1"/>
  <c r="ET201" i="3"/>
  <c r="EW201" i="3" s="1"/>
  <c r="EQ201" i="3"/>
  <c r="HF213" i="3"/>
  <c r="HI213" i="3" s="1"/>
  <c r="HC213" i="3"/>
  <c r="GZ250" i="3"/>
  <c r="HF225" i="3"/>
  <c r="HC225" i="3"/>
  <c r="HC250" i="3" s="1"/>
  <c r="GZ248" i="3"/>
  <c r="HC222" i="3"/>
  <c r="HC248" i="3" s="1"/>
  <c r="HF222" i="3"/>
  <c r="HF215" i="3"/>
  <c r="HI215" i="3" s="1"/>
  <c r="HC215" i="3"/>
  <c r="HF207" i="3"/>
  <c r="HI207" i="3" s="1"/>
  <c r="HC207" i="3"/>
  <c r="HC212" i="3"/>
  <c r="HF212" i="3"/>
  <c r="HI212" i="3" s="1"/>
  <c r="HC218" i="3"/>
  <c r="HF218" i="3"/>
  <c r="HI218" i="3" s="1"/>
  <c r="HC204" i="3"/>
  <c r="HF204" i="3"/>
  <c r="HI204" i="3" s="1"/>
  <c r="HF219" i="3"/>
  <c r="HI219" i="3" s="1"/>
  <c r="HC219" i="3"/>
  <c r="GZ244" i="3"/>
  <c r="HF201" i="3"/>
  <c r="HC201" i="3"/>
  <c r="HC244" i="3" s="1"/>
  <c r="EP253" i="3"/>
  <c r="EP247" i="3"/>
  <c r="FY248" i="3"/>
  <c r="GE220" i="3"/>
  <c r="GB220" i="3"/>
  <c r="GB248" i="3" s="1"/>
  <c r="FY251" i="3"/>
  <c r="GB228" i="3"/>
  <c r="GE228" i="3"/>
  <c r="FY250" i="3"/>
  <c r="GB223" i="3"/>
  <c r="GB250" i="3" s="1"/>
  <c r="GE223" i="3"/>
  <c r="GB221" i="3"/>
  <c r="GE221" i="3"/>
  <c r="GH221" i="3" s="1"/>
  <c r="GB207" i="3"/>
  <c r="GE207" i="3"/>
  <c r="GH207" i="3" s="1"/>
  <c r="GE214" i="3"/>
  <c r="GH214" i="3" s="1"/>
  <c r="GB214" i="3"/>
  <c r="GB227" i="3"/>
  <c r="GE227" i="3"/>
  <c r="GH227" i="3" s="1"/>
  <c r="GB206" i="3"/>
  <c r="GE206" i="3"/>
  <c r="GH206" i="3" s="1"/>
  <c r="FD211" i="3"/>
  <c r="FG211" i="3" s="1"/>
  <c r="FA211" i="3"/>
  <c r="FD216" i="3"/>
  <c r="FG216" i="3" s="1"/>
  <c r="FA216" i="3"/>
  <c r="FD218" i="3"/>
  <c r="FG218" i="3" s="1"/>
  <c r="FA218" i="3"/>
  <c r="FA214" i="3"/>
  <c r="FD214" i="3"/>
  <c r="FG214" i="3" s="1"/>
  <c r="EX246" i="3"/>
  <c r="FD221" i="3"/>
  <c r="FA221" i="3"/>
  <c r="FA246" i="3" s="1"/>
  <c r="FA217" i="3"/>
  <c r="FD217" i="3"/>
  <c r="FG217" i="3" s="1"/>
  <c r="HF205" i="3"/>
  <c r="HI205" i="3" s="1"/>
  <c r="HC205" i="3"/>
  <c r="GZ251" i="3"/>
  <c r="HF229" i="3"/>
  <c r="HI229" i="3" s="1"/>
  <c r="HC229" i="3"/>
  <c r="HC206" i="3"/>
  <c r="HF206" i="3"/>
  <c r="HI206" i="3" s="1"/>
  <c r="HF231" i="3"/>
  <c r="HI231" i="3" s="1"/>
  <c r="HC231" i="3"/>
  <c r="HC234" i="3"/>
  <c r="HF234" i="3"/>
  <c r="HC202" i="3"/>
  <c r="HF202" i="3"/>
  <c r="HF211" i="3"/>
  <c r="HI211" i="3" s="1"/>
  <c r="HC211" i="3"/>
  <c r="HF235" i="3"/>
  <c r="HI235" i="3" s="1"/>
  <c r="HC235" i="3"/>
  <c r="HC214" i="3"/>
  <c r="HF214" i="3"/>
  <c r="HI214" i="3" s="1"/>
  <c r="EP243" i="3"/>
  <c r="EV221" i="3"/>
  <c r="EV246" i="3" s="1"/>
  <c r="ES246" i="3"/>
  <c r="GE216" i="3"/>
  <c r="GH216" i="3" s="1"/>
  <c r="GB216" i="3"/>
  <c r="FY247" i="3"/>
  <c r="GE208" i="3"/>
  <c r="GH208" i="3" s="1"/>
  <c r="GB208" i="3"/>
  <c r="GB205" i="3"/>
  <c r="GE205" i="3"/>
  <c r="GH205" i="3" s="1"/>
  <c r="GB213" i="3"/>
  <c r="GE213" i="3"/>
  <c r="GH213" i="3" s="1"/>
  <c r="GB210" i="3"/>
  <c r="GE210" i="3"/>
  <c r="GH210" i="3" s="1"/>
  <c r="FY252" i="3"/>
  <c r="GE230" i="3"/>
  <c r="GB230" i="3"/>
  <c r="GB209" i="3"/>
  <c r="GE209" i="3"/>
  <c r="GH209" i="3" s="1"/>
  <c r="FY249" i="3"/>
  <c r="GE222" i="3"/>
  <c r="GB222" i="3"/>
  <c r="GB249" i="3" s="1"/>
  <c r="GB201" i="3"/>
  <c r="GB244" i="3" s="1"/>
  <c r="GE201" i="3"/>
  <c r="FY244" i="3"/>
  <c r="GZ247" i="3"/>
  <c r="HF209" i="3"/>
  <c r="HI209" i="3" s="1"/>
  <c r="HC209" i="3"/>
  <c r="HC228" i="3"/>
  <c r="HF228" i="3"/>
  <c r="HI228" i="3" s="1"/>
  <c r="GZ245" i="3"/>
  <c r="HC220" i="3"/>
  <c r="HC245" i="3" s="1"/>
  <c r="HF220" i="3"/>
  <c r="HC224" i="3"/>
  <c r="HC249" i="3" s="1"/>
  <c r="HF224" i="3"/>
  <c r="GZ249" i="3"/>
  <c r="EV213" i="3"/>
  <c r="EV244" i="3" s="1"/>
  <c r="ES244" i="3"/>
  <c r="EV224" i="3"/>
  <c r="EV253" i="3" s="1"/>
  <c r="ES253" i="3"/>
  <c r="EX245" i="3"/>
  <c r="FD219" i="3"/>
  <c r="FA219" i="3"/>
  <c r="FA245" i="3" s="1"/>
  <c r="FA226" i="3"/>
  <c r="FD226" i="3"/>
  <c r="FG226" i="3" s="1"/>
  <c r="EX248" i="3"/>
  <c r="FA222" i="3"/>
  <c r="FA248" i="3" s="1"/>
  <c r="FD222" i="3"/>
  <c r="FA220" i="3"/>
  <c r="FD220" i="3"/>
  <c r="FA223" i="3"/>
  <c r="FD223" i="3"/>
  <c r="FG223" i="3" s="1"/>
  <c r="EX251" i="3"/>
  <c r="FA225" i="3"/>
  <c r="FA251" i="3" s="1"/>
  <c r="FD225" i="3"/>
  <c r="FA200" i="3"/>
  <c r="FD200" i="3"/>
  <c r="W73" i="3"/>
  <c r="J51" i="18" s="1"/>
  <c r="FD208" i="3"/>
  <c r="FG208" i="3" s="1"/>
  <c r="FA208" i="3"/>
  <c r="FA207" i="3"/>
  <c r="FD207" i="3"/>
  <c r="FG207" i="3" s="1"/>
  <c r="FA209" i="3"/>
  <c r="FD209" i="3"/>
  <c r="FG209" i="3" s="1"/>
  <c r="FA215" i="3"/>
  <c r="FD215" i="3"/>
  <c r="FG215" i="3" s="1"/>
  <c r="FA206" i="3"/>
  <c r="FD206" i="3"/>
  <c r="FG206" i="3" s="1"/>
  <c r="FA212" i="3"/>
  <c r="FD212" i="3"/>
  <c r="FG212" i="3" s="1"/>
  <c r="EX244" i="3"/>
  <c r="FD213" i="3"/>
  <c r="FA213" i="3"/>
  <c r="FA244" i="3" s="1"/>
  <c r="GZ246" i="3"/>
  <c r="HF221" i="3"/>
  <c r="HC221" i="3"/>
  <c r="HC246" i="3" s="1"/>
  <c r="HF217" i="3"/>
  <c r="HI217" i="3" s="1"/>
  <c r="HC217" i="3"/>
  <c r="HC236" i="3"/>
  <c r="HF236" i="3"/>
  <c r="HI236" i="3" s="1"/>
  <c r="HC216" i="3"/>
  <c r="HF216" i="3"/>
  <c r="HI216" i="3" s="1"/>
  <c r="HF227" i="3"/>
  <c r="HI227" i="3" s="1"/>
  <c r="HC227" i="3"/>
  <c r="HC232" i="3"/>
  <c r="HF232" i="3"/>
  <c r="GZ253" i="3"/>
  <c r="HF200" i="3"/>
  <c r="HC200" i="3"/>
  <c r="HC243" i="3" s="1"/>
  <c r="GZ243" i="3"/>
  <c r="HA200" i="3" a="1"/>
  <c r="HC230" i="3"/>
  <c r="HF230" i="3"/>
  <c r="HI230" i="3" s="1"/>
  <c r="HC208" i="3"/>
  <c r="HF208" i="3"/>
  <c r="HI208" i="3" s="1"/>
  <c r="EV200" i="3"/>
  <c r="EV243" i="3" s="1"/>
  <c r="ES243" i="3"/>
  <c r="EV222" i="3"/>
  <c r="EV248" i="3" s="1"/>
  <c r="ES248" i="3"/>
  <c r="EV225" i="3"/>
  <c r="EV251" i="3" s="1"/>
  <c r="ES251" i="3"/>
  <c r="EV219" i="3"/>
  <c r="EV245" i="3" s="1"/>
  <c r="ES245" i="3"/>
  <c r="FY253" i="3"/>
  <c r="GE232" i="3"/>
  <c r="GB232" i="3"/>
  <c r="GE224" i="3"/>
  <c r="GH224" i="3" s="1"/>
  <c r="GB224" i="3"/>
  <c r="GB226" i="3"/>
  <c r="GE226" i="3"/>
  <c r="GH226" i="3" s="1"/>
  <c r="GE202" i="3"/>
  <c r="GB202" i="3"/>
  <c r="GB229" i="3"/>
  <c r="GE229" i="3"/>
  <c r="GH229" i="3" s="1"/>
  <c r="GB225" i="3"/>
  <c r="GE225" i="3"/>
  <c r="GH225" i="3" s="1"/>
  <c r="GB203" i="3"/>
  <c r="GE203" i="3"/>
  <c r="GH203" i="3" s="1"/>
  <c r="GB217" i="3"/>
  <c r="GE217" i="3"/>
  <c r="GH217" i="3" s="1"/>
  <c r="FY243" i="3"/>
  <c r="GE200" i="3"/>
  <c r="GB200" i="3"/>
  <c r="GB243" i="3" s="1"/>
  <c r="FZ200" i="3" a="1"/>
  <c r="EN229" i="3"/>
  <c r="EN228" i="3"/>
  <c r="EN223" i="3"/>
  <c r="EN231" i="3"/>
  <c r="EN232" i="3"/>
  <c r="EN221" i="3"/>
  <c r="EN218" i="3"/>
  <c r="EN226" i="3"/>
  <c r="EN209" i="3"/>
  <c r="EN214" i="3"/>
  <c r="EN204" i="3"/>
  <c r="EN225" i="3"/>
  <c r="EN224" i="3"/>
  <c r="EN213" i="3"/>
  <c r="EN222" i="3"/>
  <c r="EN216" i="3"/>
  <c r="EN227" i="3"/>
  <c r="EN212" i="3"/>
  <c r="EN233" i="3"/>
  <c r="EN235" i="3"/>
  <c r="EN219" i="3"/>
  <c r="EN238" i="3"/>
  <c r="AM219" i="3"/>
  <c r="AP219" i="3" s="1"/>
  <c r="EN211" i="3"/>
  <c r="EN205" i="3"/>
  <c r="EN230" i="3"/>
  <c r="EN208" i="3"/>
  <c r="EN234" i="3"/>
  <c r="EN200" i="3"/>
  <c r="EN210" i="3"/>
  <c r="EN236" i="3"/>
  <c r="EN215" i="3"/>
  <c r="EN240" i="3"/>
  <c r="EN241" i="3"/>
  <c r="EN220" i="3"/>
  <c r="EN239" i="3"/>
  <c r="EN207" i="3"/>
  <c r="EN206" i="3"/>
  <c r="EN203" i="3"/>
  <c r="EN202" i="3"/>
  <c r="EN217" i="3"/>
  <c r="EN237" i="3"/>
  <c r="X34" i="16"/>
  <c r="CP54" i="3"/>
  <c r="CS21" i="3"/>
  <c r="CS54" i="3" s="1"/>
  <c r="HE53" i="3"/>
  <c r="HH28" i="3"/>
  <c r="HH53" i="3" s="1"/>
  <c r="DA53" i="3"/>
  <c r="DA61" i="3" s="1"/>
  <c r="DD26" i="3"/>
  <c r="DD53" i="3" s="1"/>
  <c r="DD61" i="3" s="1"/>
  <c r="GL53" i="3"/>
  <c r="GT28" i="3"/>
  <c r="GQ28" i="3"/>
  <c r="GQ53" i="3" s="1"/>
  <c r="GT38" i="3"/>
  <c r="GW38" i="3" s="1"/>
  <c r="GQ38" i="3"/>
  <c r="GT37" i="3"/>
  <c r="GQ37" i="3"/>
  <c r="FV125" i="3"/>
  <c r="FQ96" i="3"/>
  <c r="FT96" i="3"/>
  <c r="FW96" i="3" s="1"/>
  <c r="FN124" i="3"/>
  <c r="FQ104" i="3"/>
  <c r="FT104" i="3"/>
  <c r="FQ78" i="3"/>
  <c r="FT78" i="3"/>
  <c r="FW78" i="3" s="1"/>
  <c r="FT75" i="3"/>
  <c r="FW75" i="3" s="1"/>
  <c r="FQ75" i="3"/>
  <c r="FT79" i="3"/>
  <c r="FW79" i="3" s="1"/>
  <c r="FQ79" i="3"/>
  <c r="FT89" i="3"/>
  <c r="FQ89" i="3"/>
  <c r="FQ116" i="3" s="1"/>
  <c r="FN116" i="3"/>
  <c r="FQ98" i="3"/>
  <c r="FT98" i="3"/>
  <c r="FW98" i="3" s="1"/>
  <c r="FT77" i="3"/>
  <c r="FW77" i="3" s="1"/>
  <c r="FQ77" i="3"/>
  <c r="CP125" i="3"/>
  <c r="FQ76" i="3"/>
  <c r="FT76" i="3"/>
  <c r="FW76" i="3" s="1"/>
  <c r="FQ84" i="3"/>
  <c r="FT84" i="3"/>
  <c r="FW84" i="3" s="1"/>
  <c r="FN122" i="3"/>
  <c r="FT99" i="3"/>
  <c r="FQ99" i="3"/>
  <c r="FT97" i="3"/>
  <c r="FW97" i="3" s="1"/>
  <c r="FQ97" i="3"/>
  <c r="FN123" i="3"/>
  <c r="FT101" i="3"/>
  <c r="FQ101" i="3"/>
  <c r="FT73" i="3"/>
  <c r="FQ73" i="3"/>
  <c r="FN118" i="3"/>
  <c r="FT81" i="3"/>
  <c r="FW81" i="3" s="1"/>
  <c r="FQ81" i="3"/>
  <c r="FN120" i="3"/>
  <c r="FT93" i="3"/>
  <c r="FQ93" i="3"/>
  <c r="FQ120" i="3" s="1"/>
  <c r="FT71" i="3"/>
  <c r="FQ71" i="3"/>
  <c r="FQ114" i="3" s="1"/>
  <c r="FN114" i="3"/>
  <c r="FO71" i="3" a="1"/>
  <c r="FS125" i="3"/>
  <c r="FQ92" i="3"/>
  <c r="FT92" i="3"/>
  <c r="FW92" i="3" s="1"/>
  <c r="FQ100" i="3"/>
  <c r="FT100" i="3"/>
  <c r="FW100" i="3" s="1"/>
  <c r="FN119" i="3"/>
  <c r="FT91" i="3"/>
  <c r="FQ91" i="3"/>
  <c r="FQ119" i="3" s="1"/>
  <c r="FN117" i="3"/>
  <c r="FQ90" i="3"/>
  <c r="FQ117" i="3" s="1"/>
  <c r="FT90" i="3"/>
  <c r="FN121" i="3"/>
  <c r="FQ94" i="3"/>
  <c r="FQ121" i="3" s="1"/>
  <c r="FT94" i="3"/>
  <c r="FQ102" i="3"/>
  <c r="FT102" i="3"/>
  <c r="FW102" i="3" s="1"/>
  <c r="FQ74" i="3"/>
  <c r="FT74" i="3"/>
  <c r="FW74" i="3" s="1"/>
  <c r="FT87" i="3"/>
  <c r="FW87" i="3" s="1"/>
  <c r="FQ87" i="3"/>
  <c r="FQ72" i="3"/>
  <c r="FQ115" i="3" s="1"/>
  <c r="FN115" i="3"/>
  <c r="FT72" i="3"/>
  <c r="FQ80" i="3"/>
  <c r="FT80" i="3"/>
  <c r="FW80" i="3" s="1"/>
  <c r="FQ88" i="3"/>
  <c r="FT88" i="3"/>
  <c r="FW88" i="3" s="1"/>
  <c r="FT85" i="3"/>
  <c r="FW85" i="3" s="1"/>
  <c r="FQ85" i="3"/>
  <c r="FT83" i="3"/>
  <c r="FW83" i="3" s="1"/>
  <c r="FQ83" i="3"/>
  <c r="FQ86" i="3"/>
  <c r="FT86" i="3"/>
  <c r="FW86" i="3" s="1"/>
  <c r="FT95" i="3"/>
  <c r="FW95" i="3" s="1"/>
  <c r="FQ95" i="3"/>
  <c r="FT103" i="3"/>
  <c r="FW103" i="3" s="1"/>
  <c r="FQ103" i="3"/>
  <c r="FQ82" i="3"/>
  <c r="FT82" i="3"/>
  <c r="FW82" i="3" s="1"/>
  <c r="CS125" i="3"/>
  <c r="AM220" i="3"/>
  <c r="AP220" i="3" s="1"/>
  <c r="FV54" i="3"/>
  <c r="FS54" i="3"/>
  <c r="J27" i="20"/>
  <c r="J25" i="20"/>
  <c r="J21" i="20"/>
  <c r="O105" i="3"/>
  <c r="G28" i="20" s="1"/>
  <c r="EM254" i="3"/>
  <c r="N105" i="3"/>
  <c r="P28" i="20" s="1"/>
  <c r="Q28" i="20" s="1"/>
  <c r="H7" i="20" s="1" a="1"/>
  <c r="P105" i="3"/>
  <c r="H28" i="20" s="1"/>
  <c r="Q105" i="3"/>
  <c r="I28" i="20" s="1"/>
  <c r="GG26" i="3"/>
  <c r="GG53" i="3" s="1"/>
  <c r="GD53" i="3"/>
  <c r="FS26" i="3"/>
  <c r="FK53" i="3"/>
  <c r="FP26" i="3"/>
  <c r="FP53" i="3" s="1"/>
  <c r="FK58" i="3"/>
  <c r="FP35" i="3"/>
  <c r="FP58" i="3" s="1"/>
  <c r="FS35" i="3"/>
  <c r="T10" i="3"/>
  <c r="X53" i="10" s="1"/>
  <c r="GA61" i="3"/>
  <c r="T18" i="3" s="1"/>
  <c r="X61" i="10" s="1"/>
  <c r="FL61" i="3"/>
  <c r="FY8" i="3"/>
  <c r="FY9" i="3"/>
  <c r="FY14" i="3"/>
  <c r="FY19" i="3"/>
  <c r="FY25" i="3"/>
  <c r="FY30" i="3"/>
  <c r="FY35" i="3"/>
  <c r="FY11" i="3"/>
  <c r="FY18" i="3"/>
  <c r="FY26" i="3"/>
  <c r="FY33" i="3"/>
  <c r="FY39" i="3"/>
  <c r="FY7" i="3"/>
  <c r="FY15" i="3"/>
  <c r="FY22" i="3"/>
  <c r="FY29" i="3"/>
  <c r="FY37" i="3"/>
  <c r="FY10" i="3"/>
  <c r="FY23" i="3"/>
  <c r="FY38" i="3"/>
  <c r="FY13" i="3"/>
  <c r="FY27" i="3"/>
  <c r="FY17" i="3"/>
  <c r="FY31" i="3"/>
  <c r="FY21" i="3"/>
  <c r="FY34" i="3"/>
  <c r="FY40" i="3"/>
  <c r="FY24" i="3"/>
  <c r="FY36" i="3"/>
  <c r="FY20" i="3"/>
  <c r="FY32" i="3"/>
  <c r="FY16" i="3"/>
  <c r="FY28" i="3"/>
  <c r="FY12" i="3"/>
  <c r="AM223" i="3"/>
  <c r="AP223" i="3" s="1"/>
  <c r="J42" i="18"/>
  <c r="AJ249" i="3"/>
  <c r="AJ253" i="3"/>
  <c r="EX253" i="3"/>
  <c r="AM230" i="3"/>
  <c r="AJ252" i="3"/>
  <c r="ES89" i="3"/>
  <c r="EV89" i="3" s="1"/>
  <c r="EP89" i="3"/>
  <c r="ES88" i="3"/>
  <c r="EV88" i="3" s="1"/>
  <c r="EP88" i="3"/>
  <c r="ES71" i="3"/>
  <c r="EP71" i="3"/>
  <c r="EM114" i="3"/>
  <c r="EN71" i="3" a="1"/>
  <c r="ES81" i="3"/>
  <c r="EV81" i="3" s="1"/>
  <c r="EP81" i="3"/>
  <c r="EP91" i="3"/>
  <c r="ES91" i="3"/>
  <c r="EV91" i="3" s="1"/>
  <c r="EP74" i="3"/>
  <c r="ES74" i="3"/>
  <c r="EV74" i="3" s="1"/>
  <c r="ES72" i="3"/>
  <c r="EV72" i="3" s="1"/>
  <c r="EP72" i="3"/>
  <c r="CV248" i="3"/>
  <c r="DB220" i="3"/>
  <c r="CY220" i="3"/>
  <c r="CY248" i="3" s="1"/>
  <c r="DB232" i="3"/>
  <c r="DE232" i="3" s="1"/>
  <c r="CY232" i="3"/>
  <c r="CY229" i="3"/>
  <c r="DB229" i="3"/>
  <c r="DE229" i="3" s="1"/>
  <c r="DB215" i="3"/>
  <c r="DE215" i="3" s="1"/>
  <c r="CY215" i="3"/>
  <c r="CV247" i="3"/>
  <c r="DB202" i="3"/>
  <c r="CY202" i="3"/>
  <c r="CY217" i="3"/>
  <c r="DB217" i="3"/>
  <c r="DE217" i="3" s="1"/>
  <c r="CV252" i="3"/>
  <c r="DB230" i="3"/>
  <c r="CY230" i="3"/>
  <c r="CY209" i="3"/>
  <c r="DB209" i="3"/>
  <c r="DE209" i="3" s="1"/>
  <c r="AP200" i="3"/>
  <c r="AM243" i="3"/>
  <c r="EU27" i="3"/>
  <c r="EU54" i="3" s="1"/>
  <c r="ER54" i="3"/>
  <c r="AR200" i="3"/>
  <c r="AO235" i="3"/>
  <c r="AO243" i="3"/>
  <c r="EU125" i="3"/>
  <c r="AZ219" i="3"/>
  <c r="AW246" i="3"/>
  <c r="AM201" i="3"/>
  <c r="AJ244" i="3"/>
  <c r="EP78" i="3"/>
  <c r="ES78" i="3"/>
  <c r="EV78" i="3" s="1"/>
  <c r="ES77" i="3"/>
  <c r="EV77" i="3" s="1"/>
  <c r="EP77" i="3"/>
  <c r="EP87" i="3"/>
  <c r="ES87" i="3"/>
  <c r="EV87" i="3" s="1"/>
  <c r="ES97" i="3"/>
  <c r="EP97" i="3"/>
  <c r="EM124" i="3"/>
  <c r="ES80" i="3"/>
  <c r="EV80" i="3" s="1"/>
  <c r="EP80" i="3"/>
  <c r="EP90" i="3"/>
  <c r="EP116" i="3" s="1"/>
  <c r="ES90" i="3"/>
  <c r="EM116" i="3"/>
  <c r="DB212" i="3"/>
  <c r="DE212" i="3" s="1"/>
  <c r="CY212" i="3"/>
  <c r="DB208" i="3"/>
  <c r="DE208" i="3" s="1"/>
  <c r="CY208" i="3"/>
  <c r="DB231" i="3"/>
  <c r="DE231" i="3" s="1"/>
  <c r="CY231" i="3"/>
  <c r="CV245" i="3"/>
  <c r="DB218" i="3"/>
  <c r="CY218" i="3"/>
  <c r="CY245" i="3" s="1"/>
  <c r="CY205" i="3"/>
  <c r="DB205" i="3"/>
  <c r="DE205" i="3" s="1"/>
  <c r="CV253" i="3"/>
  <c r="CY233" i="3"/>
  <c r="DB233" i="3"/>
  <c r="DB211" i="3"/>
  <c r="DE211" i="3" s="1"/>
  <c r="CY211" i="3"/>
  <c r="CY225" i="3"/>
  <c r="DB225" i="3"/>
  <c r="DE225" i="3" s="1"/>
  <c r="DB203" i="3"/>
  <c r="DE203" i="3" s="1"/>
  <c r="CY203" i="3"/>
  <c r="BA200" i="3"/>
  <c r="AX243" i="3"/>
  <c r="AX235" i="3"/>
  <c r="BA218" i="3"/>
  <c r="AX245" i="3"/>
  <c r="AZ202" i="3"/>
  <c r="AW247" i="3"/>
  <c r="FF28" i="3"/>
  <c r="FF53" i="3" s="1"/>
  <c r="FF61" i="3" s="1"/>
  <c r="FC53" i="3"/>
  <c r="FC61" i="3" s="1"/>
  <c r="AR230" i="3"/>
  <c r="AR252" i="3" s="1"/>
  <c r="AO252" i="3"/>
  <c r="EX247" i="3"/>
  <c r="AR201" i="3"/>
  <c r="AR244" i="3" s="1"/>
  <c r="AO244" i="3"/>
  <c r="AM202" i="3"/>
  <c r="AJ247" i="3"/>
  <c r="BA222" i="3"/>
  <c r="AX249" i="3"/>
  <c r="AT254" i="3"/>
  <c r="EJ53" i="3"/>
  <c r="EO28" i="3"/>
  <c r="EO53" i="3" s="1"/>
  <c r="ER28" i="3"/>
  <c r="EJ58" i="3"/>
  <c r="EO32" i="3"/>
  <c r="EO58" i="3" s="1"/>
  <c r="ER32" i="3"/>
  <c r="AM218" i="3"/>
  <c r="AJ245" i="3"/>
  <c r="EP83" i="3"/>
  <c r="ES83" i="3"/>
  <c r="EV83" i="3" s="1"/>
  <c r="ES84" i="3"/>
  <c r="EP84" i="3"/>
  <c r="EP115" i="3" s="1"/>
  <c r="EM115" i="3"/>
  <c r="ES93" i="3"/>
  <c r="EP93" i="3"/>
  <c r="EP119" i="3" s="1"/>
  <c r="EM119" i="3"/>
  <c r="ES76" i="3"/>
  <c r="EV76" i="3" s="1"/>
  <c r="EP76" i="3"/>
  <c r="EP86" i="3"/>
  <c r="ES86" i="3"/>
  <c r="EV86" i="3" s="1"/>
  <c r="ES96" i="3"/>
  <c r="EP96" i="3"/>
  <c r="EP122" i="3" s="1"/>
  <c r="EM122" i="3"/>
  <c r="EP79" i="3"/>
  <c r="ES79" i="3"/>
  <c r="EV79" i="3" s="1"/>
  <c r="CV251" i="3"/>
  <c r="DB228" i="3"/>
  <c r="CY228" i="3"/>
  <c r="DB224" i="3"/>
  <c r="DE224" i="3" s="1"/>
  <c r="CY224" i="3"/>
  <c r="CY221" i="3"/>
  <c r="DB221" i="3"/>
  <c r="DE221" i="3" s="1"/>
  <c r="DB207" i="3"/>
  <c r="DE207" i="3" s="1"/>
  <c r="CY207" i="3"/>
  <c r="CV250" i="3"/>
  <c r="DB223" i="3"/>
  <c r="CY223" i="3"/>
  <c r="CY250" i="3" s="1"/>
  <c r="DB227" i="3"/>
  <c r="DE227" i="3" s="1"/>
  <c r="CY227" i="3"/>
  <c r="DB206" i="3"/>
  <c r="DE206" i="3" s="1"/>
  <c r="CY206" i="3"/>
  <c r="CV246" i="3"/>
  <c r="DB219" i="3"/>
  <c r="CY219" i="3"/>
  <c r="CY246" i="3" s="1"/>
  <c r="CV243" i="3"/>
  <c r="CY200" i="3"/>
  <c r="CY243" i="3" s="1"/>
  <c r="DB200" i="3"/>
  <c r="CW200" i="3" a="1"/>
  <c r="AJ235" i="3"/>
  <c r="AP233" i="3"/>
  <c r="AM253" i="3"/>
  <c r="BA202" i="3"/>
  <c r="AX247" i="3"/>
  <c r="AR202" i="3"/>
  <c r="AR247" i="3" s="1"/>
  <c r="AO247" i="3"/>
  <c r="CQ249" i="3"/>
  <c r="CT222" i="3"/>
  <c r="CT249" i="3" s="1"/>
  <c r="BA230" i="3"/>
  <c r="AX252" i="3"/>
  <c r="AZ228" i="3"/>
  <c r="AW251" i="3"/>
  <c r="AZ233" i="3"/>
  <c r="AW253" i="3"/>
  <c r="C42" i="18"/>
  <c r="X51" i="18"/>
  <c r="X61" i="18" s="1"/>
  <c r="X32" i="18"/>
  <c r="AR218" i="3"/>
  <c r="AR245" i="3" s="1"/>
  <c r="AO245" i="3"/>
  <c r="AJ251" i="3"/>
  <c r="AR228" i="3"/>
  <c r="AR251" i="3" s="1"/>
  <c r="AO251" i="3"/>
  <c r="AR233" i="3"/>
  <c r="AR253" i="3" s="1"/>
  <c r="AO253" i="3"/>
  <c r="AZ200" i="3"/>
  <c r="AW235" i="3"/>
  <c r="AW243" i="3"/>
  <c r="AZ223" i="3"/>
  <c r="AW250" i="3"/>
  <c r="EX243" i="3"/>
  <c r="EY200" i="3" a="1"/>
  <c r="AR223" i="3"/>
  <c r="AR250" i="3" s="1"/>
  <c r="AO250" i="3"/>
  <c r="BB244" i="3"/>
  <c r="Z73" i="3" s="1"/>
  <c r="BB235" i="3"/>
  <c r="BA228" i="3"/>
  <c r="AX251" i="3"/>
  <c r="BA223" i="3"/>
  <c r="AX250" i="3"/>
  <c r="AZ220" i="3"/>
  <c r="AW248" i="3"/>
  <c r="AR219" i="3"/>
  <c r="AR246" i="3" s="1"/>
  <c r="AO246" i="3"/>
  <c r="BA220" i="3"/>
  <c r="AX248" i="3"/>
  <c r="BA219" i="3"/>
  <c r="AX246" i="3"/>
  <c r="AZ222" i="3"/>
  <c r="AW249" i="3"/>
  <c r="EJ60" i="3"/>
  <c r="ER31" i="3"/>
  <c r="EO31" i="3"/>
  <c r="EO60" i="3" s="1"/>
  <c r="ES73" i="3"/>
  <c r="EV73" i="3" s="1"/>
  <c r="EP73" i="3"/>
  <c r="EP94" i="3"/>
  <c r="ES94" i="3"/>
  <c r="EV94" i="3" s="1"/>
  <c r="EP82" i="3"/>
  <c r="ES82" i="3"/>
  <c r="EV82" i="3" s="1"/>
  <c r="ES92" i="3"/>
  <c r="EP92" i="3"/>
  <c r="EP117" i="3" s="1"/>
  <c r="EM117" i="3"/>
  <c r="EP75" i="3"/>
  <c r="ES75" i="3"/>
  <c r="EV75" i="3" s="1"/>
  <c r="ES85" i="3"/>
  <c r="EP85" i="3"/>
  <c r="EM118" i="3"/>
  <c r="EP95" i="3"/>
  <c r="ES95" i="3"/>
  <c r="EV95" i="3" s="1"/>
  <c r="DB204" i="3"/>
  <c r="DE204" i="3" s="1"/>
  <c r="CY204" i="3"/>
  <c r="DB216" i="3"/>
  <c r="DE216" i="3" s="1"/>
  <c r="CY216" i="3"/>
  <c r="DB210" i="3"/>
  <c r="DE210" i="3" s="1"/>
  <c r="CY210" i="3"/>
  <c r="DB226" i="3"/>
  <c r="DE226" i="3" s="1"/>
  <c r="CY226" i="3"/>
  <c r="CY213" i="3"/>
  <c r="DB213" i="3"/>
  <c r="DE213" i="3" s="1"/>
  <c r="CV249" i="3"/>
  <c r="DB222" i="3"/>
  <c r="CY222" i="3"/>
  <c r="CY249" i="3" s="1"/>
  <c r="CV244" i="3"/>
  <c r="CY201" i="3"/>
  <c r="CY244" i="3" s="1"/>
  <c r="DB201" i="3"/>
  <c r="DB214" i="3"/>
  <c r="DE214" i="3" s="1"/>
  <c r="CY214" i="3"/>
  <c r="AU254" i="3"/>
  <c r="BA233" i="3"/>
  <c r="AX253" i="3"/>
  <c r="AZ218" i="3"/>
  <c r="AW245" i="3"/>
  <c r="AR220" i="3"/>
  <c r="AR248" i="3" s="1"/>
  <c r="AO248" i="3"/>
  <c r="AR222" i="3"/>
  <c r="AR249" i="3" s="1"/>
  <c r="AO249" i="3"/>
  <c r="AY254" i="3"/>
  <c r="W83" i="3" s="1"/>
  <c r="CQ248" i="3"/>
  <c r="CT220" i="3"/>
  <c r="CT248" i="3" s="1"/>
  <c r="AL254" i="3"/>
  <c r="CQ244" i="3"/>
  <c r="CT201" i="3"/>
  <c r="CT244" i="3" s="1"/>
  <c r="CT228" i="3"/>
  <c r="AP228" i="3"/>
  <c r="AM251" i="3"/>
  <c r="BA201" i="3"/>
  <c r="AX244" i="3"/>
  <c r="AZ230" i="3"/>
  <c r="AW252" i="3"/>
  <c r="ER125" i="3"/>
  <c r="AP222" i="3"/>
  <c r="AM249" i="3"/>
  <c r="AZ201" i="3"/>
  <c r="AW244" i="3"/>
  <c r="CQ103" i="3"/>
  <c r="CT103" i="3" s="1"/>
  <c r="CN103" i="3"/>
  <c r="CK120" i="3"/>
  <c r="CN93" i="3"/>
  <c r="CN120" i="3" s="1"/>
  <c r="CQ93" i="3"/>
  <c r="CQ78" i="3"/>
  <c r="CT78" i="3" s="1"/>
  <c r="CN78" i="3"/>
  <c r="CN82" i="3"/>
  <c r="CQ82" i="3"/>
  <c r="CT82" i="3" s="1"/>
  <c r="CK123" i="3"/>
  <c r="CN101" i="3"/>
  <c r="CQ101" i="3"/>
  <c r="CT101" i="3" s="1"/>
  <c r="CN98" i="3"/>
  <c r="CQ98" i="3"/>
  <c r="CT98" i="3" s="1"/>
  <c r="CN79" i="3"/>
  <c r="CQ79" i="3"/>
  <c r="CT79" i="3" s="1"/>
  <c r="CK118" i="3"/>
  <c r="CN73" i="3"/>
  <c r="CQ73" i="3"/>
  <c r="CT73" i="3" s="1"/>
  <c r="CK114" i="3"/>
  <c r="CQ71" i="3"/>
  <c r="CN71" i="3"/>
  <c r="CN114" i="3" s="1"/>
  <c r="CL71" i="3" a="1"/>
  <c r="CN100" i="3"/>
  <c r="CQ100" i="3"/>
  <c r="CT100" i="3" s="1"/>
  <c r="CN74" i="3"/>
  <c r="CQ74" i="3"/>
  <c r="CT74" i="3" s="1"/>
  <c r="CN77" i="3"/>
  <c r="CQ77" i="3"/>
  <c r="CT77" i="3" s="1"/>
  <c r="CQ88" i="3"/>
  <c r="CT88" i="3" s="1"/>
  <c r="CN88" i="3"/>
  <c r="CN80" i="3"/>
  <c r="CQ80" i="3"/>
  <c r="CT80" i="3" s="1"/>
  <c r="CN83" i="3"/>
  <c r="CQ83" i="3"/>
  <c r="CT83" i="3" s="1"/>
  <c r="CN75" i="3"/>
  <c r="CQ75" i="3"/>
  <c r="CT75" i="3" s="1"/>
  <c r="CK117" i="3"/>
  <c r="CN90" i="3"/>
  <c r="CN117" i="3" s="1"/>
  <c r="CQ90" i="3"/>
  <c r="CQ95" i="3"/>
  <c r="CT95" i="3" s="1"/>
  <c r="CN95" i="3"/>
  <c r="CK116" i="3"/>
  <c r="CN89" i="3"/>
  <c r="CN116" i="3" s="1"/>
  <c r="CQ89" i="3"/>
  <c r="CN81" i="3"/>
  <c r="CQ81" i="3"/>
  <c r="CT81" i="3" s="1"/>
  <c r="CN97" i="3"/>
  <c r="CQ97" i="3"/>
  <c r="CT97" i="3" s="1"/>
  <c r="CK121" i="3"/>
  <c r="CN94" i="3"/>
  <c r="CN121" i="3" s="1"/>
  <c r="CQ94" i="3"/>
  <c r="CQ86" i="3"/>
  <c r="CT86" i="3" s="1"/>
  <c r="CN86" i="3"/>
  <c r="CN104" i="3"/>
  <c r="CK124" i="3"/>
  <c r="CQ104" i="3"/>
  <c r="CT104" i="3" s="1"/>
  <c r="CN96" i="3"/>
  <c r="CQ96" i="3"/>
  <c r="CT96" i="3" s="1"/>
  <c r="CK122" i="3"/>
  <c r="CN99" i="3"/>
  <c r="CQ99" i="3"/>
  <c r="CT99" i="3" s="1"/>
  <c r="CN72" i="3"/>
  <c r="CN115" i="3" s="1"/>
  <c r="CQ72" i="3"/>
  <c r="CK115" i="3"/>
  <c r="CK119" i="3"/>
  <c r="CN91" i="3"/>
  <c r="CN119" i="3" s="1"/>
  <c r="CQ91" i="3"/>
  <c r="CN76" i="3"/>
  <c r="CQ76" i="3"/>
  <c r="CT76" i="3" s="1"/>
  <c r="CQ85" i="3"/>
  <c r="CT85" i="3" s="1"/>
  <c r="CN85" i="3"/>
  <c r="CQ92" i="3"/>
  <c r="CT92" i="3" s="1"/>
  <c r="CN92" i="3"/>
  <c r="CQ84" i="3"/>
  <c r="CT84" i="3" s="1"/>
  <c r="CN84" i="3"/>
  <c r="CQ87" i="3"/>
  <c r="CT87" i="3" s="1"/>
  <c r="CN87" i="3"/>
  <c r="CN102" i="3"/>
  <c r="CQ102" i="3"/>
  <c r="CT102" i="3" s="1"/>
  <c r="AT8" i="3"/>
  <c r="AT51" i="3" s="1"/>
  <c r="AT31" i="3"/>
  <c r="AW31" i="3" s="1"/>
  <c r="AZ31" i="3" s="1"/>
  <c r="BC31" i="3" s="1"/>
  <c r="AT38" i="3"/>
  <c r="AW38" i="3" s="1"/>
  <c r="AZ38" i="3" s="1"/>
  <c r="BC38" i="3" s="1"/>
  <c r="AT10" i="3"/>
  <c r="AW10" i="3" s="1"/>
  <c r="AT25" i="3"/>
  <c r="AW25" i="3" s="1"/>
  <c r="AZ25" i="3" s="1"/>
  <c r="BC25" i="3" s="1"/>
  <c r="AT9" i="3"/>
  <c r="AW9" i="3" s="1"/>
  <c r="AZ9" i="3" s="1"/>
  <c r="BC9" i="3" s="1"/>
  <c r="AT7" i="3"/>
  <c r="AW7" i="3" s="1"/>
  <c r="AW50" i="3" s="1"/>
  <c r="AT40" i="3"/>
  <c r="AW40" i="3" s="1"/>
  <c r="AT24" i="3"/>
  <c r="AW24" i="3" s="1"/>
  <c r="AZ24" i="3" s="1"/>
  <c r="BC24" i="3" s="1"/>
  <c r="AT23" i="3"/>
  <c r="AW23" i="3" s="1"/>
  <c r="AZ23" i="3" s="1"/>
  <c r="BC23" i="3" s="1"/>
  <c r="AT30" i="3"/>
  <c r="AT57" i="3" s="1"/>
  <c r="AT37" i="3"/>
  <c r="AT21" i="3"/>
  <c r="AW21" i="3" s="1"/>
  <c r="AZ21" i="3" s="1"/>
  <c r="BC21" i="3" s="1"/>
  <c r="AT35" i="3"/>
  <c r="AW35" i="3" s="1"/>
  <c r="AZ35" i="3" s="1"/>
  <c r="BC35" i="3" s="1"/>
  <c r="AT34" i="3"/>
  <c r="AW34" i="3" s="1"/>
  <c r="AZ34" i="3" s="1"/>
  <c r="BC34" i="3" s="1"/>
  <c r="AT36" i="3"/>
  <c r="AW36" i="3" s="1"/>
  <c r="AT20" i="3"/>
  <c r="AW20" i="3" s="1"/>
  <c r="AZ20" i="3" s="1"/>
  <c r="BC20" i="3" s="1"/>
  <c r="AT15" i="3"/>
  <c r="AW15" i="3" s="1"/>
  <c r="AZ15" i="3" s="1"/>
  <c r="BC15" i="3" s="1"/>
  <c r="AT33" i="3"/>
  <c r="AW33" i="3" s="1"/>
  <c r="AZ33" i="3" s="1"/>
  <c r="BC33" i="3" s="1"/>
  <c r="AT27" i="3"/>
  <c r="AT55" i="3" s="1"/>
  <c r="AT32" i="3"/>
  <c r="AW32" i="3" s="1"/>
  <c r="AZ32" i="3" s="1"/>
  <c r="BC32" i="3" s="1"/>
  <c r="AT17" i="3"/>
  <c r="AW17" i="3" s="1"/>
  <c r="AZ17" i="3" s="1"/>
  <c r="BC17" i="3" s="1"/>
  <c r="AT16" i="3"/>
  <c r="AW16" i="3" s="1"/>
  <c r="AZ16" i="3" s="1"/>
  <c r="BC16" i="3" s="1"/>
  <c r="AT11" i="3"/>
  <c r="AW11" i="3" s="1"/>
  <c r="AZ11" i="3" s="1"/>
  <c r="BC11" i="3" s="1"/>
  <c r="AT29" i="3"/>
  <c r="AW29" i="3" s="1"/>
  <c r="AW56" i="3" s="1"/>
  <c r="AT19" i="3"/>
  <c r="AW19" i="3" s="1"/>
  <c r="AZ19" i="3" s="1"/>
  <c r="BC19" i="3" s="1"/>
  <c r="AT28" i="3"/>
  <c r="AW28" i="3" s="1"/>
  <c r="AZ28" i="3" s="1"/>
  <c r="BC28" i="3" s="1"/>
  <c r="AT26" i="3"/>
  <c r="AW26" i="3" s="1"/>
  <c r="AW53" i="3" s="1"/>
  <c r="AT22" i="3"/>
  <c r="AW22" i="3" s="1"/>
  <c r="AZ22" i="3" s="1"/>
  <c r="BC22" i="3" s="1"/>
  <c r="AT13" i="3"/>
  <c r="AW13" i="3" s="1"/>
  <c r="AZ13" i="3" s="1"/>
  <c r="BC13" i="3" s="1"/>
  <c r="AT12" i="3"/>
  <c r="AW12" i="3" s="1"/>
  <c r="AZ12" i="3" s="1"/>
  <c r="BC12" i="3" s="1"/>
  <c r="AT18" i="3"/>
  <c r="AW18" i="3" s="1"/>
  <c r="AZ18" i="3" s="1"/>
  <c r="BC18" i="3" s="1"/>
  <c r="AT14" i="3"/>
  <c r="AW14" i="3" s="1"/>
  <c r="AZ14" i="3" s="1"/>
  <c r="BC14" i="3" s="1"/>
  <c r="AT39" i="3"/>
  <c r="AW39" i="3" s="1"/>
  <c r="AZ39" i="3" s="1"/>
  <c r="BC39" i="3" s="1"/>
  <c r="AY26" i="3"/>
  <c r="AY53" i="3" s="1"/>
  <c r="AV42" i="3"/>
  <c r="CV7" i="3"/>
  <c r="CV26" i="3"/>
  <c r="CV10" i="3"/>
  <c r="CV25" i="3"/>
  <c r="CV9" i="3"/>
  <c r="CV28" i="3"/>
  <c r="CV12" i="3"/>
  <c r="CV31" i="3"/>
  <c r="CV15" i="3"/>
  <c r="CV38" i="3"/>
  <c r="CV22" i="3"/>
  <c r="CV37" i="3"/>
  <c r="CV21" i="3"/>
  <c r="CV40" i="3"/>
  <c r="CV24" i="3"/>
  <c r="CV8" i="3"/>
  <c r="CV27" i="3"/>
  <c r="CV11" i="3"/>
  <c r="CV34" i="3"/>
  <c r="CV33" i="3"/>
  <c r="CV36" i="3"/>
  <c r="CV39" i="3"/>
  <c r="CV17" i="3"/>
  <c r="CV23" i="3"/>
  <c r="CV30" i="3"/>
  <c r="CV29" i="3"/>
  <c r="CV32" i="3"/>
  <c r="CV35" i="3"/>
  <c r="CV18" i="3"/>
  <c r="CV20" i="3"/>
  <c r="CV14" i="3"/>
  <c r="CV13" i="3"/>
  <c r="CV16" i="3"/>
  <c r="CV19" i="3"/>
  <c r="EX8" i="3"/>
  <c r="EX14" i="3"/>
  <c r="EX22" i="3"/>
  <c r="EX30" i="3"/>
  <c r="EX11" i="3"/>
  <c r="EX19" i="3"/>
  <c r="EX27" i="3"/>
  <c r="EX7" i="3"/>
  <c r="EX15" i="3"/>
  <c r="EX23" i="3"/>
  <c r="EX31" i="3"/>
  <c r="EX10" i="3"/>
  <c r="EX18" i="3"/>
  <c r="EX26" i="3"/>
  <c r="EX25" i="3"/>
  <c r="EX9" i="3"/>
  <c r="EX20" i="3"/>
  <c r="EX21" i="3"/>
  <c r="EX32" i="3"/>
  <c r="EX16" i="3"/>
  <c r="EX33" i="3"/>
  <c r="EX28" i="3"/>
  <c r="EX17" i="3"/>
  <c r="EX29" i="3"/>
  <c r="EX24" i="3"/>
  <c r="EX12" i="3"/>
  <c r="EX13" i="3"/>
  <c r="AQ99" i="3"/>
  <c r="AQ122" i="3" s="1"/>
  <c r="AL71" i="3"/>
  <c r="AO71" i="3" s="1"/>
  <c r="AR71" i="3" s="1"/>
  <c r="AJ71" i="3" a="1"/>
  <c r="CH53" i="3"/>
  <c r="CP26" i="3"/>
  <c r="CM26" i="3"/>
  <c r="CM53" i="3" s="1"/>
  <c r="CH58" i="3"/>
  <c r="CM35" i="3"/>
  <c r="CM58" i="3" s="1"/>
  <c r="CP35" i="3"/>
  <c r="CI61" i="3"/>
  <c r="HM26" i="3"/>
  <c r="HM52" i="3" s="1"/>
  <c r="AN122" i="3"/>
  <c r="AN106" i="3"/>
  <c r="B28" i="9"/>
  <c r="B30" i="9" s="1"/>
  <c r="C6" i="10" s="1"/>
  <c r="AN21" i="3"/>
  <c r="AL89" i="3"/>
  <c r="AO89" i="3" s="1"/>
  <c r="AR89" i="3" s="1"/>
  <c r="AI119" i="3"/>
  <c r="AI115" i="3"/>
  <c r="AL94" i="3"/>
  <c r="AL121" i="3" s="1"/>
  <c r="AL90" i="3"/>
  <c r="AL117" i="3" s="1"/>
  <c r="AI114" i="3"/>
  <c r="AI120" i="3"/>
  <c r="AI124" i="3"/>
  <c r="AI106" i="3"/>
  <c r="AI118" i="3"/>
  <c r="AK125" i="3"/>
  <c r="AI122" i="3"/>
  <c r="AI123" i="3"/>
  <c r="AN117" i="3"/>
  <c r="AQ117" i="3"/>
  <c r="AO101" i="3"/>
  <c r="AR101" i="3" s="1"/>
  <c r="AL123" i="3"/>
  <c r="AO73" i="3"/>
  <c r="AR73" i="3" s="1"/>
  <c r="AL118" i="3"/>
  <c r="AO93" i="3"/>
  <c r="AR93" i="3" s="1"/>
  <c r="AL120" i="3"/>
  <c r="AO99" i="3"/>
  <c r="AR99" i="3" s="1"/>
  <c r="AL122" i="3"/>
  <c r="AO72" i="3"/>
  <c r="AR72" i="3" s="1"/>
  <c r="AL115" i="3"/>
  <c r="AO91" i="3"/>
  <c r="AR91" i="3" s="1"/>
  <c r="AL119" i="3"/>
  <c r="AQ118" i="3"/>
  <c r="AO104" i="3"/>
  <c r="AR104" i="3" s="1"/>
  <c r="AL124" i="3"/>
  <c r="L36" i="3" l="1"/>
  <c r="O36" i="3"/>
  <c r="O31" i="3"/>
  <c r="L31" i="3"/>
  <c r="O32" i="3"/>
  <c r="I39" i="3"/>
  <c r="I17" i="3"/>
  <c r="X41" i="10" s="1"/>
  <c r="EO156" i="3"/>
  <c r="HM156" i="3"/>
  <c r="ER156" i="3"/>
  <c r="EU156" i="3" s="1"/>
  <c r="FK182" i="3"/>
  <c r="FP155" i="3"/>
  <c r="FP182" i="3" s="1"/>
  <c r="FS155" i="3"/>
  <c r="AN155" i="3"/>
  <c r="AK182" i="3"/>
  <c r="I53" i="3" s="1"/>
  <c r="X34" i="2" s="1"/>
  <c r="BL155" i="3"/>
  <c r="BL182" i="3" s="1"/>
  <c r="BO155" i="3"/>
  <c r="BG182" i="3"/>
  <c r="GL155" i="3"/>
  <c r="GL187" i="3"/>
  <c r="GT164" i="3"/>
  <c r="GQ164" i="3"/>
  <c r="GQ187" i="3" s="1"/>
  <c r="AK147" i="3"/>
  <c r="AN147" i="3" s="1"/>
  <c r="AQ147" i="3" s="1"/>
  <c r="DI147" i="3"/>
  <c r="BG147" i="3"/>
  <c r="DN155" i="3"/>
  <c r="DN182" i="3" s="1"/>
  <c r="DQ155" i="3"/>
  <c r="DI182" i="3"/>
  <c r="CI150" i="3"/>
  <c r="B36" i="1"/>
  <c r="EK154" i="3"/>
  <c r="AG150" i="3"/>
  <c r="CI145" i="3"/>
  <c r="EK156" i="3"/>
  <c r="AG145" i="3"/>
  <c r="FV164" i="3"/>
  <c r="FV187" i="3" s="1"/>
  <c r="FS187" i="3"/>
  <c r="AQ164" i="3"/>
  <c r="AQ187" i="3" s="1"/>
  <c r="O58" i="3" s="1"/>
  <c r="C39" i="2" s="1"/>
  <c r="AN187" i="3"/>
  <c r="L58" i="3" s="1"/>
  <c r="J39" i="2" s="1"/>
  <c r="ER182" i="3"/>
  <c r="EU157" i="3"/>
  <c r="EU182" i="3" s="1"/>
  <c r="FK158" i="3"/>
  <c r="CM158" i="3"/>
  <c r="CM185" i="3" s="1"/>
  <c r="CH185" i="3"/>
  <c r="CP158" i="3"/>
  <c r="E10" i="3"/>
  <c r="Q53" i="10" s="1"/>
  <c r="B17" i="1"/>
  <c r="B29" i="1" s="1"/>
  <c r="C6" i="2" s="1"/>
  <c r="AF150" i="3"/>
  <c r="AI136" i="3" s="1" a="1"/>
  <c r="CH150" i="3"/>
  <c r="CH183" i="3" s="1"/>
  <c r="FK145" i="3"/>
  <c r="CK136" i="3" a="1"/>
  <c r="CP145" i="3"/>
  <c r="CM145" i="3"/>
  <c r="HM182" i="3"/>
  <c r="HR157" i="3"/>
  <c r="HR182" i="3" s="1"/>
  <c r="HU157" i="3"/>
  <c r="ER158" i="3"/>
  <c r="EO158" i="3"/>
  <c r="EO184" i="3" s="1"/>
  <c r="I55" i="3" s="1"/>
  <c r="X36" i="2" s="1"/>
  <c r="EJ184" i="3"/>
  <c r="D55" i="3" s="1"/>
  <c r="Q36" i="2" s="1"/>
  <c r="HM158" i="3"/>
  <c r="DQ187" i="3"/>
  <c r="DT164" i="3"/>
  <c r="DT187" i="3" s="1"/>
  <c r="ER154" i="3"/>
  <c r="EM136" i="3" a="1"/>
  <c r="EO154" i="3"/>
  <c r="EJ183" i="3"/>
  <c r="HM154" i="3"/>
  <c r="CP182" i="3"/>
  <c r="CS155" i="3"/>
  <c r="CS182" i="3" s="1"/>
  <c r="HX160" i="3"/>
  <c r="HX189" i="3" s="1"/>
  <c r="HU189" i="3"/>
  <c r="AK158" i="3"/>
  <c r="BG158" i="3"/>
  <c r="DI158" i="3"/>
  <c r="AF185" i="3"/>
  <c r="D56" i="3" s="1"/>
  <c r="Q37" i="2" s="1"/>
  <c r="BO187" i="3"/>
  <c r="BR164" i="3"/>
  <c r="BR187" i="3" s="1"/>
  <c r="AF183" i="3"/>
  <c r="AK145" i="3"/>
  <c r="AF171" i="3"/>
  <c r="BG145" i="3"/>
  <c r="DI145" i="3"/>
  <c r="CN251" i="3"/>
  <c r="E18" i="3"/>
  <c r="Q61" i="10" s="1"/>
  <c r="FS147" i="3"/>
  <c r="FP147" i="3"/>
  <c r="BU100" i="3"/>
  <c r="BU95" i="3"/>
  <c r="BU76" i="3"/>
  <c r="BU102" i="3"/>
  <c r="BU94" i="3"/>
  <c r="BU92" i="3"/>
  <c r="BU82" i="3"/>
  <c r="BU78" i="3"/>
  <c r="BU99" i="3"/>
  <c r="BU101" i="3"/>
  <c r="BU84" i="3"/>
  <c r="BU83" i="3"/>
  <c r="BU89" i="3"/>
  <c r="BU81" i="3"/>
  <c r="BU72" i="3"/>
  <c r="BU77" i="3"/>
  <c r="BU71" i="3"/>
  <c r="BU104" i="3"/>
  <c r="BU86" i="3"/>
  <c r="BU97" i="3"/>
  <c r="BU96" i="3"/>
  <c r="BU87" i="3"/>
  <c r="BU90" i="3"/>
  <c r="BU88" i="3"/>
  <c r="BU74" i="3"/>
  <c r="BU98" i="3"/>
  <c r="BU73" i="3"/>
  <c r="BU85" i="3"/>
  <c r="BU75" i="3"/>
  <c r="BU93" i="3"/>
  <c r="BU91" i="3"/>
  <c r="BU103" i="3"/>
  <c r="BU80" i="3"/>
  <c r="BU79" i="3"/>
  <c r="II90" i="3"/>
  <c r="II116" i="3" s="1"/>
  <c r="II125" i="3" s="1"/>
  <c r="IF116" i="3"/>
  <c r="IF125" i="3" s="1"/>
  <c r="EX116" i="3"/>
  <c r="FA90" i="3"/>
  <c r="FA116" i="3" s="1"/>
  <c r="FD90" i="3"/>
  <c r="FA97" i="3"/>
  <c r="FD97" i="3"/>
  <c r="FG97" i="3" s="1"/>
  <c r="FA78" i="3"/>
  <c r="FD78" i="3"/>
  <c r="FG78" i="3" s="1"/>
  <c r="FD85" i="3"/>
  <c r="FG85" i="3" s="1"/>
  <c r="FA85" i="3"/>
  <c r="CY84" i="3"/>
  <c r="DB84" i="3"/>
  <c r="DE84" i="3" s="1"/>
  <c r="CY86" i="3"/>
  <c r="DB86" i="3"/>
  <c r="DE86" i="3" s="1"/>
  <c r="CV114" i="3"/>
  <c r="DB71" i="3"/>
  <c r="CW71" i="3" a="1"/>
  <c r="CY71" i="3"/>
  <c r="CY114" i="3" s="1"/>
  <c r="CY98" i="3"/>
  <c r="DB98" i="3"/>
  <c r="DE98" i="3" s="1"/>
  <c r="CY91" i="3"/>
  <c r="CY119" i="3" s="1"/>
  <c r="DB91" i="3"/>
  <c r="CV119" i="3"/>
  <c r="AW99" i="3"/>
  <c r="AT122" i="3"/>
  <c r="AW90" i="3"/>
  <c r="AT117" i="3"/>
  <c r="AW89" i="3"/>
  <c r="AT116" i="3"/>
  <c r="EE89" i="3"/>
  <c r="EE116" i="3" s="1"/>
  <c r="EB116" i="3"/>
  <c r="FD75" i="3"/>
  <c r="FG75" i="3" s="1"/>
  <c r="FA75" i="3"/>
  <c r="FD71" i="3"/>
  <c r="EY71" i="3" a="1"/>
  <c r="FA71" i="3"/>
  <c r="EX114" i="3"/>
  <c r="FD83" i="3"/>
  <c r="FG83" i="3" s="1"/>
  <c r="FA83" i="3"/>
  <c r="FD77" i="3"/>
  <c r="FG77" i="3" s="1"/>
  <c r="FA77" i="3"/>
  <c r="DB85" i="3"/>
  <c r="DE85" i="3" s="1"/>
  <c r="CY85" i="3"/>
  <c r="CY74" i="3"/>
  <c r="DB74" i="3"/>
  <c r="DE74" i="3" s="1"/>
  <c r="CV121" i="3"/>
  <c r="CY94" i="3"/>
  <c r="CY121" i="3" s="1"/>
  <c r="DB94" i="3"/>
  <c r="CY99" i="3"/>
  <c r="DB99" i="3"/>
  <c r="CV122" i="3"/>
  <c r="AT115" i="3"/>
  <c r="AW72" i="3"/>
  <c r="E30" i="3"/>
  <c r="Q52" i="16" s="1"/>
  <c r="DJ125" i="3"/>
  <c r="E39" i="3" s="1"/>
  <c r="Q61" i="16" s="1"/>
  <c r="FD76" i="3"/>
  <c r="FG76" i="3" s="1"/>
  <c r="FA76" i="3"/>
  <c r="FD93" i="3"/>
  <c r="EX119" i="3"/>
  <c r="FA93" i="3"/>
  <c r="FA119" i="3" s="1"/>
  <c r="FA80" i="3"/>
  <c r="FD80" i="3"/>
  <c r="FG80" i="3" s="1"/>
  <c r="FD91" i="3"/>
  <c r="FA91" i="3"/>
  <c r="EX118" i="3"/>
  <c r="DB96" i="3"/>
  <c r="DE96" i="3" s="1"/>
  <c r="CY96" i="3"/>
  <c r="DB93" i="3"/>
  <c r="CY93" i="3"/>
  <c r="CY120" i="3" s="1"/>
  <c r="CV120" i="3"/>
  <c r="CY79" i="3"/>
  <c r="DB79" i="3"/>
  <c r="DE79" i="3" s="1"/>
  <c r="CY87" i="3"/>
  <c r="DB87" i="3"/>
  <c r="DE87" i="3" s="1"/>
  <c r="AW93" i="3"/>
  <c r="AT120" i="3"/>
  <c r="HE89" i="3"/>
  <c r="HB89" i="3"/>
  <c r="HB118" i="3" s="1"/>
  <c r="HB125" i="3" s="1"/>
  <c r="GM118" i="3"/>
  <c r="GM125" i="3" s="1"/>
  <c r="GZ71" i="3" a="1"/>
  <c r="FD84" i="3"/>
  <c r="EX115" i="3"/>
  <c r="FA84" i="3"/>
  <c r="FA115" i="3" s="1"/>
  <c r="FD89" i="3"/>
  <c r="FG89" i="3" s="1"/>
  <c r="FA89" i="3"/>
  <c r="FA94" i="3"/>
  <c r="FD94" i="3"/>
  <c r="FG94" i="3" s="1"/>
  <c r="FY99" i="3"/>
  <c r="FY87" i="3"/>
  <c r="FY77" i="3"/>
  <c r="FY96" i="3"/>
  <c r="FY71" i="3"/>
  <c r="FY95" i="3"/>
  <c r="FY91" i="3"/>
  <c r="FY80" i="3"/>
  <c r="FY72" i="3"/>
  <c r="FY79" i="3"/>
  <c r="FY102" i="3"/>
  <c r="FY82" i="3"/>
  <c r="FY92" i="3"/>
  <c r="FY73" i="3"/>
  <c r="FY86" i="3"/>
  <c r="FY75" i="3"/>
  <c r="FY97" i="3"/>
  <c r="FY76" i="3"/>
  <c r="FY74" i="3"/>
  <c r="FY78" i="3"/>
  <c r="FY93" i="3"/>
  <c r="FY90" i="3"/>
  <c r="FY104" i="3"/>
  <c r="FY85" i="3"/>
  <c r="FY83" i="3"/>
  <c r="FY101" i="3"/>
  <c r="FY103" i="3"/>
  <c r="FY88" i="3"/>
  <c r="FY89" i="3"/>
  <c r="FY100" i="3"/>
  <c r="FY81" i="3"/>
  <c r="FY94" i="3"/>
  <c r="FY98" i="3"/>
  <c r="FY84" i="3"/>
  <c r="CV123" i="3"/>
  <c r="DB101" i="3"/>
  <c r="CY101" i="3"/>
  <c r="DB95" i="3"/>
  <c r="DE95" i="3" s="1"/>
  <c r="CY95" i="3"/>
  <c r="CV124" i="3"/>
  <c r="CY104" i="3"/>
  <c r="DB104" i="3"/>
  <c r="CY75" i="3"/>
  <c r="DB75" i="3"/>
  <c r="DE75" i="3" s="1"/>
  <c r="AW71" i="3"/>
  <c r="AT106" i="3"/>
  <c r="AT114" i="3"/>
  <c r="AU71" i="3" a="1"/>
  <c r="AW101" i="3"/>
  <c r="AT123" i="3"/>
  <c r="AT121" i="3"/>
  <c r="AW94" i="3"/>
  <c r="BZ116" i="3"/>
  <c r="BZ125" i="3" s="1"/>
  <c r="CC89" i="3"/>
  <c r="CC116" i="3" s="1"/>
  <c r="CC125" i="3" s="1"/>
  <c r="AY116" i="3"/>
  <c r="AY125" i="3" s="1"/>
  <c r="BB89" i="3"/>
  <c r="AY106" i="3"/>
  <c r="FA82" i="3"/>
  <c r="FD82" i="3"/>
  <c r="FG82" i="3" s="1"/>
  <c r="FA72" i="3"/>
  <c r="FD72" i="3"/>
  <c r="FG72" i="3" s="1"/>
  <c r="FD79" i="3"/>
  <c r="FG79" i="3" s="1"/>
  <c r="FA79" i="3"/>
  <c r="GG89" i="3"/>
  <c r="GG116" i="3" s="1"/>
  <c r="GG125" i="3" s="1"/>
  <c r="GD116" i="3"/>
  <c r="GD125" i="3" s="1"/>
  <c r="CY77" i="3"/>
  <c r="DB77" i="3"/>
  <c r="DE77" i="3" s="1"/>
  <c r="CY102" i="3"/>
  <c r="DB102" i="3"/>
  <c r="DE102" i="3" s="1"/>
  <c r="CY92" i="3"/>
  <c r="DB92" i="3"/>
  <c r="DE92" i="3" s="1"/>
  <c r="DB81" i="3"/>
  <c r="DE81" i="3" s="1"/>
  <c r="CY81" i="3"/>
  <c r="FA87" i="3"/>
  <c r="FD87" i="3"/>
  <c r="FG87" i="3" s="1"/>
  <c r="FA81" i="3"/>
  <c r="FD81" i="3"/>
  <c r="FG81" i="3" s="1"/>
  <c r="FA96" i="3"/>
  <c r="FA122" i="3" s="1"/>
  <c r="EX122" i="3"/>
  <c r="FD96" i="3"/>
  <c r="CY82" i="3"/>
  <c r="DB82" i="3"/>
  <c r="DE82" i="3" s="1"/>
  <c r="CV117" i="3"/>
  <c r="DB90" i="3"/>
  <c r="CY90" i="3"/>
  <c r="CY117" i="3" s="1"/>
  <c r="DB80" i="3"/>
  <c r="DE80" i="3" s="1"/>
  <c r="CY80" i="3"/>
  <c r="CY88" i="3"/>
  <c r="DB88" i="3"/>
  <c r="DE88" i="3" s="1"/>
  <c r="AW73" i="3"/>
  <c r="AT118" i="3"/>
  <c r="EX117" i="3"/>
  <c r="FA92" i="3"/>
  <c r="FA117" i="3" s="1"/>
  <c r="FD92" i="3"/>
  <c r="FD74" i="3"/>
  <c r="FG74" i="3" s="1"/>
  <c r="FA74" i="3"/>
  <c r="FA88" i="3"/>
  <c r="FD88" i="3"/>
  <c r="FG88" i="3" s="1"/>
  <c r="CY89" i="3"/>
  <c r="CY116" i="3" s="1"/>
  <c r="DB89" i="3"/>
  <c r="CV116" i="3"/>
  <c r="DB78" i="3"/>
  <c r="DE78" i="3" s="1"/>
  <c r="CY78" i="3"/>
  <c r="DB72" i="3"/>
  <c r="CY72" i="3"/>
  <c r="CY115" i="3" s="1"/>
  <c r="CV115" i="3"/>
  <c r="DB76" i="3"/>
  <c r="DE76" i="3" s="1"/>
  <c r="CY76" i="3"/>
  <c r="AW104" i="3"/>
  <c r="AT124" i="3"/>
  <c r="DW86" i="3"/>
  <c r="DW102" i="3"/>
  <c r="DW85" i="3"/>
  <c r="DW72" i="3"/>
  <c r="DW95" i="3"/>
  <c r="DW89" i="3"/>
  <c r="DW84" i="3"/>
  <c r="DW101" i="3"/>
  <c r="DW73" i="3"/>
  <c r="DW80" i="3"/>
  <c r="DW83" i="3"/>
  <c r="DW99" i="3"/>
  <c r="DW90" i="3"/>
  <c r="DW100" i="3"/>
  <c r="DW82" i="3"/>
  <c r="DW98" i="3"/>
  <c r="DW81" i="3"/>
  <c r="DW71" i="3"/>
  <c r="DW92" i="3"/>
  <c r="DW79" i="3"/>
  <c r="DW97" i="3"/>
  <c r="DW78" i="3"/>
  <c r="DW94" i="3"/>
  <c r="DW77" i="3"/>
  <c r="DW88" i="3"/>
  <c r="DW87" i="3"/>
  <c r="DW103" i="3"/>
  <c r="DW104" i="3"/>
  <c r="DW76" i="3"/>
  <c r="DW93" i="3"/>
  <c r="DW75" i="3"/>
  <c r="DW91" i="3"/>
  <c r="DW74" i="3"/>
  <c r="DW96" i="3"/>
  <c r="IA85" i="3"/>
  <c r="IA75" i="3"/>
  <c r="IA73" i="3"/>
  <c r="IA95" i="3"/>
  <c r="IA77" i="3"/>
  <c r="IA96" i="3"/>
  <c r="IA93" i="3"/>
  <c r="IA87" i="3"/>
  <c r="IA76" i="3"/>
  <c r="IA97" i="3"/>
  <c r="IA86" i="3"/>
  <c r="IA88" i="3"/>
  <c r="IA82" i="3"/>
  <c r="IA71" i="3"/>
  <c r="IA91" i="3"/>
  <c r="IA81" i="3"/>
  <c r="IA90" i="3"/>
  <c r="IA80" i="3"/>
  <c r="IA79" i="3"/>
  <c r="IA74" i="3"/>
  <c r="IA84" i="3"/>
  <c r="IA94" i="3"/>
  <c r="IA92" i="3"/>
  <c r="IA78" i="3"/>
  <c r="IA83" i="3"/>
  <c r="IA72" i="3"/>
  <c r="IA89" i="3"/>
  <c r="FD73" i="3"/>
  <c r="FG73" i="3" s="1"/>
  <c r="FA73" i="3"/>
  <c r="FA86" i="3"/>
  <c r="FD86" i="3"/>
  <c r="FG86" i="3" s="1"/>
  <c r="EX124" i="3"/>
  <c r="FD95" i="3"/>
  <c r="FA95" i="3"/>
  <c r="CY73" i="3"/>
  <c r="DB73" i="3"/>
  <c r="CV118" i="3"/>
  <c r="CY97" i="3"/>
  <c r="DB97" i="3"/>
  <c r="DE97" i="3" s="1"/>
  <c r="CY100" i="3"/>
  <c r="DB100" i="3"/>
  <c r="DE100" i="3" s="1"/>
  <c r="CY83" i="3"/>
  <c r="DB83" i="3"/>
  <c r="DE83" i="3" s="1"/>
  <c r="CY103" i="3"/>
  <c r="DB103" i="3"/>
  <c r="DE103" i="3" s="1"/>
  <c r="AW91" i="3"/>
  <c r="AT119" i="3"/>
  <c r="T30" i="3"/>
  <c r="X52" i="16" s="1"/>
  <c r="DY125" i="3"/>
  <c r="T39" i="3" s="1"/>
  <c r="X61" i="16" s="1"/>
  <c r="CT218" i="3"/>
  <c r="CT245" i="3" s="1"/>
  <c r="CT253" i="3"/>
  <c r="CL233" i="3"/>
  <c r="CL219" i="3"/>
  <c r="CO219" i="3" s="1"/>
  <c r="CO246" i="3" s="1"/>
  <c r="CN253" i="3"/>
  <c r="CT251" i="3"/>
  <c r="CQ251" i="3"/>
  <c r="CL226" i="3"/>
  <c r="CR226" i="3" s="1"/>
  <c r="CU226" i="3" s="1"/>
  <c r="CL232" i="3"/>
  <c r="CR232" i="3" s="1"/>
  <c r="CU232" i="3" s="1"/>
  <c r="CL223" i="3"/>
  <c r="CO223" i="3" s="1"/>
  <c r="CO250" i="3" s="1"/>
  <c r="CL211" i="3"/>
  <c r="CO211" i="3" s="1"/>
  <c r="CL209" i="3"/>
  <c r="CR209" i="3" s="1"/>
  <c r="CU209" i="3" s="1"/>
  <c r="CL220" i="3"/>
  <c r="CO220" i="3" s="1"/>
  <c r="CO248" i="3" s="1"/>
  <c r="CL225" i="3"/>
  <c r="CO225" i="3" s="1"/>
  <c r="CL215" i="3"/>
  <c r="CO215" i="3" s="1"/>
  <c r="CL210" i="3"/>
  <c r="CO210" i="3" s="1"/>
  <c r="CL227" i="3"/>
  <c r="CO227" i="3" s="1"/>
  <c r="CQ253" i="3"/>
  <c r="CK254" i="3"/>
  <c r="CQ252" i="3"/>
  <c r="CT223" i="3"/>
  <c r="CT250" i="3" s="1"/>
  <c r="CL213" i="3"/>
  <c r="CR213" i="3" s="1"/>
  <c r="CU213" i="3" s="1"/>
  <c r="CL228" i="3"/>
  <c r="CO228" i="3" s="1"/>
  <c r="CL212" i="3"/>
  <c r="CR212" i="3" s="1"/>
  <c r="CU212" i="3" s="1"/>
  <c r="CL214" i="3"/>
  <c r="CO214" i="3" s="1"/>
  <c r="CL206" i="3"/>
  <c r="CO206" i="3" s="1"/>
  <c r="CN247" i="3"/>
  <c r="CT200" i="3"/>
  <c r="CT243" i="3" s="1"/>
  <c r="CL205" i="3"/>
  <c r="CO205" i="3" s="1"/>
  <c r="CL229" i="3"/>
  <c r="CR229" i="3" s="1"/>
  <c r="CU229" i="3" s="1"/>
  <c r="CL218" i="3"/>
  <c r="CO218" i="3" s="1"/>
  <c r="CO245" i="3" s="1"/>
  <c r="CL204" i="3"/>
  <c r="CO204" i="3" s="1"/>
  <c r="CL202" i="3"/>
  <c r="CO202" i="3" s="1"/>
  <c r="CL230" i="3"/>
  <c r="CR230" i="3" s="1"/>
  <c r="CL208" i="3"/>
  <c r="CO208" i="3" s="1"/>
  <c r="CL222" i="3"/>
  <c r="CR222" i="3" s="1"/>
  <c r="CL200" i="3"/>
  <c r="CO200" i="3" s="1"/>
  <c r="CO243" i="3" s="1"/>
  <c r="CQ246" i="3"/>
  <c r="CT230" i="3"/>
  <c r="CT252" i="3" s="1"/>
  <c r="CL221" i="3"/>
  <c r="CR221" i="3" s="1"/>
  <c r="CU221" i="3" s="1"/>
  <c r="CL217" i="3"/>
  <c r="CO217" i="3" s="1"/>
  <c r="CL207" i="3"/>
  <c r="CR207" i="3" s="1"/>
  <c r="CU207" i="3" s="1"/>
  <c r="CL234" i="3"/>
  <c r="CR234" i="3" s="1"/>
  <c r="CL231" i="3"/>
  <c r="CR231" i="3" s="1"/>
  <c r="CU231" i="3" s="1"/>
  <c r="CL224" i="3"/>
  <c r="CO224" i="3" s="1"/>
  <c r="CL203" i="3"/>
  <c r="CO203" i="3" s="1"/>
  <c r="CL216" i="3"/>
  <c r="CR216" i="3" s="1"/>
  <c r="CU216" i="3" s="1"/>
  <c r="BS219" i="3"/>
  <c r="BS246" i="3" s="1"/>
  <c r="P75" i="3" s="1"/>
  <c r="D34" i="18" s="1"/>
  <c r="BP253" i="3"/>
  <c r="M82" i="3" s="1"/>
  <c r="K41" i="18" s="1"/>
  <c r="CT247" i="3"/>
  <c r="CQ247" i="3"/>
  <c r="BP250" i="3"/>
  <c r="M79" i="3" s="1"/>
  <c r="K38" i="18" s="1"/>
  <c r="BP248" i="3"/>
  <c r="M77" i="3" s="1"/>
  <c r="K36" i="18" s="1"/>
  <c r="BS253" i="3"/>
  <c r="P82" i="3" s="1"/>
  <c r="D41" i="18" s="1"/>
  <c r="I32" i="3"/>
  <c r="X35" i="16" s="1"/>
  <c r="BJ254" i="3"/>
  <c r="G83" i="3" s="1"/>
  <c r="J82" i="3"/>
  <c r="BK200" i="3"/>
  <c r="BN200" i="3" s="1"/>
  <c r="BN243" i="3" s="1"/>
  <c r="BK210" i="3"/>
  <c r="BN210" i="3" s="1"/>
  <c r="BK220" i="3"/>
  <c r="BQ220" i="3" s="1"/>
  <c r="BK215" i="3"/>
  <c r="BQ215" i="3" s="1"/>
  <c r="BT215" i="3" s="1"/>
  <c r="BK225" i="3"/>
  <c r="BN225" i="3" s="1"/>
  <c r="BK227" i="3"/>
  <c r="BQ227" i="3" s="1"/>
  <c r="BT227" i="3" s="1"/>
  <c r="BS247" i="3"/>
  <c r="P76" i="3" s="1"/>
  <c r="D35" i="18" s="1"/>
  <c r="BK203" i="3"/>
  <c r="BQ203" i="3" s="1"/>
  <c r="BK229" i="3"/>
  <c r="BN229" i="3" s="1"/>
  <c r="BK204" i="3"/>
  <c r="BN204" i="3" s="1"/>
  <c r="BK218" i="3"/>
  <c r="BN218" i="3" s="1"/>
  <c r="BN245" i="3" s="1"/>
  <c r="BK209" i="3"/>
  <c r="BQ209" i="3" s="1"/>
  <c r="BT209" i="3" s="1"/>
  <c r="BK211" i="3"/>
  <c r="BQ211" i="3" s="1"/>
  <c r="BT211" i="3" s="1"/>
  <c r="BK221" i="3"/>
  <c r="BN221" i="3" s="1"/>
  <c r="BK206" i="3"/>
  <c r="BQ206" i="3" s="1"/>
  <c r="BT206" i="3" s="1"/>
  <c r="BK216" i="3"/>
  <c r="BN216" i="3" s="1"/>
  <c r="BK226" i="3"/>
  <c r="BQ226" i="3" s="1"/>
  <c r="BT226" i="3" s="1"/>
  <c r="BK233" i="3"/>
  <c r="BQ233" i="3" s="1"/>
  <c r="BK231" i="3"/>
  <c r="BN231" i="3" s="1"/>
  <c r="BK217" i="3"/>
  <c r="BQ217" i="3" s="1"/>
  <c r="BT217" i="3" s="1"/>
  <c r="BK224" i="3"/>
  <c r="BN224" i="3" s="1"/>
  <c r="BK222" i="3"/>
  <c r="BN222" i="3" s="1"/>
  <c r="BN249" i="3" s="1"/>
  <c r="BK232" i="3"/>
  <c r="BQ232" i="3" s="1"/>
  <c r="BT232" i="3" s="1"/>
  <c r="BK223" i="3"/>
  <c r="BK250" i="3" s="1"/>
  <c r="BK202" i="3"/>
  <c r="BN202" i="3" s="1"/>
  <c r="BK212" i="3"/>
  <c r="BN212" i="3" s="1"/>
  <c r="BK230" i="3"/>
  <c r="BN230" i="3" s="1"/>
  <c r="BK205" i="3"/>
  <c r="BN205" i="3" s="1"/>
  <c r="BP252" i="3"/>
  <c r="M81" i="3" s="1"/>
  <c r="K40" i="18" s="1"/>
  <c r="BM247" i="3"/>
  <c r="BM254" i="3" s="1"/>
  <c r="BK219" i="3"/>
  <c r="BK246" i="3" s="1"/>
  <c r="BK213" i="3"/>
  <c r="BQ213" i="3" s="1"/>
  <c r="BT213" i="3" s="1"/>
  <c r="BK207" i="3"/>
  <c r="BQ207" i="3" s="1"/>
  <c r="BT207" i="3" s="1"/>
  <c r="BK201" i="3"/>
  <c r="BN201" i="3" s="1"/>
  <c r="BN244" i="3" s="1"/>
  <c r="BK234" i="3"/>
  <c r="BQ234" i="3" s="1"/>
  <c r="BK228" i="3"/>
  <c r="BQ228" i="3" s="1"/>
  <c r="BT228" i="3" s="1"/>
  <c r="BK214" i="3"/>
  <c r="BN214" i="3" s="1"/>
  <c r="BP247" i="3"/>
  <c r="M76" i="3" s="1"/>
  <c r="K35" i="18" s="1"/>
  <c r="FQ204" i="3"/>
  <c r="FT204" i="3"/>
  <c r="FW204" i="3" s="1"/>
  <c r="FT221" i="3"/>
  <c r="FW221" i="3" s="1"/>
  <c r="FQ221" i="3"/>
  <c r="FT202" i="3"/>
  <c r="FQ202" i="3"/>
  <c r="FN247" i="3"/>
  <c r="FT214" i="3"/>
  <c r="FW214" i="3" s="1"/>
  <c r="FQ214" i="3"/>
  <c r="FT205" i="3"/>
  <c r="FW205" i="3" s="1"/>
  <c r="FQ205" i="3"/>
  <c r="FT213" i="3"/>
  <c r="FW213" i="3" s="1"/>
  <c r="FQ213" i="3"/>
  <c r="FT225" i="3"/>
  <c r="FW225" i="3" s="1"/>
  <c r="FQ225" i="3"/>
  <c r="FN250" i="3"/>
  <c r="FT223" i="3"/>
  <c r="FQ223" i="3"/>
  <c r="FQ250" i="3" s="1"/>
  <c r="GU233" i="3"/>
  <c r="GX233" i="3" s="1"/>
  <c r="GR233" i="3"/>
  <c r="GU214" i="3"/>
  <c r="GX214" i="3" s="1"/>
  <c r="GR214" i="3"/>
  <c r="GR229" i="3"/>
  <c r="GU229" i="3"/>
  <c r="GX229" i="3" s="1"/>
  <c r="GR207" i="3"/>
  <c r="GU207" i="3"/>
  <c r="GX207" i="3" s="1"/>
  <c r="GU209" i="3"/>
  <c r="GX209" i="3" s="1"/>
  <c r="GR209" i="3"/>
  <c r="GU236" i="3"/>
  <c r="GX236" i="3" s="1"/>
  <c r="GR236" i="3"/>
  <c r="GU216" i="3"/>
  <c r="GX216" i="3" s="1"/>
  <c r="GR216" i="3"/>
  <c r="GR217" i="3"/>
  <c r="GU217" i="3"/>
  <c r="GX217" i="3" s="1"/>
  <c r="GU223" i="3"/>
  <c r="GX223" i="3" s="1"/>
  <c r="GR223" i="3"/>
  <c r="GR211" i="3"/>
  <c r="GU211" i="3"/>
  <c r="GX211" i="3" s="1"/>
  <c r="J81" i="3"/>
  <c r="BS251" i="3"/>
  <c r="P80" i="3" s="1"/>
  <c r="D39" i="18" s="1"/>
  <c r="BS252" i="3"/>
  <c r="P81" i="3" s="1"/>
  <c r="D40" i="18" s="1"/>
  <c r="FT206" i="3"/>
  <c r="FW206" i="3" s="1"/>
  <c r="FQ206" i="3"/>
  <c r="FT230" i="3"/>
  <c r="FQ230" i="3"/>
  <c r="FN252" i="3"/>
  <c r="FT227" i="3"/>
  <c r="FW227" i="3" s="1"/>
  <c r="FQ227" i="3"/>
  <c r="FT208" i="3"/>
  <c r="FW208" i="3" s="1"/>
  <c r="FQ208" i="3"/>
  <c r="FT212" i="3"/>
  <c r="FW212" i="3" s="1"/>
  <c r="FQ212" i="3"/>
  <c r="FT211" i="3"/>
  <c r="FW211" i="3" s="1"/>
  <c r="FQ211" i="3"/>
  <c r="FQ207" i="3"/>
  <c r="FT207" i="3"/>
  <c r="FW207" i="3" s="1"/>
  <c r="FT215" i="3"/>
  <c r="FW215" i="3" s="1"/>
  <c r="FQ215" i="3"/>
  <c r="FQ201" i="3"/>
  <c r="FQ244" i="3" s="1"/>
  <c r="FT201" i="3"/>
  <c r="FN244" i="3"/>
  <c r="GU213" i="3"/>
  <c r="GX213" i="3" s="1"/>
  <c r="GR213" i="3"/>
  <c r="GR218" i="3"/>
  <c r="GU218" i="3"/>
  <c r="GX218" i="3" s="1"/>
  <c r="GR226" i="3"/>
  <c r="GU226" i="3"/>
  <c r="GO251" i="3"/>
  <c r="GU210" i="3"/>
  <c r="GX210" i="3" s="1"/>
  <c r="GR210" i="3"/>
  <c r="GO246" i="3"/>
  <c r="GU221" i="3"/>
  <c r="GR221" i="3"/>
  <c r="GR246" i="3" s="1"/>
  <c r="GU228" i="3"/>
  <c r="GX228" i="3" s="1"/>
  <c r="GR228" i="3"/>
  <c r="GU201" i="3"/>
  <c r="GO244" i="3"/>
  <c r="GR201" i="3"/>
  <c r="GR244" i="3" s="1"/>
  <c r="GO250" i="3"/>
  <c r="GR225" i="3"/>
  <c r="GR250" i="3" s="1"/>
  <c r="GU225" i="3"/>
  <c r="GO245" i="3"/>
  <c r="GU220" i="3"/>
  <c r="GR220" i="3"/>
  <c r="GR245" i="3" s="1"/>
  <c r="FQ233" i="3"/>
  <c r="FN253" i="3"/>
  <c r="FT233" i="3"/>
  <c r="FQ222" i="3"/>
  <c r="FQ249" i="3" s="1"/>
  <c r="FT222" i="3"/>
  <c r="FN249" i="3"/>
  <c r="FT203" i="3"/>
  <c r="FW203" i="3" s="1"/>
  <c r="FQ203" i="3"/>
  <c r="FQ228" i="3"/>
  <c r="FT228" i="3"/>
  <c r="FN251" i="3"/>
  <c r="FT219" i="3"/>
  <c r="FN246" i="3"/>
  <c r="FQ219" i="3"/>
  <c r="FQ246" i="3" s="1"/>
  <c r="FQ209" i="3"/>
  <c r="FT209" i="3"/>
  <c r="FW209" i="3" s="1"/>
  <c r="FQ216" i="3"/>
  <c r="FT216" i="3"/>
  <c r="FW216" i="3" s="1"/>
  <c r="FT220" i="3"/>
  <c r="FN248" i="3"/>
  <c r="FQ220" i="3"/>
  <c r="FQ248" i="3" s="1"/>
  <c r="GR208" i="3"/>
  <c r="GU208" i="3"/>
  <c r="GX208" i="3" s="1"/>
  <c r="GU205" i="3"/>
  <c r="GX205" i="3" s="1"/>
  <c r="GR205" i="3"/>
  <c r="GR235" i="3"/>
  <c r="GU235" i="3"/>
  <c r="GX235" i="3" s="1"/>
  <c r="GU200" i="3"/>
  <c r="GP200" i="3" a="1"/>
  <c r="GR200" i="3"/>
  <c r="GR243" i="3" s="1"/>
  <c r="GO243" i="3"/>
  <c r="GU212" i="3"/>
  <c r="GX212" i="3" s="1"/>
  <c r="GR212" i="3"/>
  <c r="GR203" i="3"/>
  <c r="GU203" i="3"/>
  <c r="GX203" i="3" s="1"/>
  <c r="GR227" i="3"/>
  <c r="GU227" i="3"/>
  <c r="GX227" i="3" s="1"/>
  <c r="GU230" i="3"/>
  <c r="GX230" i="3" s="1"/>
  <c r="GR230" i="3"/>
  <c r="GU232" i="3"/>
  <c r="GR232" i="3"/>
  <c r="GO253" i="3"/>
  <c r="BP251" i="3"/>
  <c r="FT229" i="3"/>
  <c r="FW229" i="3" s="1"/>
  <c r="FQ229" i="3"/>
  <c r="FT226" i="3"/>
  <c r="FW226" i="3" s="1"/>
  <c r="FQ226" i="3"/>
  <c r="FT224" i="3"/>
  <c r="FW224" i="3" s="1"/>
  <c r="FQ224" i="3"/>
  <c r="FQ217" i="3"/>
  <c r="FT217" i="3"/>
  <c r="FW217" i="3" s="1"/>
  <c r="FQ232" i="3"/>
  <c r="FT232" i="3"/>
  <c r="FW232" i="3" s="1"/>
  <c r="FT218" i="3"/>
  <c r="FQ218" i="3"/>
  <c r="FQ245" i="3" s="1"/>
  <c r="FN245" i="3"/>
  <c r="FQ231" i="3"/>
  <c r="FT231" i="3"/>
  <c r="FW231" i="3" s="1"/>
  <c r="FQ210" i="3"/>
  <c r="FT210" i="3"/>
  <c r="FW210" i="3" s="1"/>
  <c r="FN243" i="3"/>
  <c r="FQ200" i="3"/>
  <c r="FQ243" i="3" s="1"/>
  <c r="FT200" i="3"/>
  <c r="FO200" i="3" a="1"/>
  <c r="GR215" i="3"/>
  <c r="GU215" i="3"/>
  <c r="GX215" i="3" s="1"/>
  <c r="GR206" i="3"/>
  <c r="GU206" i="3"/>
  <c r="GX206" i="3" s="1"/>
  <c r="GU202" i="3"/>
  <c r="GR202" i="3"/>
  <c r="GO247" i="3"/>
  <c r="GU222" i="3"/>
  <c r="GR222" i="3"/>
  <c r="GR248" i="3" s="1"/>
  <c r="GO248" i="3"/>
  <c r="GR219" i="3"/>
  <c r="GU219" i="3"/>
  <c r="GX219" i="3" s="1"/>
  <c r="GR231" i="3"/>
  <c r="GU231" i="3"/>
  <c r="GX231" i="3" s="1"/>
  <c r="GR204" i="3"/>
  <c r="GU204" i="3"/>
  <c r="GX204" i="3" s="1"/>
  <c r="GR234" i="3"/>
  <c r="GO252" i="3"/>
  <c r="GU234" i="3"/>
  <c r="GO249" i="3"/>
  <c r="GU224" i="3"/>
  <c r="GR224" i="3"/>
  <c r="GR249" i="3" s="1"/>
  <c r="AT52" i="3"/>
  <c r="DT54" i="3"/>
  <c r="DT125" i="3"/>
  <c r="BO125" i="3"/>
  <c r="BR54" i="3"/>
  <c r="BR125" i="3"/>
  <c r="GO78" i="3"/>
  <c r="GO100" i="3"/>
  <c r="GO88" i="3"/>
  <c r="GO85" i="3"/>
  <c r="GO76" i="3"/>
  <c r="GO93" i="3"/>
  <c r="GO72" i="3"/>
  <c r="GO75" i="3"/>
  <c r="GO83" i="3"/>
  <c r="GO84" i="3"/>
  <c r="GO105" i="3"/>
  <c r="GO96" i="3"/>
  <c r="GO92" i="3"/>
  <c r="GO90" i="3"/>
  <c r="GO86" i="3"/>
  <c r="GO101" i="3"/>
  <c r="GO103" i="3"/>
  <c r="GO95" i="3"/>
  <c r="GO89" i="3"/>
  <c r="GO102" i="3"/>
  <c r="GO104" i="3"/>
  <c r="GO107" i="3"/>
  <c r="GO79" i="3"/>
  <c r="GO73" i="3"/>
  <c r="GO94" i="3"/>
  <c r="GO81" i="3"/>
  <c r="GO77" i="3"/>
  <c r="GO106" i="3"/>
  <c r="GO80" i="3"/>
  <c r="GO97" i="3"/>
  <c r="GO91" i="3"/>
  <c r="GO99" i="3"/>
  <c r="GO71" i="3"/>
  <c r="GO74" i="3"/>
  <c r="GO98" i="3"/>
  <c r="GO82" i="3"/>
  <c r="GO87" i="3"/>
  <c r="DW9" i="3"/>
  <c r="DW8" i="3"/>
  <c r="DW14" i="3"/>
  <c r="DW19" i="3"/>
  <c r="DW24" i="3"/>
  <c r="DW30" i="3"/>
  <c r="DW35" i="3"/>
  <c r="DW40" i="3"/>
  <c r="DW10" i="3"/>
  <c r="DW15" i="3"/>
  <c r="DW20" i="3"/>
  <c r="DW26" i="3"/>
  <c r="DW31" i="3"/>
  <c r="DW36" i="3"/>
  <c r="DW7" i="3"/>
  <c r="DW12" i="3"/>
  <c r="DW18" i="3"/>
  <c r="DW23" i="3"/>
  <c r="DW28" i="3"/>
  <c r="DW34" i="3"/>
  <c r="DW39" i="3"/>
  <c r="DW22" i="3"/>
  <c r="DW11" i="3"/>
  <c r="DW32" i="3"/>
  <c r="DW27" i="3"/>
  <c r="DW16" i="3"/>
  <c r="DW38" i="3"/>
  <c r="DW33" i="3"/>
  <c r="DW17" i="3"/>
  <c r="DW29" i="3"/>
  <c r="DW13" i="3"/>
  <c r="DW25" i="3"/>
  <c r="DW37" i="3"/>
  <c r="DW21" i="3"/>
  <c r="HS124" i="3"/>
  <c r="HS114" i="3"/>
  <c r="BM83" i="3"/>
  <c r="BP83" i="3"/>
  <c r="BS83" i="3" s="1"/>
  <c r="BP86" i="3"/>
  <c r="BS86" i="3" s="1"/>
  <c r="BM86" i="3"/>
  <c r="BP82" i="3"/>
  <c r="BS82" i="3" s="1"/>
  <c r="BM82" i="3"/>
  <c r="BM78" i="3"/>
  <c r="BP78" i="3"/>
  <c r="BS78" i="3" s="1"/>
  <c r="BM81" i="3"/>
  <c r="BP81" i="3"/>
  <c r="BS81" i="3" s="1"/>
  <c r="BM84" i="3"/>
  <c r="BP84" i="3"/>
  <c r="BS84" i="3" s="1"/>
  <c r="BJ115" i="3"/>
  <c r="BP72" i="3"/>
  <c r="BM72" i="3"/>
  <c r="BM115" i="3" s="1"/>
  <c r="BP104" i="3"/>
  <c r="BJ124" i="3"/>
  <c r="BM104" i="3"/>
  <c r="DR87" i="3"/>
  <c r="DU87" i="3" s="1"/>
  <c r="DO87" i="3"/>
  <c r="DO94" i="3"/>
  <c r="DO121" i="3" s="1"/>
  <c r="J35" i="3" s="1"/>
  <c r="Y38" i="16" s="1"/>
  <c r="DR94" i="3"/>
  <c r="DL121" i="3"/>
  <c r="G35" i="3" s="1"/>
  <c r="R38" i="16" s="1"/>
  <c r="DR99" i="3"/>
  <c r="DL122" i="3"/>
  <c r="G36" i="3" s="1"/>
  <c r="R39" i="16" s="1"/>
  <c r="DO99" i="3"/>
  <c r="DR95" i="3"/>
  <c r="DU95" i="3" s="1"/>
  <c r="DO95" i="3"/>
  <c r="DO102" i="3"/>
  <c r="DR102" i="3"/>
  <c r="DU102" i="3" s="1"/>
  <c r="DO96" i="3"/>
  <c r="DR96" i="3"/>
  <c r="DU96" i="3" s="1"/>
  <c r="DR85" i="3"/>
  <c r="DU85" i="3" s="1"/>
  <c r="DO85" i="3"/>
  <c r="DR73" i="3"/>
  <c r="DO73" i="3"/>
  <c r="DL118" i="3"/>
  <c r="G32" i="3" s="1"/>
  <c r="R35" i="16" s="1"/>
  <c r="DR103" i="3"/>
  <c r="DO103" i="3"/>
  <c r="BZ53" i="3"/>
  <c r="BZ61" i="3" s="1"/>
  <c r="CC26" i="3"/>
  <c r="CC53" i="3" s="1"/>
  <c r="CC61" i="3" s="1"/>
  <c r="GW99" i="3"/>
  <c r="GW122" i="3" s="1"/>
  <c r="GT122" i="3"/>
  <c r="GT118" i="3"/>
  <c r="GW83" i="3"/>
  <c r="GW118" i="3" s="1"/>
  <c r="HQ100" i="3"/>
  <c r="HQ84" i="3"/>
  <c r="HQ111" i="3"/>
  <c r="HQ95" i="3"/>
  <c r="HQ79" i="3"/>
  <c r="HQ106" i="3"/>
  <c r="HQ90" i="3"/>
  <c r="HQ74" i="3"/>
  <c r="HQ97" i="3"/>
  <c r="HQ81" i="3"/>
  <c r="HQ92" i="3"/>
  <c r="HQ103" i="3"/>
  <c r="HQ98" i="3"/>
  <c r="HQ105" i="3"/>
  <c r="HQ112" i="3"/>
  <c r="HQ96" i="3"/>
  <c r="HQ80" i="3"/>
  <c r="HQ107" i="3"/>
  <c r="HQ91" i="3"/>
  <c r="HQ75" i="3"/>
  <c r="HQ102" i="3"/>
  <c r="HQ86" i="3"/>
  <c r="HQ109" i="3"/>
  <c r="HQ93" i="3"/>
  <c r="HQ77" i="3"/>
  <c r="HQ108" i="3"/>
  <c r="HQ76" i="3"/>
  <c r="HQ71" i="3"/>
  <c r="HQ89" i="3"/>
  <c r="HQ104" i="3"/>
  <c r="HQ88" i="3"/>
  <c r="HQ72" i="3"/>
  <c r="HQ99" i="3"/>
  <c r="HQ83" i="3"/>
  <c r="HQ110" i="3"/>
  <c r="HQ94" i="3"/>
  <c r="HQ78" i="3"/>
  <c r="HQ101" i="3"/>
  <c r="HQ85" i="3"/>
  <c r="HQ87" i="3"/>
  <c r="HQ82" i="3"/>
  <c r="HQ73" i="3"/>
  <c r="HV115" i="3"/>
  <c r="HY84" i="3"/>
  <c r="HY115" i="3" s="1"/>
  <c r="BM87" i="3"/>
  <c r="BP87" i="3"/>
  <c r="BS87" i="3" s="1"/>
  <c r="BP71" i="3"/>
  <c r="BJ114" i="3"/>
  <c r="BM71" i="3"/>
  <c r="BM114" i="3" s="1"/>
  <c r="BK71" i="3" a="1"/>
  <c r="BM95" i="3"/>
  <c r="BP95" i="3"/>
  <c r="BS95" i="3" s="1"/>
  <c r="BM91" i="3"/>
  <c r="BM119" i="3" s="1"/>
  <c r="BJ119" i="3"/>
  <c r="BP91" i="3"/>
  <c r="BM77" i="3"/>
  <c r="BP77" i="3"/>
  <c r="BS77" i="3" s="1"/>
  <c r="BM89" i="3"/>
  <c r="BM116" i="3" s="1"/>
  <c r="BJ116" i="3"/>
  <c r="BP89" i="3"/>
  <c r="BP92" i="3"/>
  <c r="BS92" i="3" s="1"/>
  <c r="BM92" i="3"/>
  <c r="BM80" i="3"/>
  <c r="BP80" i="3"/>
  <c r="BS80" i="3" s="1"/>
  <c r="BM93" i="3"/>
  <c r="BM120" i="3" s="1"/>
  <c r="BJ120" i="3"/>
  <c r="BP93" i="3"/>
  <c r="DR71" i="3"/>
  <c r="DO71" i="3"/>
  <c r="DO114" i="3" s="1"/>
  <c r="DL114" i="3"/>
  <c r="G28" i="3" s="1"/>
  <c r="R31" i="16" s="1"/>
  <c r="DM71" i="3" a="1"/>
  <c r="DO78" i="3"/>
  <c r="DR78" i="3"/>
  <c r="DU78" i="3" s="1"/>
  <c r="DO104" i="3"/>
  <c r="DR104" i="3"/>
  <c r="DU104" i="3" s="1"/>
  <c r="DL124" i="3"/>
  <c r="G38" i="3" s="1"/>
  <c r="R41" i="16" s="1"/>
  <c r="DR79" i="3"/>
  <c r="DU79" i="3" s="1"/>
  <c r="DO79" i="3"/>
  <c r="DO86" i="3"/>
  <c r="DR86" i="3"/>
  <c r="DU86" i="3" s="1"/>
  <c r="DO80" i="3"/>
  <c r="DR80" i="3"/>
  <c r="DU80" i="3" s="1"/>
  <c r="DR101" i="3"/>
  <c r="DL123" i="3"/>
  <c r="G37" i="3" s="1"/>
  <c r="R40" i="16" s="1"/>
  <c r="DO101" i="3"/>
  <c r="DR89" i="3"/>
  <c r="DO89" i="3"/>
  <c r="DO116" i="3" s="1"/>
  <c r="DL116" i="3"/>
  <c r="G30" i="3" s="1"/>
  <c r="R33" i="16" s="1"/>
  <c r="HV122" i="3"/>
  <c r="HY96" i="3"/>
  <c r="HY122" i="3" s="1"/>
  <c r="DQ125" i="3"/>
  <c r="GQ118" i="3"/>
  <c r="GQ125" i="3" s="1"/>
  <c r="HY71" i="3"/>
  <c r="HY114" i="3" s="1"/>
  <c r="HV114" i="3"/>
  <c r="BM90" i="3"/>
  <c r="BM117" i="3" s="1"/>
  <c r="BJ117" i="3"/>
  <c r="BP90" i="3"/>
  <c r="BM99" i="3"/>
  <c r="BJ122" i="3"/>
  <c r="BP99" i="3"/>
  <c r="BM79" i="3"/>
  <c r="BP79" i="3"/>
  <c r="BS79" i="3" s="1"/>
  <c r="BM75" i="3"/>
  <c r="BP75" i="3"/>
  <c r="BS75" i="3" s="1"/>
  <c r="BM101" i="3"/>
  <c r="BJ123" i="3"/>
  <c r="BP101" i="3"/>
  <c r="BM97" i="3"/>
  <c r="BP97" i="3"/>
  <c r="BS97" i="3" s="1"/>
  <c r="BP100" i="3"/>
  <c r="BS100" i="3" s="1"/>
  <c r="BM100" i="3"/>
  <c r="BP88" i="3"/>
  <c r="BS88" i="3" s="1"/>
  <c r="BM88" i="3"/>
  <c r="BM103" i="3"/>
  <c r="BP103" i="3"/>
  <c r="BS103" i="3" s="1"/>
  <c r="DQ54" i="3"/>
  <c r="DO92" i="3"/>
  <c r="DR92" i="3"/>
  <c r="DU92" i="3" s="1"/>
  <c r="DR83" i="3"/>
  <c r="DU83" i="3" s="1"/>
  <c r="DO83" i="3"/>
  <c r="DO88" i="3"/>
  <c r="DR88" i="3"/>
  <c r="DU88" i="3" s="1"/>
  <c r="DO100" i="3"/>
  <c r="DR100" i="3"/>
  <c r="DU100" i="3" s="1"/>
  <c r="DR91" i="3"/>
  <c r="DL119" i="3"/>
  <c r="G33" i="3" s="1"/>
  <c r="R36" i="16" s="1"/>
  <c r="DO91" i="3"/>
  <c r="DO119" i="3" s="1"/>
  <c r="J33" i="3" s="1"/>
  <c r="Y36" i="16" s="1"/>
  <c r="DO98" i="3"/>
  <c r="DR98" i="3"/>
  <c r="DU98" i="3" s="1"/>
  <c r="DR81" i="3"/>
  <c r="DU81" i="3" s="1"/>
  <c r="DO81" i="3"/>
  <c r="DR77" i="3"/>
  <c r="DU77" i="3" s="1"/>
  <c r="DO77" i="3"/>
  <c r="BO54" i="3"/>
  <c r="HV116" i="3"/>
  <c r="HY90" i="3"/>
  <c r="HY116" i="3" s="1"/>
  <c r="HV118" i="3"/>
  <c r="HY91" i="3"/>
  <c r="HY118" i="3" s="1"/>
  <c r="AK53" i="3"/>
  <c r="R76" i="3"/>
  <c r="R54" i="18" s="1"/>
  <c r="DQ26" i="3"/>
  <c r="DI53" i="3"/>
  <c r="DN26" i="3"/>
  <c r="DN53" i="3" s="1"/>
  <c r="DI58" i="3"/>
  <c r="DN35" i="3"/>
  <c r="DN58" i="3" s="1"/>
  <c r="DQ35" i="3"/>
  <c r="HS118" i="3"/>
  <c r="GL125" i="3"/>
  <c r="EE26" i="3"/>
  <c r="EE53" i="3" s="1"/>
  <c r="EE61" i="3" s="1"/>
  <c r="EB53" i="3"/>
  <c r="EB61" i="3" s="1"/>
  <c r="HV124" i="3"/>
  <c r="HY95" i="3"/>
  <c r="HY124" i="3" s="1"/>
  <c r="HP125" i="3"/>
  <c r="HV117" i="3"/>
  <c r="HY92" i="3"/>
  <c r="HY117" i="3" s="1"/>
  <c r="HV119" i="3"/>
  <c r="HY93" i="3"/>
  <c r="HY119" i="3" s="1"/>
  <c r="BM74" i="3"/>
  <c r="BP74" i="3"/>
  <c r="BS74" i="3" s="1"/>
  <c r="BM102" i="3"/>
  <c r="BP102" i="3"/>
  <c r="BS102" i="3" s="1"/>
  <c r="BP98" i="3"/>
  <c r="BS98" i="3" s="1"/>
  <c r="BM98" i="3"/>
  <c r="BP94" i="3"/>
  <c r="BM94" i="3"/>
  <c r="BM121" i="3" s="1"/>
  <c r="BJ121" i="3"/>
  <c r="BM73" i="3"/>
  <c r="BJ118" i="3"/>
  <c r="BP73" i="3"/>
  <c r="BP76" i="3"/>
  <c r="BS76" i="3" s="1"/>
  <c r="BM76" i="3"/>
  <c r="BM85" i="3"/>
  <c r="BP85" i="3"/>
  <c r="BS85" i="3" s="1"/>
  <c r="BM96" i="3"/>
  <c r="BP96" i="3"/>
  <c r="BS96" i="3" s="1"/>
  <c r="DO90" i="3"/>
  <c r="DO117" i="3" s="1"/>
  <c r="J31" i="3" s="1"/>
  <c r="Y34" i="16" s="1"/>
  <c r="DR90" i="3"/>
  <c r="DL117" i="3"/>
  <c r="G31" i="3" s="1"/>
  <c r="R34" i="16" s="1"/>
  <c r="DO76" i="3"/>
  <c r="DR76" i="3"/>
  <c r="DU76" i="3" s="1"/>
  <c r="DO74" i="3"/>
  <c r="DR74" i="3"/>
  <c r="DU74" i="3" s="1"/>
  <c r="DO72" i="3"/>
  <c r="DO115" i="3" s="1"/>
  <c r="J29" i="3" s="1"/>
  <c r="Y32" i="16" s="1"/>
  <c r="DR72" i="3"/>
  <c r="DL115" i="3"/>
  <c r="G29" i="3" s="1"/>
  <c r="R32" i="16" s="1"/>
  <c r="DO84" i="3"/>
  <c r="DR84" i="3"/>
  <c r="DU84" i="3" s="1"/>
  <c r="DR75" i="3"/>
  <c r="DU75" i="3" s="1"/>
  <c r="DO75" i="3"/>
  <c r="DO82" i="3"/>
  <c r="DR82" i="3"/>
  <c r="DU82" i="3" s="1"/>
  <c r="DR97" i="3"/>
  <c r="DU97" i="3" s="1"/>
  <c r="DO97" i="3"/>
  <c r="DR93" i="3"/>
  <c r="DL120" i="3"/>
  <c r="G34" i="3" s="1"/>
  <c r="R37" i="16" s="1"/>
  <c r="DO93" i="3"/>
  <c r="DO120" i="3" s="1"/>
  <c r="M72" i="3"/>
  <c r="K31" i="18" s="1"/>
  <c r="R80" i="3"/>
  <c r="R58" i="18" s="1"/>
  <c r="R74" i="3"/>
  <c r="R52" i="18" s="1"/>
  <c r="R81" i="3"/>
  <c r="R59" i="18" s="1"/>
  <c r="R77" i="3"/>
  <c r="R55" i="18" s="1"/>
  <c r="R42" i="18"/>
  <c r="R82" i="3"/>
  <c r="R60" i="18" s="1"/>
  <c r="R73" i="3"/>
  <c r="R51" i="18" s="1"/>
  <c r="R79" i="3"/>
  <c r="R57" i="18" s="1"/>
  <c r="R75" i="3"/>
  <c r="R53" i="18" s="1"/>
  <c r="J80" i="3"/>
  <c r="R78" i="3"/>
  <c r="R56" i="18" s="1"/>
  <c r="DO254" i="3"/>
  <c r="BX252" i="3"/>
  <c r="BV234" i="3"/>
  <c r="BV218" i="3"/>
  <c r="BV202" i="3"/>
  <c r="BV221" i="3"/>
  <c r="BV205" i="3"/>
  <c r="BV223" i="3"/>
  <c r="BV207" i="3"/>
  <c r="BV224" i="3"/>
  <c r="BV208" i="3"/>
  <c r="BV210" i="3"/>
  <c r="BV213" i="3"/>
  <c r="BV215" i="3"/>
  <c r="BV216" i="3"/>
  <c r="BV222" i="3"/>
  <c r="BV209" i="3"/>
  <c r="BV228" i="3"/>
  <c r="BV230" i="3"/>
  <c r="BV214" i="3"/>
  <c r="BV233" i="3"/>
  <c r="BV217" i="3"/>
  <c r="BV201" i="3"/>
  <c r="BV219" i="3"/>
  <c r="BV203" i="3"/>
  <c r="BV220" i="3"/>
  <c r="BV204" i="3"/>
  <c r="BV226" i="3"/>
  <c r="BV229" i="3"/>
  <c r="BV231" i="3"/>
  <c r="BV232" i="3"/>
  <c r="BV200" i="3"/>
  <c r="BV206" i="3"/>
  <c r="BV225" i="3"/>
  <c r="BV227" i="3"/>
  <c r="BV211" i="3"/>
  <c r="BV212" i="3"/>
  <c r="DZ247" i="3"/>
  <c r="EC202" i="3"/>
  <c r="BX247" i="3"/>
  <c r="CA253" i="3"/>
  <c r="CD232" i="3"/>
  <c r="CD253" i="3" s="1"/>
  <c r="EC253" i="3"/>
  <c r="EF233" i="3"/>
  <c r="EF253" i="3" s="1"/>
  <c r="DZ253" i="3"/>
  <c r="CD219" i="3"/>
  <c r="CD246" i="3" s="1"/>
  <c r="CA246" i="3"/>
  <c r="EC223" i="3"/>
  <c r="DZ250" i="3"/>
  <c r="DW254" i="3"/>
  <c r="CD223" i="3"/>
  <c r="CD250" i="3" s="1"/>
  <c r="CA250" i="3"/>
  <c r="DS215" i="3"/>
  <c r="DV215" i="3" s="1"/>
  <c r="DP215" i="3"/>
  <c r="DS203" i="3"/>
  <c r="DV203" i="3" s="1"/>
  <c r="DP203" i="3"/>
  <c r="DS225" i="3"/>
  <c r="DV225" i="3" s="1"/>
  <c r="DP225" i="3"/>
  <c r="DS220" i="3"/>
  <c r="DM248" i="3"/>
  <c r="DP220" i="3"/>
  <c r="DP248" i="3" s="1"/>
  <c r="DS213" i="3"/>
  <c r="DV213" i="3" s="1"/>
  <c r="DP213" i="3"/>
  <c r="DS210" i="3"/>
  <c r="DV210" i="3" s="1"/>
  <c r="DP210" i="3"/>
  <c r="DP214" i="3"/>
  <c r="DS214" i="3"/>
  <c r="DV214" i="3" s="1"/>
  <c r="DP208" i="3"/>
  <c r="DS208" i="3"/>
  <c r="DV208" i="3" s="1"/>
  <c r="DS201" i="3"/>
  <c r="DP201" i="3"/>
  <c r="DP244" i="3" s="1"/>
  <c r="DM244" i="3"/>
  <c r="DZ249" i="3"/>
  <c r="EC222" i="3"/>
  <c r="EC201" i="3"/>
  <c r="DZ244" i="3"/>
  <c r="CA248" i="3"/>
  <c r="CD220" i="3"/>
  <c r="CD248" i="3" s="1"/>
  <c r="BX253" i="3"/>
  <c r="BN208" i="3"/>
  <c r="BQ208" i="3"/>
  <c r="BT208" i="3" s="1"/>
  <c r="CA251" i="3"/>
  <c r="CD228" i="3"/>
  <c r="CD251" i="3" s="1"/>
  <c r="DX234" i="3"/>
  <c r="EA234" i="3" s="1"/>
  <c r="ED234" i="3" s="1"/>
  <c r="DX218" i="3"/>
  <c r="DX202" i="3"/>
  <c r="DX220" i="3"/>
  <c r="DX204" i="3"/>
  <c r="EA204" i="3" s="1"/>
  <c r="ED204" i="3" s="1"/>
  <c r="EG204" i="3" s="1"/>
  <c r="DX223" i="3"/>
  <c r="DX207" i="3"/>
  <c r="EA207" i="3" s="1"/>
  <c r="ED207" i="3" s="1"/>
  <c r="EG207" i="3" s="1"/>
  <c r="DX221" i="3"/>
  <c r="EA221" i="3" s="1"/>
  <c r="ED221" i="3" s="1"/>
  <c r="EG221" i="3" s="1"/>
  <c r="DX205" i="3"/>
  <c r="EA205" i="3" s="1"/>
  <c r="ED205" i="3" s="1"/>
  <c r="EG205" i="3" s="1"/>
  <c r="DX232" i="3"/>
  <c r="EA232" i="3" s="1"/>
  <c r="ED232" i="3" s="1"/>
  <c r="DX215" i="3"/>
  <c r="EA215" i="3" s="1"/>
  <c r="ED215" i="3" s="1"/>
  <c r="EG215" i="3" s="1"/>
  <c r="DX228" i="3"/>
  <c r="DX230" i="3"/>
  <c r="DX214" i="3"/>
  <c r="EA214" i="3" s="1"/>
  <c r="ED214" i="3" s="1"/>
  <c r="EG214" i="3" s="1"/>
  <c r="DX229" i="3"/>
  <c r="EA229" i="3" s="1"/>
  <c r="DX216" i="3"/>
  <c r="EA216" i="3" s="1"/>
  <c r="ED216" i="3" s="1"/>
  <c r="EG216" i="3" s="1"/>
  <c r="DX200" i="3"/>
  <c r="DX219" i="3"/>
  <c r="DX203" i="3"/>
  <c r="EA203" i="3" s="1"/>
  <c r="DX217" i="3"/>
  <c r="EA217" i="3" s="1"/>
  <c r="ED217" i="3" s="1"/>
  <c r="EG217" i="3" s="1"/>
  <c r="DX201" i="3"/>
  <c r="DX226" i="3"/>
  <c r="EA226" i="3" s="1"/>
  <c r="ED226" i="3" s="1"/>
  <c r="EG226" i="3" s="1"/>
  <c r="DX212" i="3"/>
  <c r="EA212" i="3" s="1"/>
  <c r="ED212" i="3" s="1"/>
  <c r="EG212" i="3" s="1"/>
  <c r="DX231" i="3"/>
  <c r="EA231" i="3" s="1"/>
  <c r="ED231" i="3" s="1"/>
  <c r="EG231" i="3" s="1"/>
  <c r="DX213" i="3"/>
  <c r="EA213" i="3" s="1"/>
  <c r="ED213" i="3" s="1"/>
  <c r="EG213" i="3" s="1"/>
  <c r="DX222" i="3"/>
  <c r="DX206" i="3"/>
  <c r="EA206" i="3" s="1"/>
  <c r="ED206" i="3" s="1"/>
  <c r="EG206" i="3" s="1"/>
  <c r="DX224" i="3"/>
  <c r="EA224" i="3" s="1"/>
  <c r="ED224" i="3" s="1"/>
  <c r="EG224" i="3" s="1"/>
  <c r="DX208" i="3"/>
  <c r="EA208" i="3" s="1"/>
  <c r="ED208" i="3" s="1"/>
  <c r="EG208" i="3" s="1"/>
  <c r="DX227" i="3"/>
  <c r="EA227" i="3" s="1"/>
  <c r="ED227" i="3" s="1"/>
  <c r="EG227" i="3" s="1"/>
  <c r="DX211" i="3"/>
  <c r="EA211" i="3" s="1"/>
  <c r="ED211" i="3" s="1"/>
  <c r="EG211" i="3" s="1"/>
  <c r="DX225" i="3"/>
  <c r="EA225" i="3" s="1"/>
  <c r="ED225" i="3" s="1"/>
  <c r="EG225" i="3" s="1"/>
  <c r="DX209" i="3"/>
  <c r="EA209" i="3" s="1"/>
  <c r="ED209" i="3" s="1"/>
  <c r="EG209" i="3" s="1"/>
  <c r="DX210" i="3"/>
  <c r="EA210" i="3" s="1"/>
  <c r="ED210" i="3" s="1"/>
  <c r="EG210" i="3" s="1"/>
  <c r="DX233" i="3"/>
  <c r="DS221" i="3"/>
  <c r="DV221" i="3" s="1"/>
  <c r="DP221" i="3"/>
  <c r="DP230" i="3"/>
  <c r="DM252" i="3"/>
  <c r="DS230" i="3"/>
  <c r="DS204" i="3"/>
  <c r="DP204" i="3"/>
  <c r="DS234" i="3"/>
  <c r="DP234" i="3"/>
  <c r="DS212" i="3"/>
  <c r="DV212" i="3" s="1"/>
  <c r="DP212" i="3"/>
  <c r="DP216" i="3"/>
  <c r="DS216" i="3"/>
  <c r="DV216" i="3" s="1"/>
  <c r="DS227" i="3"/>
  <c r="DV227" i="3" s="1"/>
  <c r="DP227" i="3"/>
  <c r="DP222" i="3"/>
  <c r="DP249" i="3" s="1"/>
  <c r="DM249" i="3"/>
  <c r="DS222" i="3"/>
  <c r="DU254" i="3"/>
  <c r="BU254" i="3"/>
  <c r="DZ245" i="3"/>
  <c r="EC218" i="3"/>
  <c r="BX251" i="3"/>
  <c r="EC220" i="3"/>
  <c r="DZ248" i="3"/>
  <c r="EC200" i="3"/>
  <c r="DZ243" i="3"/>
  <c r="CA252" i="3"/>
  <c r="CD230" i="3"/>
  <c r="CD252" i="3" s="1"/>
  <c r="DM251" i="3"/>
  <c r="DS228" i="3"/>
  <c r="DP228" i="3"/>
  <c r="DP200" i="3"/>
  <c r="DP243" i="3" s="1"/>
  <c r="DS200" i="3"/>
  <c r="DM243" i="3"/>
  <c r="DS207" i="3"/>
  <c r="DV207" i="3" s="1"/>
  <c r="DP207" i="3"/>
  <c r="DM247" i="3"/>
  <c r="DP202" i="3"/>
  <c r="DS202" i="3"/>
  <c r="DV202" i="3" s="1"/>
  <c r="DS229" i="3"/>
  <c r="DV229" i="3" s="1"/>
  <c r="DP229" i="3"/>
  <c r="DS205" i="3"/>
  <c r="DV205" i="3" s="1"/>
  <c r="DP205" i="3"/>
  <c r="DS209" i="3"/>
  <c r="DV209" i="3" s="1"/>
  <c r="DP209" i="3"/>
  <c r="DS224" i="3"/>
  <c r="DV224" i="3" s="1"/>
  <c r="DP224" i="3"/>
  <c r="DS217" i="3"/>
  <c r="DV217" i="3" s="1"/>
  <c r="DP217" i="3"/>
  <c r="CA243" i="3"/>
  <c r="CD200" i="3"/>
  <c r="CD243" i="3" s="1"/>
  <c r="DZ252" i="3"/>
  <c r="EC230" i="3"/>
  <c r="CA247" i="3"/>
  <c r="CD202" i="3"/>
  <c r="CD247" i="3" s="1"/>
  <c r="CD201" i="3"/>
  <c r="CD244" i="3" s="1"/>
  <c r="CA244" i="3"/>
  <c r="EC219" i="3"/>
  <c r="DZ246" i="3"/>
  <c r="CA245" i="3"/>
  <c r="CD218" i="3"/>
  <c r="CD245" i="3" s="1"/>
  <c r="DZ251" i="3"/>
  <c r="EC228" i="3"/>
  <c r="CD222" i="3"/>
  <c r="CD249" i="3" s="1"/>
  <c r="CA249" i="3"/>
  <c r="DS226" i="3"/>
  <c r="DV226" i="3" s="1"/>
  <c r="DP226" i="3"/>
  <c r="DP232" i="3"/>
  <c r="DS232" i="3"/>
  <c r="DS223" i="3"/>
  <c r="DM250" i="3"/>
  <c r="DP223" i="3"/>
  <c r="DP250" i="3" s="1"/>
  <c r="DP218" i="3"/>
  <c r="DP245" i="3" s="1"/>
  <c r="DM245" i="3"/>
  <c r="DS218" i="3"/>
  <c r="DS231" i="3"/>
  <c r="DV231" i="3" s="1"/>
  <c r="DP231" i="3"/>
  <c r="DS219" i="3"/>
  <c r="DM246" i="3"/>
  <c r="DP219" i="3"/>
  <c r="DP246" i="3" s="1"/>
  <c r="DS211" i="3"/>
  <c r="DV211" i="3" s="1"/>
  <c r="DP211" i="3"/>
  <c r="DP206" i="3"/>
  <c r="DS206" i="3"/>
  <c r="DV206" i="3" s="1"/>
  <c r="DS233" i="3"/>
  <c r="DV233" i="3" s="1"/>
  <c r="DP233" i="3"/>
  <c r="DM253" i="3"/>
  <c r="DR254" i="3"/>
  <c r="AN35" i="3"/>
  <c r="HE26" i="3"/>
  <c r="HB26" i="3"/>
  <c r="HB54" i="3" s="1"/>
  <c r="HB61" i="3" s="1"/>
  <c r="GZ7" i="3" a="1"/>
  <c r="GM54" i="3"/>
  <c r="GM61" i="3" s="1"/>
  <c r="BG58" i="3"/>
  <c r="D15" i="3" s="1"/>
  <c r="Q39" i="10" s="1"/>
  <c r="BO35" i="3"/>
  <c r="BL35" i="3"/>
  <c r="BL58" i="3" s="1"/>
  <c r="I15" i="3" s="1"/>
  <c r="AK25" i="3"/>
  <c r="AN25" i="3" s="1"/>
  <c r="AQ25" i="3" s="1"/>
  <c r="DI25" i="3"/>
  <c r="BG25" i="3"/>
  <c r="BU9" i="3"/>
  <c r="BU40" i="3"/>
  <c r="BU24" i="3"/>
  <c r="BU8" i="3"/>
  <c r="BU27" i="3"/>
  <c r="BU11" i="3"/>
  <c r="BU30" i="3"/>
  <c r="BU14" i="3"/>
  <c r="BU29" i="3"/>
  <c r="BU13" i="3"/>
  <c r="BU20" i="3"/>
  <c r="BU23" i="3"/>
  <c r="BU26" i="3"/>
  <c r="BU25" i="3"/>
  <c r="BU16" i="3"/>
  <c r="BU19" i="3"/>
  <c r="BU22" i="3"/>
  <c r="BU21" i="3"/>
  <c r="BU28" i="3"/>
  <c r="BU12" i="3"/>
  <c r="BU31" i="3"/>
  <c r="BU15" i="3"/>
  <c r="BU34" i="3"/>
  <c r="BU18" i="3"/>
  <c r="BU33" i="3"/>
  <c r="BU17" i="3"/>
  <c r="BU36" i="3"/>
  <c r="BU39" i="3"/>
  <c r="BU7" i="3"/>
  <c r="BU10" i="3"/>
  <c r="BU32" i="3"/>
  <c r="BU35" i="3"/>
  <c r="BU38" i="3"/>
  <c r="BU37" i="3"/>
  <c r="GQ21" i="3"/>
  <c r="GT21" i="3"/>
  <c r="BG53" i="3"/>
  <c r="D10" i="3" s="1"/>
  <c r="Q34" i="10" s="1"/>
  <c r="BL26" i="3"/>
  <c r="BL53" i="3" s="1"/>
  <c r="BO26" i="3"/>
  <c r="U72" i="3"/>
  <c r="ID209" i="3"/>
  <c r="IG209" i="3"/>
  <c r="IJ209" i="3" s="1"/>
  <c r="IA246" i="3"/>
  <c r="ID221" i="3"/>
  <c r="ID246" i="3" s="1"/>
  <c r="IG221" i="3"/>
  <c r="IG220" i="3"/>
  <c r="IA247" i="3"/>
  <c r="ID220" i="3"/>
  <c r="ID207" i="3"/>
  <c r="IG207" i="3"/>
  <c r="IJ207" i="3" s="1"/>
  <c r="IG206" i="3"/>
  <c r="IJ206" i="3" s="1"/>
  <c r="ID206" i="3"/>
  <c r="IG210" i="3"/>
  <c r="IJ210" i="3" s="1"/>
  <c r="ID210" i="3"/>
  <c r="HV248" i="3"/>
  <c r="HY222" i="3"/>
  <c r="HY248" i="3" s="1"/>
  <c r="HV247" i="3"/>
  <c r="HY220" i="3"/>
  <c r="HY247" i="3" s="1"/>
  <c r="IA245" i="3"/>
  <c r="ID219" i="3"/>
  <c r="ID245" i="3" s="1"/>
  <c r="IG219" i="3"/>
  <c r="ID205" i="3"/>
  <c r="IG205" i="3"/>
  <c r="IJ205" i="3" s="1"/>
  <c r="ID217" i="3"/>
  <c r="IG217" i="3"/>
  <c r="IJ217" i="3" s="1"/>
  <c r="IG204" i="3"/>
  <c r="IJ204" i="3" s="1"/>
  <c r="ID204" i="3"/>
  <c r="IG216" i="3"/>
  <c r="IJ216" i="3" s="1"/>
  <c r="ID216" i="3"/>
  <c r="IG222" i="3"/>
  <c r="IA248" i="3"/>
  <c r="ID222" i="3"/>
  <c r="ID248" i="3" s="1"/>
  <c r="IG226" i="3"/>
  <c r="IJ226" i="3" s="1"/>
  <c r="ID226" i="3"/>
  <c r="HP254" i="3"/>
  <c r="HS247" i="3"/>
  <c r="ID203" i="3"/>
  <c r="IG203" i="3"/>
  <c r="IJ203" i="3" s="1"/>
  <c r="ID215" i="3"/>
  <c r="IG215" i="3"/>
  <c r="IJ215" i="3" s="1"/>
  <c r="ID201" i="3"/>
  <c r="IG201" i="3"/>
  <c r="IJ201" i="3" s="1"/>
  <c r="ID213" i="3"/>
  <c r="ID244" i="3" s="1"/>
  <c r="IG213" i="3"/>
  <c r="IA244" i="3"/>
  <c r="IA243" i="3"/>
  <c r="ID200" i="3"/>
  <c r="IG200" i="3"/>
  <c r="IB200" i="3" a="1"/>
  <c r="IG214" i="3"/>
  <c r="IJ214" i="3" s="1"/>
  <c r="ID214" i="3"/>
  <c r="IA251" i="3"/>
  <c r="ID225" i="3"/>
  <c r="ID251" i="3" s="1"/>
  <c r="IG225" i="3"/>
  <c r="HV253" i="3"/>
  <c r="HY224" i="3"/>
  <c r="HY253" i="3" s="1"/>
  <c r="HQ233" i="3"/>
  <c r="HQ217" i="3"/>
  <c r="HQ201" i="3"/>
  <c r="HQ226" i="3"/>
  <c r="HQ210" i="3"/>
  <c r="HQ236" i="3"/>
  <c r="HQ220" i="3"/>
  <c r="HQ204" i="3"/>
  <c r="HQ231" i="3"/>
  <c r="HQ215" i="3"/>
  <c r="HQ225" i="3"/>
  <c r="HQ209" i="3"/>
  <c r="HQ218" i="3"/>
  <c r="HQ202" i="3"/>
  <c r="HQ239" i="3"/>
  <c r="HQ207" i="3"/>
  <c r="HQ237" i="3"/>
  <c r="HQ221" i="3"/>
  <c r="HQ205" i="3"/>
  <c r="HQ230" i="3"/>
  <c r="HQ214" i="3"/>
  <c r="HQ240" i="3"/>
  <c r="HQ224" i="3"/>
  <c r="HQ208" i="3"/>
  <c r="HQ235" i="3"/>
  <c r="HQ219" i="3"/>
  <c r="HQ203" i="3"/>
  <c r="HQ229" i="3"/>
  <c r="HQ213" i="3"/>
  <c r="HQ238" i="3"/>
  <c r="HQ222" i="3"/>
  <c r="HQ206" i="3"/>
  <c r="HQ232" i="3"/>
  <c r="HQ216" i="3"/>
  <c r="HQ200" i="3"/>
  <c r="HQ227" i="3"/>
  <c r="HQ211" i="3"/>
  <c r="HQ241" i="3"/>
  <c r="HQ234" i="3"/>
  <c r="HQ228" i="3"/>
  <c r="HQ212" i="3"/>
  <c r="HQ223" i="3"/>
  <c r="HV245" i="3"/>
  <c r="HY219" i="3"/>
  <c r="HY245" i="3" s="1"/>
  <c r="IG208" i="3"/>
  <c r="IJ208" i="3" s="1"/>
  <c r="ID208" i="3"/>
  <c r="HS243" i="3"/>
  <c r="HV246" i="3"/>
  <c r="HY221" i="3"/>
  <c r="HY246" i="3" s="1"/>
  <c r="IG212" i="3"/>
  <c r="IJ212" i="3" s="1"/>
  <c r="ID212" i="3"/>
  <c r="IA253" i="3"/>
  <c r="IG224" i="3"/>
  <c r="ID224" i="3"/>
  <c r="ID211" i="3"/>
  <c r="IG211" i="3"/>
  <c r="IJ211" i="3" s="1"/>
  <c r="ID223" i="3"/>
  <c r="IG223" i="3"/>
  <c r="IJ223" i="3" s="1"/>
  <c r="IG218" i="3"/>
  <c r="IJ218" i="3" s="1"/>
  <c r="ID218" i="3"/>
  <c r="IG202" i="3"/>
  <c r="IJ202" i="3" s="1"/>
  <c r="ID202" i="3"/>
  <c r="HS253" i="3"/>
  <c r="HV243" i="3"/>
  <c r="HY200" i="3"/>
  <c r="HY243" i="3" s="1"/>
  <c r="HY213" i="3"/>
  <c r="HY244" i="3" s="1"/>
  <c r="HV244" i="3"/>
  <c r="HV251" i="3"/>
  <c r="HY225" i="3"/>
  <c r="HY251" i="3" s="1"/>
  <c r="ID18" i="3"/>
  <c r="IG18" i="3"/>
  <c r="IJ18" i="3" s="1"/>
  <c r="ID28" i="3"/>
  <c r="ID53" i="3" s="1"/>
  <c r="IA53" i="3"/>
  <c r="IG28" i="3"/>
  <c r="IG11" i="3"/>
  <c r="IJ11" i="3" s="1"/>
  <c r="ID11" i="3"/>
  <c r="IA54" i="3"/>
  <c r="IG21" i="3"/>
  <c r="ID21" i="3"/>
  <c r="IG31" i="3"/>
  <c r="IJ31" i="3" s="1"/>
  <c r="ID31" i="3"/>
  <c r="IG9" i="3"/>
  <c r="IJ9" i="3" s="1"/>
  <c r="ID9" i="3"/>
  <c r="HX28" i="3"/>
  <c r="HX53" i="3" s="1"/>
  <c r="HU53" i="3"/>
  <c r="IG13" i="3"/>
  <c r="IJ13" i="3" s="1"/>
  <c r="ID13" i="3"/>
  <c r="IG23" i="3"/>
  <c r="IJ23" i="3" s="1"/>
  <c r="ID23" i="3"/>
  <c r="IG33" i="3"/>
  <c r="ID33" i="3"/>
  <c r="IA60" i="3"/>
  <c r="ID16" i="3"/>
  <c r="IG16" i="3"/>
  <c r="IJ16" i="3" s="1"/>
  <c r="IA52" i="3"/>
  <c r="ID26" i="3"/>
  <c r="ID52" i="3" s="1"/>
  <c r="IG26" i="3"/>
  <c r="IG25" i="3"/>
  <c r="IJ25" i="3" s="1"/>
  <c r="ID25" i="3"/>
  <c r="ID8" i="3"/>
  <c r="IG8" i="3"/>
  <c r="IJ8" i="3" s="1"/>
  <c r="HX32" i="3"/>
  <c r="HX58" i="3" s="1"/>
  <c r="HU58" i="3"/>
  <c r="IA55" i="3"/>
  <c r="IG29" i="3"/>
  <c r="ID29" i="3"/>
  <c r="ID55" i="3" s="1"/>
  <c r="ID12" i="3"/>
  <c r="IG12" i="3"/>
  <c r="IJ12" i="3" s="1"/>
  <c r="ID22" i="3"/>
  <c r="IG22" i="3"/>
  <c r="IJ22" i="3" s="1"/>
  <c r="IA58" i="3"/>
  <c r="ID32" i="3"/>
  <c r="ID58" i="3" s="1"/>
  <c r="IG32" i="3"/>
  <c r="IG15" i="3"/>
  <c r="IJ15" i="3" s="1"/>
  <c r="ID15" i="3"/>
  <c r="ID14" i="3"/>
  <c r="IG14" i="3"/>
  <c r="IJ14" i="3" s="1"/>
  <c r="ID24" i="3"/>
  <c r="IG24" i="3"/>
  <c r="IJ24" i="3" s="1"/>
  <c r="ID30" i="3"/>
  <c r="IG30" i="3"/>
  <c r="IJ30" i="3" s="1"/>
  <c r="HX31" i="3"/>
  <c r="HX60" i="3" s="1"/>
  <c r="HU60" i="3"/>
  <c r="IG7" i="3"/>
  <c r="IA50" i="3"/>
  <c r="ID7" i="3"/>
  <c r="IB7" i="3" a="1"/>
  <c r="IG17" i="3"/>
  <c r="IJ17" i="3" s="1"/>
  <c r="ID17" i="3"/>
  <c r="IG27" i="3"/>
  <c r="IJ27" i="3" s="1"/>
  <c r="ID27" i="3"/>
  <c r="ID10" i="3"/>
  <c r="IG10" i="3"/>
  <c r="IJ10" i="3" s="1"/>
  <c r="IA51" i="3"/>
  <c r="ID20" i="3"/>
  <c r="ID51" i="3" s="1"/>
  <c r="IG20" i="3"/>
  <c r="IG19" i="3"/>
  <c r="IJ19" i="3" s="1"/>
  <c r="ID19" i="3"/>
  <c r="U73" i="3"/>
  <c r="Y32" i="18" s="1"/>
  <c r="U79" i="3"/>
  <c r="Y57" i="18" s="1"/>
  <c r="HU26" i="3"/>
  <c r="HR26" i="3"/>
  <c r="HR52" i="3" s="1"/>
  <c r="HC252" i="3"/>
  <c r="GB251" i="3"/>
  <c r="U75" i="3"/>
  <c r="Y53" i="18" s="1"/>
  <c r="ET203" i="3"/>
  <c r="EW203" i="3" s="1"/>
  <c r="EQ203" i="3"/>
  <c r="EQ200" i="3"/>
  <c r="ET200" i="3"/>
  <c r="ET205" i="3"/>
  <c r="EW205" i="3" s="1"/>
  <c r="EQ205" i="3"/>
  <c r="ET238" i="3"/>
  <c r="EQ238" i="3"/>
  <c r="ET212" i="3"/>
  <c r="EW212" i="3" s="1"/>
  <c r="EQ212" i="3"/>
  <c r="EN248" i="3"/>
  <c r="EQ222" i="3"/>
  <c r="EQ248" i="3" s="1"/>
  <c r="ET222" i="3"/>
  <c r="ET204" i="3"/>
  <c r="EW204" i="3" s="1"/>
  <c r="EQ204" i="3"/>
  <c r="ET218" i="3"/>
  <c r="EW218" i="3" s="1"/>
  <c r="EQ218" i="3"/>
  <c r="ET223" i="3"/>
  <c r="EW223" i="3" s="1"/>
  <c r="EQ223" i="3"/>
  <c r="GH200" i="3"/>
  <c r="GH243" i="3" s="1"/>
  <c r="GE243" i="3"/>
  <c r="EV254" i="3"/>
  <c r="HI200" i="3"/>
  <c r="HI243" i="3" s="1"/>
  <c r="HF243" i="3"/>
  <c r="FG220" i="3"/>
  <c r="FG247" i="3" s="1"/>
  <c r="FD247" i="3"/>
  <c r="FG219" i="3"/>
  <c r="FG245" i="3" s="1"/>
  <c r="FD245" i="3"/>
  <c r="HI220" i="3"/>
  <c r="HI245" i="3" s="1"/>
  <c r="HF245" i="3"/>
  <c r="HI201" i="3"/>
  <c r="HI244" i="3" s="1"/>
  <c r="HF244" i="3"/>
  <c r="EQ237" i="3"/>
  <c r="ET237" i="3"/>
  <c r="ET206" i="3"/>
  <c r="EW206" i="3" s="1"/>
  <c r="EQ206" i="3"/>
  <c r="EQ241" i="3"/>
  <c r="ET241" i="3"/>
  <c r="ET215" i="3"/>
  <c r="EW215" i="3" s="1"/>
  <c r="EQ215" i="3"/>
  <c r="ET234" i="3"/>
  <c r="EQ234" i="3"/>
  <c r="ET211" i="3"/>
  <c r="EW211" i="3" s="1"/>
  <c r="EQ211" i="3"/>
  <c r="EN245" i="3"/>
  <c r="ET219" i="3"/>
  <c r="EQ219" i="3"/>
  <c r="EQ245" i="3" s="1"/>
  <c r="EQ227" i="3"/>
  <c r="ET227" i="3"/>
  <c r="EN244" i="3"/>
  <c r="EQ213" i="3"/>
  <c r="EQ244" i="3" s="1"/>
  <c r="ET213" i="3"/>
  <c r="ET214" i="3"/>
  <c r="EW214" i="3" s="1"/>
  <c r="EQ214" i="3"/>
  <c r="ET228" i="3"/>
  <c r="EQ228" i="3"/>
  <c r="FY254" i="3"/>
  <c r="GE253" i="3"/>
  <c r="GH232" i="3"/>
  <c r="GH253" i="3" s="1"/>
  <c r="HA200" i="3"/>
  <c r="HA201" i="3"/>
  <c r="HA206" i="3"/>
  <c r="HA211" i="3"/>
  <c r="HA217" i="3"/>
  <c r="HA222" i="3"/>
  <c r="HA227" i="3"/>
  <c r="HA233" i="3"/>
  <c r="HA238" i="3"/>
  <c r="HA202" i="3"/>
  <c r="HA207" i="3"/>
  <c r="HA213" i="3"/>
  <c r="HA218" i="3"/>
  <c r="HA223" i="3"/>
  <c r="HA229" i="3"/>
  <c r="HA234" i="3"/>
  <c r="HA209" i="3"/>
  <c r="HA219" i="3"/>
  <c r="HA230" i="3"/>
  <c r="HA210" i="3"/>
  <c r="HA221" i="3"/>
  <c r="HA231" i="3"/>
  <c r="HA205" i="3"/>
  <c r="HA226" i="3"/>
  <c r="HA215" i="3"/>
  <c r="HA237" i="3"/>
  <c r="HA214" i="3"/>
  <c r="HA235" i="3"/>
  <c r="HA203" i="3"/>
  <c r="HA225" i="3"/>
  <c r="HA232" i="3"/>
  <c r="HA216" i="3"/>
  <c r="HA228" i="3"/>
  <c r="HA224" i="3"/>
  <c r="HA208" i="3"/>
  <c r="HA236" i="3"/>
  <c r="HA220" i="3"/>
  <c r="HA204" i="3"/>
  <c r="HA212" i="3"/>
  <c r="HI221" i="3"/>
  <c r="HI246" i="3" s="1"/>
  <c r="HF246" i="3"/>
  <c r="FG200" i="3"/>
  <c r="FD243" i="3"/>
  <c r="FA247" i="3"/>
  <c r="GE249" i="3"/>
  <c r="GH222" i="3"/>
  <c r="GH249" i="3" s="1"/>
  <c r="HI202" i="3"/>
  <c r="HI247" i="3" s="1"/>
  <c r="HF247" i="3"/>
  <c r="GE251" i="3"/>
  <c r="GH228" i="3"/>
  <c r="GH251" i="3" s="1"/>
  <c r="GH220" i="3"/>
  <c r="GH248" i="3" s="1"/>
  <c r="GE248" i="3"/>
  <c r="R72" i="3"/>
  <c r="R50" i="18" s="1"/>
  <c r="U74" i="3"/>
  <c r="Y52" i="18" s="1"/>
  <c r="ET217" i="3"/>
  <c r="EW217" i="3" s="1"/>
  <c r="EQ217" i="3"/>
  <c r="ET207" i="3"/>
  <c r="EW207" i="3" s="1"/>
  <c r="EQ207" i="3"/>
  <c r="ET240" i="3"/>
  <c r="EQ240" i="3"/>
  <c r="ET236" i="3"/>
  <c r="EQ236" i="3"/>
  <c r="ET208" i="3"/>
  <c r="EW208" i="3" s="1"/>
  <c r="EQ208" i="3"/>
  <c r="EQ235" i="3"/>
  <c r="ET235" i="3"/>
  <c r="ET224" i="3"/>
  <c r="EQ224" i="3"/>
  <c r="ET209" i="3"/>
  <c r="EW209" i="3" s="1"/>
  <c r="EQ209" i="3"/>
  <c r="ET232" i="3"/>
  <c r="EQ232" i="3"/>
  <c r="EQ229" i="3"/>
  <c r="ET229" i="3"/>
  <c r="FZ200" i="3"/>
  <c r="FZ205" i="3"/>
  <c r="FZ210" i="3"/>
  <c r="FZ215" i="3"/>
  <c r="FZ221" i="3"/>
  <c r="FZ226" i="3"/>
  <c r="FZ231" i="3"/>
  <c r="FZ202" i="3"/>
  <c r="FZ207" i="3"/>
  <c r="FZ213" i="3"/>
  <c r="FZ218" i="3"/>
  <c r="FZ223" i="3"/>
  <c r="FZ229" i="3"/>
  <c r="FZ234" i="3"/>
  <c r="FZ201" i="3"/>
  <c r="FZ211" i="3"/>
  <c r="FZ222" i="3"/>
  <c r="FZ233" i="3"/>
  <c r="FZ203" i="3"/>
  <c r="FZ214" i="3"/>
  <c r="FZ225" i="3"/>
  <c r="FZ206" i="3"/>
  <c r="FZ217" i="3"/>
  <c r="FZ227" i="3"/>
  <c r="FZ209" i="3"/>
  <c r="FZ219" i="3"/>
  <c r="FZ230" i="3"/>
  <c r="FZ228" i="3"/>
  <c r="FZ212" i="3"/>
  <c r="FZ224" i="3"/>
  <c r="FZ204" i="3"/>
  <c r="FZ220" i="3"/>
  <c r="FZ232" i="3"/>
  <c r="FZ216" i="3"/>
  <c r="FZ208" i="3"/>
  <c r="GB247" i="3"/>
  <c r="GZ254" i="3"/>
  <c r="HI232" i="3"/>
  <c r="HI253" i="3" s="1"/>
  <c r="HF253" i="3"/>
  <c r="FG213" i="3"/>
  <c r="FG244" i="3" s="1"/>
  <c r="FD244" i="3"/>
  <c r="FA243" i="3"/>
  <c r="FG222" i="3"/>
  <c r="FG248" i="3" s="1"/>
  <c r="FD248" i="3"/>
  <c r="HI224" i="3"/>
  <c r="HI249" i="3" s="1"/>
  <c r="HF249" i="3"/>
  <c r="GE244" i="3"/>
  <c r="GH201" i="3"/>
  <c r="GH244" i="3" s="1"/>
  <c r="GE252" i="3"/>
  <c r="GH230" i="3"/>
  <c r="GH252" i="3" s="1"/>
  <c r="EP254" i="3"/>
  <c r="HC247" i="3"/>
  <c r="FG221" i="3"/>
  <c r="FG246" i="3" s="1"/>
  <c r="FD246" i="3"/>
  <c r="GH223" i="3"/>
  <c r="GH250" i="3" s="1"/>
  <c r="GE250" i="3"/>
  <c r="HI222" i="3"/>
  <c r="HI248" i="3" s="1"/>
  <c r="HF248" i="3"/>
  <c r="HI225" i="3"/>
  <c r="HI250" i="3" s="1"/>
  <c r="HF250" i="3"/>
  <c r="HI226" i="3"/>
  <c r="HI251" i="3" s="1"/>
  <c r="HF251" i="3"/>
  <c r="FA253" i="3"/>
  <c r="ET220" i="3"/>
  <c r="EQ220" i="3"/>
  <c r="GH219" i="3"/>
  <c r="GH246" i="3" s="1"/>
  <c r="GE246" i="3"/>
  <c r="U77" i="3"/>
  <c r="Y55" i="18" s="1"/>
  <c r="U78" i="3"/>
  <c r="Y56" i="18" s="1"/>
  <c r="EQ202" i="3"/>
  <c r="ET202" i="3"/>
  <c r="EW202" i="3" s="1"/>
  <c r="EQ239" i="3"/>
  <c r="ET239" i="3"/>
  <c r="ET210" i="3"/>
  <c r="EW210" i="3" s="1"/>
  <c r="EQ210" i="3"/>
  <c r="ET230" i="3"/>
  <c r="EQ230" i="3"/>
  <c r="EQ233" i="3"/>
  <c r="ET233" i="3"/>
  <c r="ET216" i="3"/>
  <c r="EW216" i="3" s="1"/>
  <c r="EQ216" i="3"/>
  <c r="EN251" i="3"/>
  <c r="EQ225" i="3"/>
  <c r="EQ251" i="3" s="1"/>
  <c r="ET225" i="3"/>
  <c r="ET226" i="3"/>
  <c r="EW226" i="3" s="1"/>
  <c r="EQ226" i="3"/>
  <c r="EN246" i="3"/>
  <c r="EQ221" i="3"/>
  <c r="EQ246" i="3" s="1"/>
  <c r="ET221" i="3"/>
  <c r="EQ231" i="3"/>
  <c r="ET231" i="3"/>
  <c r="GH202" i="3"/>
  <c r="GH247" i="3" s="1"/>
  <c r="GE247" i="3"/>
  <c r="ES254" i="3"/>
  <c r="HC253" i="3"/>
  <c r="FG225" i="3"/>
  <c r="FG251" i="3" s="1"/>
  <c r="FD251" i="3"/>
  <c r="HI234" i="3"/>
  <c r="HI252" i="3" s="1"/>
  <c r="HF252" i="3"/>
  <c r="GB253" i="3"/>
  <c r="GE245" i="3"/>
  <c r="GH218" i="3"/>
  <c r="GH245" i="3" s="1"/>
  <c r="GB252" i="3"/>
  <c r="HC251" i="3"/>
  <c r="FG224" i="3"/>
  <c r="FG253" i="3" s="1"/>
  <c r="FD253" i="3"/>
  <c r="AM248" i="3"/>
  <c r="EN253" i="3"/>
  <c r="AM246" i="3"/>
  <c r="C34" i="16"/>
  <c r="AM250" i="3"/>
  <c r="EN247" i="3"/>
  <c r="EN243" i="3"/>
  <c r="C35" i="16"/>
  <c r="J34" i="16"/>
  <c r="J34" i="3"/>
  <c r="Y37" i="16" s="1"/>
  <c r="C39" i="16"/>
  <c r="CT123" i="3"/>
  <c r="CT124" i="3"/>
  <c r="GW28" i="3"/>
  <c r="GW53" i="3" s="1"/>
  <c r="GT53" i="3"/>
  <c r="CP53" i="3"/>
  <c r="CS26" i="3"/>
  <c r="CS53" i="3" s="1"/>
  <c r="EP124" i="3"/>
  <c r="GL52" i="3"/>
  <c r="GT27" i="3"/>
  <c r="GQ27" i="3"/>
  <c r="GQ52" i="3" s="1"/>
  <c r="CP58" i="3"/>
  <c r="CS35" i="3"/>
  <c r="CS58" i="3" s="1"/>
  <c r="FQ124" i="3"/>
  <c r="GW37" i="3"/>
  <c r="FW72" i="3"/>
  <c r="FW115" i="3" s="1"/>
  <c r="FT115" i="3"/>
  <c r="FW90" i="3"/>
  <c r="FW117" i="3" s="1"/>
  <c r="FT117" i="3"/>
  <c r="FW89" i="3"/>
  <c r="FW116" i="3" s="1"/>
  <c r="FT116" i="3"/>
  <c r="J39" i="16"/>
  <c r="CT122" i="3"/>
  <c r="CQ121" i="3"/>
  <c r="CT94" i="3"/>
  <c r="CT121" i="3" s="1"/>
  <c r="CQ117" i="3"/>
  <c r="CT90" i="3"/>
  <c r="CT117" i="3" s="1"/>
  <c r="FO72" i="3"/>
  <c r="FO74" i="3"/>
  <c r="FO79" i="3"/>
  <c r="FO85" i="3"/>
  <c r="FO90" i="3"/>
  <c r="FO95" i="3"/>
  <c r="FO101" i="3"/>
  <c r="FO75" i="3"/>
  <c r="FO81" i="3"/>
  <c r="FO86" i="3"/>
  <c r="FO91" i="3"/>
  <c r="FO97" i="3"/>
  <c r="FO102" i="3"/>
  <c r="FO78" i="3"/>
  <c r="FO89" i="3"/>
  <c r="FO99" i="3"/>
  <c r="FO77" i="3"/>
  <c r="FO87" i="3"/>
  <c r="FO98" i="3"/>
  <c r="FO71" i="3"/>
  <c r="FO82" i="3"/>
  <c r="FO93" i="3"/>
  <c r="FO103" i="3"/>
  <c r="FO73" i="3"/>
  <c r="FO83" i="3"/>
  <c r="FO94" i="3"/>
  <c r="FO105" i="3"/>
  <c r="FO104" i="3"/>
  <c r="FO88" i="3"/>
  <c r="FO100" i="3"/>
  <c r="FO84" i="3"/>
  <c r="FO96" i="3"/>
  <c r="FO80" i="3"/>
  <c r="FO92" i="3"/>
  <c r="FO76" i="3"/>
  <c r="FQ123" i="3"/>
  <c r="CQ116" i="3"/>
  <c r="CT89" i="3"/>
  <c r="CT116" i="3" s="1"/>
  <c r="FT119" i="3"/>
  <c r="FW91" i="3"/>
  <c r="FW119" i="3" s="1"/>
  <c r="FQ118" i="3"/>
  <c r="FT122" i="3"/>
  <c r="FW99" i="3"/>
  <c r="FW122" i="3" s="1"/>
  <c r="CT118" i="3"/>
  <c r="FW94" i="3"/>
  <c r="FW121" i="3" s="1"/>
  <c r="FT121" i="3"/>
  <c r="FW71" i="3"/>
  <c r="FW114" i="3" s="1"/>
  <c r="FT114" i="3"/>
  <c r="FT118" i="3"/>
  <c r="FW73" i="3"/>
  <c r="FW118" i="3" s="1"/>
  <c r="CQ119" i="3"/>
  <c r="CT91" i="3"/>
  <c r="CT119" i="3" s="1"/>
  <c r="CQ115" i="3"/>
  <c r="CT72" i="3"/>
  <c r="CT115" i="3" s="1"/>
  <c r="CQ114" i="3"/>
  <c r="CT71" i="3"/>
  <c r="CT114" i="3" s="1"/>
  <c r="CQ120" i="3"/>
  <c r="CT93" i="3"/>
  <c r="CT120" i="3" s="1"/>
  <c r="FN125" i="3"/>
  <c r="FW93" i="3"/>
  <c r="FW120" i="3" s="1"/>
  <c r="FT120" i="3"/>
  <c r="FW101" i="3"/>
  <c r="FW123" i="3" s="1"/>
  <c r="FT123" i="3"/>
  <c r="FQ122" i="3"/>
  <c r="FW104" i="3"/>
  <c r="FW124" i="3" s="1"/>
  <c r="FT124" i="3"/>
  <c r="J28" i="20"/>
  <c r="G7" i="20" s="1" a="1"/>
  <c r="G9" i="20" s="1"/>
  <c r="X42" i="16"/>
  <c r="GB32" i="3"/>
  <c r="GE32" i="3"/>
  <c r="GH32" i="3" s="1"/>
  <c r="FY60" i="3"/>
  <c r="GB40" i="3"/>
  <c r="GE40" i="3"/>
  <c r="GB17" i="3"/>
  <c r="GE17" i="3"/>
  <c r="GH17" i="3" s="1"/>
  <c r="GB23" i="3"/>
  <c r="GE23" i="3"/>
  <c r="GH23" i="3" s="1"/>
  <c r="GB22" i="3"/>
  <c r="GE22" i="3"/>
  <c r="GH22" i="3" s="1"/>
  <c r="GB33" i="3"/>
  <c r="GE33" i="3"/>
  <c r="GH33" i="3" s="1"/>
  <c r="FY58" i="3"/>
  <c r="GB35" i="3"/>
  <c r="GE35" i="3"/>
  <c r="GB14" i="3"/>
  <c r="GE14" i="3"/>
  <c r="GH14" i="3" s="1"/>
  <c r="FS53" i="3"/>
  <c r="FV26" i="3"/>
  <c r="FV53" i="3" s="1"/>
  <c r="FK52" i="3"/>
  <c r="FP25" i="3"/>
  <c r="FP52" i="3" s="1"/>
  <c r="FS25" i="3"/>
  <c r="GB12" i="3"/>
  <c r="GE12" i="3"/>
  <c r="GH12" i="3" s="1"/>
  <c r="GB20" i="3"/>
  <c r="GE20" i="3"/>
  <c r="GH20" i="3" s="1"/>
  <c r="GB34" i="3"/>
  <c r="GE34" i="3"/>
  <c r="GH34" i="3" s="1"/>
  <c r="GB27" i="3"/>
  <c r="GB55" i="3" s="1"/>
  <c r="FY55" i="3"/>
  <c r="GE27" i="3"/>
  <c r="GB10" i="3"/>
  <c r="GE10" i="3"/>
  <c r="GH10" i="3" s="1"/>
  <c r="GB15" i="3"/>
  <c r="GE15" i="3"/>
  <c r="GH15" i="3" s="1"/>
  <c r="FY53" i="3"/>
  <c r="GB26" i="3"/>
  <c r="GB53" i="3" s="1"/>
  <c r="GE26" i="3"/>
  <c r="FY57" i="3"/>
  <c r="GB30" i="3"/>
  <c r="GB57" i="3" s="1"/>
  <c r="GE30" i="3"/>
  <c r="GB9" i="3"/>
  <c r="FY54" i="3"/>
  <c r="GE9" i="3"/>
  <c r="GD61" i="3"/>
  <c r="GB16" i="3"/>
  <c r="GE16" i="3"/>
  <c r="GH16" i="3" s="1"/>
  <c r="GB24" i="3"/>
  <c r="GE24" i="3"/>
  <c r="GH24" i="3" s="1"/>
  <c r="GB31" i="3"/>
  <c r="GE31" i="3"/>
  <c r="GH31" i="3" s="1"/>
  <c r="GB38" i="3"/>
  <c r="GE38" i="3"/>
  <c r="GH38" i="3" s="1"/>
  <c r="GB29" i="3"/>
  <c r="GB56" i="3" s="1"/>
  <c r="FY56" i="3"/>
  <c r="GE29" i="3"/>
  <c r="GB39" i="3"/>
  <c r="GE39" i="3"/>
  <c r="GH39" i="3" s="1"/>
  <c r="GB11" i="3"/>
  <c r="GE11" i="3"/>
  <c r="GH11" i="3" s="1"/>
  <c r="GB19" i="3"/>
  <c r="GE19" i="3"/>
  <c r="GH19" i="3" s="1"/>
  <c r="FS58" i="3"/>
  <c r="FV35" i="3"/>
  <c r="FV58" i="3" s="1"/>
  <c r="GB28" i="3"/>
  <c r="GE28" i="3"/>
  <c r="GH28" i="3" s="1"/>
  <c r="GB36" i="3"/>
  <c r="GE36" i="3"/>
  <c r="GH36" i="3" s="1"/>
  <c r="GB21" i="3"/>
  <c r="GE21" i="3"/>
  <c r="GH21" i="3" s="1"/>
  <c r="GB13" i="3"/>
  <c r="GE13" i="3"/>
  <c r="GH13" i="3" s="1"/>
  <c r="FY59" i="3"/>
  <c r="GB37" i="3"/>
  <c r="GE37" i="3"/>
  <c r="FY50" i="3"/>
  <c r="GE7" i="3"/>
  <c r="GB7" i="3"/>
  <c r="GB50" i="3" s="1"/>
  <c r="FZ7" i="3" a="1"/>
  <c r="GB18" i="3"/>
  <c r="GE18" i="3"/>
  <c r="GH18" i="3" s="1"/>
  <c r="GB25" i="3"/>
  <c r="GB52" i="3" s="1"/>
  <c r="FY52" i="3"/>
  <c r="GE25" i="3"/>
  <c r="FY51" i="3"/>
  <c r="GB8" i="3"/>
  <c r="GB51" i="3" s="1"/>
  <c r="GE8" i="3"/>
  <c r="GG61" i="3"/>
  <c r="AM235" i="3"/>
  <c r="CY252" i="3"/>
  <c r="P73" i="3"/>
  <c r="D32" i="18" s="1"/>
  <c r="M78" i="3"/>
  <c r="K37" i="18" s="1"/>
  <c r="CY251" i="3"/>
  <c r="M75" i="3"/>
  <c r="K34" i="18" s="1"/>
  <c r="P78" i="3"/>
  <c r="D37" i="18" s="1"/>
  <c r="P79" i="3"/>
  <c r="D38" i="18" s="1"/>
  <c r="M74" i="3"/>
  <c r="K33" i="18" s="1"/>
  <c r="P77" i="3"/>
  <c r="D36" i="18" s="1"/>
  <c r="P74" i="3"/>
  <c r="D33" i="18" s="1"/>
  <c r="M73" i="3"/>
  <c r="K32" i="18" s="1"/>
  <c r="CY253" i="3"/>
  <c r="AS220" i="3"/>
  <c r="AS248" i="3" s="1"/>
  <c r="AP248" i="3"/>
  <c r="EU31" i="3"/>
  <c r="EU60" i="3" s="1"/>
  <c r="ER60" i="3"/>
  <c r="BC220" i="3"/>
  <c r="BC248" i="3" s="1"/>
  <c r="AZ248" i="3"/>
  <c r="BD228" i="3"/>
  <c r="BD251" i="3" s="1"/>
  <c r="BA251" i="3"/>
  <c r="CW200" i="3"/>
  <c r="CW202" i="3"/>
  <c r="CW207" i="3"/>
  <c r="CW213" i="3"/>
  <c r="CW218" i="3"/>
  <c r="CW223" i="3"/>
  <c r="CW229" i="3"/>
  <c r="CW234" i="3"/>
  <c r="CW205" i="3"/>
  <c r="CW210" i="3"/>
  <c r="CW215" i="3"/>
  <c r="CW221" i="3"/>
  <c r="CW226" i="3"/>
  <c r="CW231" i="3"/>
  <c r="CW206" i="3"/>
  <c r="CW217" i="3"/>
  <c r="CW227" i="3"/>
  <c r="CW209" i="3"/>
  <c r="CW219" i="3"/>
  <c r="CW230" i="3"/>
  <c r="CW201" i="3"/>
  <c r="CW211" i="3"/>
  <c r="CW222" i="3"/>
  <c r="CW233" i="3"/>
  <c r="CW203" i="3"/>
  <c r="CW214" i="3"/>
  <c r="CW225" i="3"/>
  <c r="CW232" i="3"/>
  <c r="CW216" i="3"/>
  <c r="CW224" i="3"/>
  <c r="CW208" i="3"/>
  <c r="CW220" i="3"/>
  <c r="CW204" i="3"/>
  <c r="CW228" i="3"/>
  <c r="CW212" i="3"/>
  <c r="DB250" i="3"/>
  <c r="DE223" i="3"/>
  <c r="DE250" i="3" s="1"/>
  <c r="EV96" i="3"/>
  <c r="EV122" i="3" s="1"/>
  <c r="ES122" i="3"/>
  <c r="CO213" i="3"/>
  <c r="BD200" i="3"/>
  <c r="BA235" i="3"/>
  <c r="BA243" i="3"/>
  <c r="EV90" i="3"/>
  <c r="EV116" i="3" s="1"/>
  <c r="ES116" i="3"/>
  <c r="EV71" i="3"/>
  <c r="EV114" i="3" s="1"/>
  <c r="ES114" i="3"/>
  <c r="FA13" i="3"/>
  <c r="FD13" i="3"/>
  <c r="FG13" i="3" s="1"/>
  <c r="FA17" i="3"/>
  <c r="FD17" i="3"/>
  <c r="FG17" i="3" s="1"/>
  <c r="EX58" i="3"/>
  <c r="FD32" i="3"/>
  <c r="FA32" i="3"/>
  <c r="FA58" i="3" s="1"/>
  <c r="FA25" i="3"/>
  <c r="FD25" i="3"/>
  <c r="FG25" i="3" s="1"/>
  <c r="FA31" i="3"/>
  <c r="FD31" i="3"/>
  <c r="FG31" i="3" s="1"/>
  <c r="FA27" i="3"/>
  <c r="FD27" i="3"/>
  <c r="FG27" i="3" s="1"/>
  <c r="FD22" i="3"/>
  <c r="FG22" i="3" s="1"/>
  <c r="FA22" i="3"/>
  <c r="J61" i="18"/>
  <c r="BC218" i="3"/>
  <c r="BC245" i="3" s="1"/>
  <c r="AZ245" i="3"/>
  <c r="EY208" i="3"/>
  <c r="EY230" i="3"/>
  <c r="EY215" i="3"/>
  <c r="EY236" i="3"/>
  <c r="EY216" i="3"/>
  <c r="EY238" i="3"/>
  <c r="EY218" i="3"/>
  <c r="EY239" i="3"/>
  <c r="EY205" i="3"/>
  <c r="EY225" i="3"/>
  <c r="EY201" i="3"/>
  <c r="EY219" i="3"/>
  <c r="EY240" i="3"/>
  <c r="EY226" i="3"/>
  <c r="EY206" i="3"/>
  <c r="EY227" i="3"/>
  <c r="EY207" i="3"/>
  <c r="EY228" i="3"/>
  <c r="EY217" i="3"/>
  <c r="EY237" i="3"/>
  <c r="EY229" i="3"/>
  <c r="EY203" i="3"/>
  <c r="EY224" i="3"/>
  <c r="EY210" i="3"/>
  <c r="EY231" i="3"/>
  <c r="EY211" i="3"/>
  <c r="EY232" i="3"/>
  <c r="EY212" i="3"/>
  <c r="EY234" i="3"/>
  <c r="EY233" i="3"/>
  <c r="EY209" i="3"/>
  <c r="EY214" i="3"/>
  <c r="EY235" i="3"/>
  <c r="EY220" i="3"/>
  <c r="EY200" i="3"/>
  <c r="EY222" i="3"/>
  <c r="EY202" i="3"/>
  <c r="EY223" i="3"/>
  <c r="EY204" i="3"/>
  <c r="EY221" i="3"/>
  <c r="EY213" i="3"/>
  <c r="AW254" i="3"/>
  <c r="BC228" i="3"/>
  <c r="BC251" i="3" s="1"/>
  <c r="AZ251" i="3"/>
  <c r="DB243" i="3"/>
  <c r="DE200" i="3"/>
  <c r="DE243" i="3" s="1"/>
  <c r="DE219" i="3"/>
  <c r="DE246" i="3" s="1"/>
  <c r="DB246" i="3"/>
  <c r="DB251" i="3"/>
  <c r="DE228" i="3"/>
  <c r="DE251" i="3" s="1"/>
  <c r="AR243" i="3"/>
  <c r="P72" i="3" s="1"/>
  <c r="AR235" i="3"/>
  <c r="DE230" i="3"/>
  <c r="DE252" i="3" s="1"/>
  <c r="DB252" i="3"/>
  <c r="CY247" i="3"/>
  <c r="FD12" i="3"/>
  <c r="FG12" i="3" s="1"/>
  <c r="FA12" i="3"/>
  <c r="EX53" i="3"/>
  <c r="FD28" i="3"/>
  <c r="FA28" i="3"/>
  <c r="FA53" i="3" s="1"/>
  <c r="FA21" i="3"/>
  <c r="FD21" i="3"/>
  <c r="EX52" i="3"/>
  <c r="FD26" i="3"/>
  <c r="FA26" i="3"/>
  <c r="FA52" i="3" s="1"/>
  <c r="FA23" i="3"/>
  <c r="FD23" i="3"/>
  <c r="FG23" i="3" s="1"/>
  <c r="FA19" i="3"/>
  <c r="FD19" i="3"/>
  <c r="FG19" i="3" s="1"/>
  <c r="FD14" i="3"/>
  <c r="FG14" i="3" s="1"/>
  <c r="FA14" i="3"/>
  <c r="AS222" i="3"/>
  <c r="AS249" i="3" s="1"/>
  <c r="AP249" i="3"/>
  <c r="BC230" i="3"/>
  <c r="BC252" i="3" s="1"/>
  <c r="AZ252" i="3"/>
  <c r="AS228" i="3"/>
  <c r="AS251" i="3" s="1"/>
  <c r="AP251" i="3"/>
  <c r="DB244" i="3"/>
  <c r="DE201" i="3"/>
  <c r="DE244" i="3" s="1"/>
  <c r="DB249" i="3"/>
  <c r="DE222" i="3"/>
  <c r="DE249" i="3" s="1"/>
  <c r="EV85" i="3"/>
  <c r="EV118" i="3" s="1"/>
  <c r="ES118" i="3"/>
  <c r="BD223" i="3"/>
  <c r="BD250" i="3" s="1"/>
  <c r="BA250" i="3"/>
  <c r="C51" i="18"/>
  <c r="BB254" i="3"/>
  <c r="Z83" i="3" s="1"/>
  <c r="EX254" i="3"/>
  <c r="X42" i="18"/>
  <c r="AS233" i="3"/>
  <c r="AS253" i="3" s="1"/>
  <c r="AP253" i="3"/>
  <c r="EV84" i="3"/>
  <c r="EV115" i="3" s="1"/>
  <c r="ES115" i="3"/>
  <c r="EU32" i="3"/>
  <c r="EU58" i="3" s="1"/>
  <c r="ER58" i="3"/>
  <c r="CL244" i="3"/>
  <c r="CO201" i="3"/>
  <c r="CO244" i="3" s="1"/>
  <c r="CR201" i="3"/>
  <c r="EV97" i="3"/>
  <c r="EV124" i="3" s="1"/>
  <c r="ES124" i="3"/>
  <c r="BC219" i="3"/>
  <c r="BC246" i="3" s="1"/>
  <c r="AZ246" i="3"/>
  <c r="AS200" i="3"/>
  <c r="AP243" i="3"/>
  <c r="DB247" i="3"/>
  <c r="DE202" i="3"/>
  <c r="DE247" i="3" s="1"/>
  <c r="EM125" i="3"/>
  <c r="EX55" i="3"/>
  <c r="FA29" i="3"/>
  <c r="FA55" i="3" s="1"/>
  <c r="FD29" i="3"/>
  <c r="FD16" i="3"/>
  <c r="FG16" i="3" s="1"/>
  <c r="FA16" i="3"/>
  <c r="FA9" i="3"/>
  <c r="FD9" i="3"/>
  <c r="FG9" i="3" s="1"/>
  <c r="FD10" i="3"/>
  <c r="FG10" i="3" s="1"/>
  <c r="FA10" i="3"/>
  <c r="FA7" i="3"/>
  <c r="FD7" i="3"/>
  <c r="FD30" i="3"/>
  <c r="FG30" i="3" s="1"/>
  <c r="FA30" i="3"/>
  <c r="BC201" i="3"/>
  <c r="BC244" i="3" s="1"/>
  <c r="AZ244" i="3"/>
  <c r="BD201" i="3"/>
  <c r="BD244" i="3" s="1"/>
  <c r="BA244" i="3"/>
  <c r="BC223" i="3"/>
  <c r="BC250" i="3" s="1"/>
  <c r="AZ250" i="3"/>
  <c r="BD202" i="3"/>
  <c r="BD247" i="3" s="1"/>
  <c r="BA247" i="3"/>
  <c r="EO26" i="3"/>
  <c r="EO52" i="3" s="1"/>
  <c r="ER26" i="3"/>
  <c r="EP118" i="3"/>
  <c r="BD219" i="3"/>
  <c r="BD246" i="3" s="1"/>
  <c r="BA246" i="3"/>
  <c r="AS219" i="3"/>
  <c r="AS246" i="3" s="1"/>
  <c r="AP246" i="3"/>
  <c r="EU28" i="3"/>
  <c r="EU53" i="3" s="1"/>
  <c r="ER53" i="3"/>
  <c r="BD218" i="3"/>
  <c r="BD245" i="3" s="1"/>
  <c r="BA245" i="3"/>
  <c r="DB245" i="3"/>
  <c r="DE218" i="3"/>
  <c r="DE245" i="3" s="1"/>
  <c r="EN71" i="3"/>
  <c r="EN75" i="3"/>
  <c r="EN79" i="3"/>
  <c r="EN83" i="3"/>
  <c r="EN87" i="3"/>
  <c r="EN91" i="3"/>
  <c r="EN95" i="3"/>
  <c r="EN99" i="3"/>
  <c r="EN103" i="3"/>
  <c r="EN107" i="3"/>
  <c r="EN111" i="3"/>
  <c r="EN72" i="3"/>
  <c r="EN76" i="3"/>
  <c r="EN80" i="3"/>
  <c r="EN84" i="3"/>
  <c r="EN88" i="3"/>
  <c r="EN92" i="3"/>
  <c r="EN96" i="3"/>
  <c r="EN100" i="3"/>
  <c r="EN104" i="3"/>
  <c r="EN108" i="3"/>
  <c r="EN112" i="3"/>
  <c r="EN77" i="3"/>
  <c r="EN85" i="3"/>
  <c r="EN93" i="3"/>
  <c r="EN101" i="3"/>
  <c r="EN109" i="3"/>
  <c r="EN78" i="3"/>
  <c r="EN86" i="3"/>
  <c r="EN94" i="3"/>
  <c r="EN102" i="3"/>
  <c r="EN110" i="3"/>
  <c r="EN73" i="3"/>
  <c r="EN81" i="3"/>
  <c r="EN89" i="3"/>
  <c r="EN97" i="3"/>
  <c r="EN105" i="3"/>
  <c r="EN74" i="3"/>
  <c r="EN82" i="3"/>
  <c r="EN90" i="3"/>
  <c r="EN98" i="3"/>
  <c r="EN106" i="3"/>
  <c r="FD24" i="3"/>
  <c r="FG24" i="3" s="1"/>
  <c r="FA24" i="3"/>
  <c r="FA33" i="3"/>
  <c r="FD33" i="3"/>
  <c r="EX51" i="3"/>
  <c r="FD20" i="3"/>
  <c r="FA20" i="3"/>
  <c r="FA51" i="3" s="1"/>
  <c r="FD18" i="3"/>
  <c r="FG18" i="3" s="1"/>
  <c r="FA18" i="3"/>
  <c r="FA15" i="3"/>
  <c r="FD15" i="3"/>
  <c r="FG15" i="3" s="1"/>
  <c r="FA11" i="3"/>
  <c r="FD11" i="3"/>
  <c r="FG11" i="3" s="1"/>
  <c r="FD8" i="3"/>
  <c r="FG8" i="3" s="1"/>
  <c r="FA8" i="3"/>
  <c r="BD233" i="3"/>
  <c r="BD253" i="3" s="1"/>
  <c r="BA253" i="3"/>
  <c r="AJ254" i="3"/>
  <c r="EV92" i="3"/>
  <c r="EV117" i="3" s="1"/>
  <c r="ES117" i="3"/>
  <c r="BC222" i="3"/>
  <c r="BC249" i="3" s="1"/>
  <c r="AZ249" i="3"/>
  <c r="BD220" i="3"/>
  <c r="BD248" i="3" s="1"/>
  <c r="BA248" i="3"/>
  <c r="BC200" i="3"/>
  <c r="AZ243" i="3"/>
  <c r="AZ235" i="3"/>
  <c r="BC233" i="3"/>
  <c r="BC253" i="3" s="1"/>
  <c r="AZ253" i="3"/>
  <c r="BD230" i="3"/>
  <c r="BD252" i="3" s="1"/>
  <c r="BA252" i="3"/>
  <c r="CV254" i="3"/>
  <c r="EV93" i="3"/>
  <c r="EV119" i="3" s="1"/>
  <c r="ES119" i="3"/>
  <c r="AP218" i="3"/>
  <c r="AM245" i="3"/>
  <c r="BD222" i="3"/>
  <c r="BD249" i="3" s="1"/>
  <c r="BA249" i="3"/>
  <c r="CO233" i="3"/>
  <c r="CR233" i="3"/>
  <c r="CL250" i="3"/>
  <c r="AP202" i="3"/>
  <c r="AM247" i="3"/>
  <c r="BC202" i="3"/>
  <c r="BC247" i="3" s="1"/>
  <c r="AZ247" i="3"/>
  <c r="AX254" i="3"/>
  <c r="DB253" i="3"/>
  <c r="DE233" i="3"/>
  <c r="DE253" i="3" s="1"/>
  <c r="AP201" i="3"/>
  <c r="AM244" i="3"/>
  <c r="AO254" i="3"/>
  <c r="AS223" i="3"/>
  <c r="AS250" i="3" s="1"/>
  <c r="AP250" i="3"/>
  <c r="DB248" i="3"/>
  <c r="DE220" i="3"/>
  <c r="DE248" i="3" s="1"/>
  <c r="EP114" i="3"/>
  <c r="AP230" i="3"/>
  <c r="AM252" i="3"/>
  <c r="CN124" i="3"/>
  <c r="CQ124" i="3"/>
  <c r="CQ122" i="3"/>
  <c r="CN118" i="3"/>
  <c r="CN122" i="3"/>
  <c r="CK125" i="3"/>
  <c r="CQ123" i="3"/>
  <c r="CL94" i="3"/>
  <c r="CL92" i="3"/>
  <c r="CL90" i="3"/>
  <c r="CL88" i="3"/>
  <c r="CL102" i="3"/>
  <c r="CL100" i="3"/>
  <c r="CL79" i="3"/>
  <c r="CL96" i="3"/>
  <c r="CL82" i="3"/>
  <c r="CL74" i="3"/>
  <c r="CL76" i="3"/>
  <c r="CL105" i="3"/>
  <c r="CL72" i="3"/>
  <c r="CL86" i="3"/>
  <c r="CL84" i="3"/>
  <c r="CL97" i="3"/>
  <c r="CL75" i="3"/>
  <c r="CL80" i="3"/>
  <c r="CL93" i="3"/>
  <c r="CL103" i="3"/>
  <c r="CL89" i="3"/>
  <c r="CL99" i="3"/>
  <c r="CL101" i="3"/>
  <c r="CL78" i="3"/>
  <c r="CL77" i="3"/>
  <c r="CL81" i="3"/>
  <c r="CL71" i="3"/>
  <c r="CL73" i="3"/>
  <c r="CL87" i="3"/>
  <c r="CL104" i="3"/>
  <c r="CL83" i="3"/>
  <c r="CL85" i="3"/>
  <c r="CL95" i="3"/>
  <c r="CL98" i="3"/>
  <c r="CL91" i="3"/>
  <c r="CQ118" i="3"/>
  <c r="CN123" i="3"/>
  <c r="AW8" i="3"/>
  <c r="AW51" i="3" s="1"/>
  <c r="H10" i="20"/>
  <c r="H7" i="20"/>
  <c r="H9" i="20"/>
  <c r="H8" i="20"/>
  <c r="AL114" i="3"/>
  <c r="AW30" i="3"/>
  <c r="AW57" i="3" s="1"/>
  <c r="AT59" i="3"/>
  <c r="AZ10" i="3"/>
  <c r="BC10" i="3" s="1"/>
  <c r="BC54" i="3" s="1"/>
  <c r="AW54" i="3"/>
  <c r="AZ36" i="3"/>
  <c r="BC36" i="3" s="1"/>
  <c r="BC58" i="3" s="1"/>
  <c r="AW58" i="3"/>
  <c r="AW60" i="3"/>
  <c r="AZ40" i="3"/>
  <c r="BC40" i="3" s="1"/>
  <c r="BC60" i="3" s="1"/>
  <c r="AN54" i="3"/>
  <c r="AQ21" i="3"/>
  <c r="AQ54" i="3" s="1"/>
  <c r="O11" i="3" s="1"/>
  <c r="EY7" i="3" a="1"/>
  <c r="AT54" i="3"/>
  <c r="AW27" i="3"/>
  <c r="CW7" i="3" a="1"/>
  <c r="AY42" i="3"/>
  <c r="BB26" i="3"/>
  <c r="BB42" i="3" s="1"/>
  <c r="AU7" i="3" a="1"/>
  <c r="AT50" i="3"/>
  <c r="AT56" i="3"/>
  <c r="AZ26" i="3"/>
  <c r="BC26" i="3" s="1"/>
  <c r="BC53" i="3" s="1"/>
  <c r="AW37" i="3"/>
  <c r="AZ37" i="3" s="1"/>
  <c r="BC37" i="3" s="1"/>
  <c r="BC59" i="3" s="1"/>
  <c r="EJ52" i="3"/>
  <c r="AT58" i="3"/>
  <c r="AJ71" i="3"/>
  <c r="AJ114" i="3" s="1"/>
  <c r="AJ90" i="3"/>
  <c r="AM90" i="3" s="1"/>
  <c r="AJ74" i="3"/>
  <c r="AM74" i="3" s="1"/>
  <c r="AP74" i="3" s="1"/>
  <c r="AS74" i="3" s="1"/>
  <c r="AJ93" i="3"/>
  <c r="AJ120" i="3" s="1"/>
  <c r="AJ77" i="3"/>
  <c r="AM77" i="3" s="1"/>
  <c r="AP77" i="3" s="1"/>
  <c r="AS77" i="3" s="1"/>
  <c r="AJ96" i="3"/>
  <c r="AM96" i="3" s="1"/>
  <c r="AP96" i="3" s="1"/>
  <c r="AS96" i="3" s="1"/>
  <c r="AJ80" i="3"/>
  <c r="AM80" i="3" s="1"/>
  <c r="AP80" i="3" s="1"/>
  <c r="AS80" i="3" s="1"/>
  <c r="AJ99" i="3"/>
  <c r="AM99" i="3" s="1"/>
  <c r="AJ83" i="3"/>
  <c r="AM83" i="3" s="1"/>
  <c r="AP83" i="3" s="1"/>
  <c r="AS83" i="3" s="1"/>
  <c r="AJ98" i="3"/>
  <c r="AM98" i="3" s="1"/>
  <c r="AP98" i="3" s="1"/>
  <c r="AS98" i="3" s="1"/>
  <c r="AJ82" i="3"/>
  <c r="AM82" i="3" s="1"/>
  <c r="AP82" i="3" s="1"/>
  <c r="AS82" i="3" s="1"/>
  <c r="AJ101" i="3"/>
  <c r="AM101" i="3" s="1"/>
  <c r="AJ85" i="3"/>
  <c r="AM85" i="3" s="1"/>
  <c r="AP85" i="3" s="1"/>
  <c r="AS85" i="3" s="1"/>
  <c r="AJ104" i="3"/>
  <c r="AJ88" i="3"/>
  <c r="AM88" i="3" s="1"/>
  <c r="AP88" i="3" s="1"/>
  <c r="AS88" i="3" s="1"/>
  <c r="AJ72" i="3"/>
  <c r="AM72" i="3" s="1"/>
  <c r="AJ91" i="3"/>
  <c r="AM91" i="3" s="1"/>
  <c r="AJ75" i="3"/>
  <c r="AM75" i="3" s="1"/>
  <c r="AP75" i="3" s="1"/>
  <c r="AS75" i="3" s="1"/>
  <c r="AJ102" i="3"/>
  <c r="AM102" i="3" s="1"/>
  <c r="AP102" i="3" s="1"/>
  <c r="AS102" i="3" s="1"/>
  <c r="AJ105" i="3"/>
  <c r="AM105" i="3" s="1"/>
  <c r="AP105" i="3" s="1"/>
  <c r="AJ73" i="3"/>
  <c r="AJ76" i="3"/>
  <c r="AM76" i="3" s="1"/>
  <c r="AP76" i="3" s="1"/>
  <c r="AS76" i="3" s="1"/>
  <c r="AJ79" i="3"/>
  <c r="AM79" i="3" s="1"/>
  <c r="AP79" i="3" s="1"/>
  <c r="AS79" i="3" s="1"/>
  <c r="AJ86" i="3"/>
  <c r="AM86" i="3" s="1"/>
  <c r="AP86" i="3" s="1"/>
  <c r="AS86" i="3" s="1"/>
  <c r="AJ89" i="3"/>
  <c r="AM89" i="3" s="1"/>
  <c r="AJ92" i="3"/>
  <c r="AM92" i="3" s="1"/>
  <c r="AP92" i="3" s="1"/>
  <c r="AS92" i="3" s="1"/>
  <c r="AJ95" i="3"/>
  <c r="AM95" i="3" s="1"/>
  <c r="AP95" i="3" s="1"/>
  <c r="AS95" i="3" s="1"/>
  <c r="AJ78" i="3"/>
  <c r="AM78" i="3" s="1"/>
  <c r="AP78" i="3" s="1"/>
  <c r="AS78" i="3" s="1"/>
  <c r="AJ84" i="3"/>
  <c r="AM84" i="3" s="1"/>
  <c r="AP84" i="3" s="1"/>
  <c r="AS84" i="3" s="1"/>
  <c r="AJ81" i="3"/>
  <c r="AM81" i="3" s="1"/>
  <c r="AP81" i="3" s="1"/>
  <c r="AS81" i="3" s="1"/>
  <c r="AJ87" i="3"/>
  <c r="AM87" i="3" s="1"/>
  <c r="AP87" i="3" s="1"/>
  <c r="AS87" i="3" s="1"/>
  <c r="AJ97" i="3"/>
  <c r="AM97" i="3" s="1"/>
  <c r="AP97" i="3" s="1"/>
  <c r="AS97" i="3" s="1"/>
  <c r="AJ100" i="3"/>
  <c r="AM100" i="3" s="1"/>
  <c r="AP100" i="3" s="1"/>
  <c r="AS100" i="3" s="1"/>
  <c r="AJ103" i="3"/>
  <c r="AM103" i="3" s="1"/>
  <c r="AP103" i="3" s="1"/>
  <c r="AS103" i="3" s="1"/>
  <c r="AJ94" i="3"/>
  <c r="AM94" i="3" s="1"/>
  <c r="CM25" i="3"/>
  <c r="CM52" i="3" s="1"/>
  <c r="CP25" i="3"/>
  <c r="DB32" i="3"/>
  <c r="DE32" i="3" s="1"/>
  <c r="CY32" i="3"/>
  <c r="CV60" i="3"/>
  <c r="DB40" i="3"/>
  <c r="DE40" i="3" s="1"/>
  <c r="CY40" i="3"/>
  <c r="CY23" i="3"/>
  <c r="DB23" i="3"/>
  <c r="DE23" i="3" s="1"/>
  <c r="DB10" i="3"/>
  <c r="DE10" i="3" s="1"/>
  <c r="CY10" i="3"/>
  <c r="CV50" i="3"/>
  <c r="CY7" i="3"/>
  <c r="CY50" i="3" s="1"/>
  <c r="DB7" i="3"/>
  <c r="DB38" i="3"/>
  <c r="DE38" i="3" s="1"/>
  <c r="CY38" i="3"/>
  <c r="CY17" i="3"/>
  <c r="DB17" i="3"/>
  <c r="DE17" i="3" s="1"/>
  <c r="CV52" i="3"/>
  <c r="CY25" i="3"/>
  <c r="CY52" i="3" s="1"/>
  <c r="DB25" i="3"/>
  <c r="CV51" i="3"/>
  <c r="DB8" i="3"/>
  <c r="CY8" i="3"/>
  <c r="CY51" i="3" s="1"/>
  <c r="AT42" i="3"/>
  <c r="DB20" i="3"/>
  <c r="DE20" i="3" s="1"/>
  <c r="CY20" i="3"/>
  <c r="CV54" i="3"/>
  <c r="DB12" i="3"/>
  <c r="DE12" i="3" s="1"/>
  <c r="CY12" i="3"/>
  <c r="CY13" i="3"/>
  <c r="DB13" i="3"/>
  <c r="DE13" i="3" s="1"/>
  <c r="CY39" i="3"/>
  <c r="DB39" i="3"/>
  <c r="DE39" i="3" s="1"/>
  <c r="CV59" i="3"/>
  <c r="CY37" i="3"/>
  <c r="DB37" i="3"/>
  <c r="DE37" i="3" s="1"/>
  <c r="CY33" i="3"/>
  <c r="DB33" i="3"/>
  <c r="DE33" i="3" s="1"/>
  <c r="CY11" i="3"/>
  <c r="DB11" i="3"/>
  <c r="DE11" i="3" s="1"/>
  <c r="CY19" i="3"/>
  <c r="DB19" i="3"/>
  <c r="DE19" i="3" s="1"/>
  <c r="CV58" i="3"/>
  <c r="DB36" i="3"/>
  <c r="DE36" i="3" s="1"/>
  <c r="CY36" i="3"/>
  <c r="DB28" i="3"/>
  <c r="DE28" i="3" s="1"/>
  <c r="CY28" i="3"/>
  <c r="CY31" i="3"/>
  <c r="DB31" i="3"/>
  <c r="DE31" i="3" s="1"/>
  <c r="CV56" i="3"/>
  <c r="CY29" i="3"/>
  <c r="CY56" i="3" s="1"/>
  <c r="DB29" i="3"/>
  <c r="DB26" i="3"/>
  <c r="CY26" i="3"/>
  <c r="CY53" i="3" s="1"/>
  <c r="CV53" i="3"/>
  <c r="CY27" i="3"/>
  <c r="CY55" i="3" s="1"/>
  <c r="CV55" i="3"/>
  <c r="DB27" i="3"/>
  <c r="CY35" i="3"/>
  <c r="DB35" i="3"/>
  <c r="DE35" i="3" s="1"/>
  <c r="CY14" i="3"/>
  <c r="DB14" i="3"/>
  <c r="DE14" i="3" s="1"/>
  <c r="HM29" i="3"/>
  <c r="HM55" i="3" s="1"/>
  <c r="AT60" i="3"/>
  <c r="AT53" i="3"/>
  <c r="DB16" i="3"/>
  <c r="DE16" i="3" s="1"/>
  <c r="CY16" i="3"/>
  <c r="DB24" i="3"/>
  <c r="DE24" i="3" s="1"/>
  <c r="CY24" i="3"/>
  <c r="DB34" i="3"/>
  <c r="DE34" i="3" s="1"/>
  <c r="CY34" i="3"/>
  <c r="CY21" i="3"/>
  <c r="DB21" i="3"/>
  <c r="DE21" i="3" s="1"/>
  <c r="DB18" i="3"/>
  <c r="DE18" i="3" s="1"/>
  <c r="CY18" i="3"/>
  <c r="DB15" i="3"/>
  <c r="DE15" i="3" s="1"/>
  <c r="CY15" i="3"/>
  <c r="DB22" i="3"/>
  <c r="DE22" i="3" s="1"/>
  <c r="CY22" i="3"/>
  <c r="DB30" i="3"/>
  <c r="CY30" i="3"/>
  <c r="CY57" i="3" s="1"/>
  <c r="CV57" i="3"/>
  <c r="CY9" i="3"/>
  <c r="DB9" i="3"/>
  <c r="DE9" i="3" s="1"/>
  <c r="CH60" i="3"/>
  <c r="D17" i="3" s="1"/>
  <c r="Q41" i="10" s="1"/>
  <c r="CH52" i="3"/>
  <c r="EX60" i="3"/>
  <c r="EX54" i="3"/>
  <c r="EX50" i="3"/>
  <c r="AZ7" i="3"/>
  <c r="AY61" i="3"/>
  <c r="AZ29" i="3"/>
  <c r="AW52" i="3"/>
  <c r="AQ53" i="3"/>
  <c r="AN53" i="3"/>
  <c r="AL116" i="3"/>
  <c r="AO94" i="3"/>
  <c r="AO90" i="3"/>
  <c r="AZ52" i="3"/>
  <c r="BC52" i="3"/>
  <c r="AL106" i="3"/>
  <c r="AQ106" i="3"/>
  <c r="AI125" i="3"/>
  <c r="AN125" i="3"/>
  <c r="AR115" i="3"/>
  <c r="AO115" i="3"/>
  <c r="AO114" i="3"/>
  <c r="AQ125" i="3"/>
  <c r="AR119" i="3"/>
  <c r="AO119" i="3"/>
  <c r="AR118" i="3"/>
  <c r="AO118" i="3"/>
  <c r="AR124" i="3"/>
  <c r="AO124" i="3"/>
  <c r="AR120" i="3"/>
  <c r="AO120" i="3"/>
  <c r="AR123" i="3"/>
  <c r="AO123" i="3"/>
  <c r="AR116" i="3"/>
  <c r="AO116" i="3"/>
  <c r="AR122" i="3"/>
  <c r="AO122" i="3"/>
  <c r="J30" i="3" l="1"/>
  <c r="EO183" i="3"/>
  <c r="O39" i="3"/>
  <c r="J28" i="3"/>
  <c r="L39" i="3"/>
  <c r="W18" i="3"/>
  <c r="I10" i="3"/>
  <c r="X34" i="10" s="1"/>
  <c r="L11" i="3"/>
  <c r="O17" i="3"/>
  <c r="C41" i="10" s="1"/>
  <c r="L17" i="3"/>
  <c r="J41" i="10" s="1"/>
  <c r="EJ190" i="3"/>
  <c r="W10" i="3"/>
  <c r="J53" i="10" s="1"/>
  <c r="J76" i="3"/>
  <c r="CH190" i="3"/>
  <c r="AQ35" i="3"/>
  <c r="AQ58" i="3" s="1"/>
  <c r="AN58" i="3"/>
  <c r="AF190" i="3"/>
  <c r="D61" i="3" s="1"/>
  <c r="Q42" i="2" s="1"/>
  <c r="D54" i="3"/>
  <c r="Q35" i="2" s="1"/>
  <c r="HN154" i="3"/>
  <c r="FC154" i="3"/>
  <c r="EZ154" i="3"/>
  <c r="EK183" i="3"/>
  <c r="EK190" i="3" s="1"/>
  <c r="EX136" i="3" a="1"/>
  <c r="AQ155" i="3"/>
  <c r="AQ182" i="3" s="1"/>
  <c r="O53" i="3" s="1"/>
  <c r="C34" i="2" s="1"/>
  <c r="AN182" i="3"/>
  <c r="L53" i="3" s="1"/>
  <c r="J34" i="2" s="1"/>
  <c r="HU158" i="3"/>
  <c r="HM184" i="3"/>
  <c r="HR158" i="3"/>
  <c r="HR184" i="3" s="1"/>
  <c r="CS158" i="3"/>
  <c r="CS185" i="3" s="1"/>
  <c r="CP185" i="3"/>
  <c r="FL150" i="3"/>
  <c r="DA150" i="3"/>
  <c r="DD150" i="3" s="1"/>
  <c r="CX150" i="3"/>
  <c r="GW164" i="3"/>
  <c r="GW187" i="3" s="1"/>
  <c r="GT187" i="3"/>
  <c r="FV155" i="3"/>
  <c r="FV182" i="3" s="1"/>
  <c r="FS182" i="3"/>
  <c r="DQ145" i="3"/>
  <c r="DN145" i="3"/>
  <c r="HM183" i="3"/>
  <c r="HP136" i="3" a="1"/>
  <c r="HR154" i="3"/>
  <c r="HU154" i="3"/>
  <c r="CS145" i="3"/>
  <c r="AI168" i="3"/>
  <c r="AL168" i="3" s="1"/>
  <c r="AO168" i="3" s="1"/>
  <c r="AR168" i="3" s="1"/>
  <c r="AI140" i="3"/>
  <c r="AL140" i="3" s="1"/>
  <c r="AO140" i="3" s="1"/>
  <c r="AR140" i="3" s="1"/>
  <c r="AI150" i="3"/>
  <c r="AL150" i="3" s="1"/>
  <c r="AO150" i="3" s="1"/>
  <c r="AR150" i="3" s="1"/>
  <c r="AI149" i="3"/>
  <c r="AL149" i="3" s="1"/>
  <c r="AO149" i="3" s="1"/>
  <c r="AR149" i="3" s="1"/>
  <c r="AI146" i="3"/>
  <c r="AL146" i="3" s="1"/>
  <c r="AO146" i="3" s="1"/>
  <c r="AR146" i="3" s="1"/>
  <c r="AI158" i="3"/>
  <c r="AI138" i="3"/>
  <c r="AI164" i="3"/>
  <c r="AI148" i="3"/>
  <c r="AL148" i="3" s="1"/>
  <c r="AO148" i="3" s="1"/>
  <c r="AR148" i="3" s="1"/>
  <c r="AI153" i="3"/>
  <c r="AL153" i="3" s="1"/>
  <c r="AO153" i="3" s="1"/>
  <c r="AR153" i="3" s="1"/>
  <c r="AI156" i="3"/>
  <c r="AI166" i="3"/>
  <c r="AI152" i="3"/>
  <c r="AL152" i="3" s="1"/>
  <c r="AO152" i="3" s="1"/>
  <c r="AR152" i="3" s="1"/>
  <c r="AI147" i="3"/>
  <c r="AL147" i="3" s="1"/>
  <c r="AO147" i="3" s="1"/>
  <c r="AR147" i="3" s="1"/>
  <c r="AI159" i="3"/>
  <c r="AI151" i="3"/>
  <c r="AL151" i="3" s="1"/>
  <c r="AO151" i="3" s="1"/>
  <c r="AR151" i="3" s="1"/>
  <c r="AI154" i="3"/>
  <c r="AI169" i="3"/>
  <c r="AI157" i="3"/>
  <c r="AL157" i="3" s="1"/>
  <c r="AO157" i="3" s="1"/>
  <c r="AR157" i="3" s="1"/>
  <c r="AI163" i="3"/>
  <c r="AL163" i="3" s="1"/>
  <c r="AO163" i="3" s="1"/>
  <c r="AR163" i="3" s="1"/>
  <c r="AI160" i="3"/>
  <c r="AL160" i="3" s="1"/>
  <c r="AO160" i="3" s="1"/>
  <c r="AR160" i="3" s="1"/>
  <c r="AI143" i="3"/>
  <c r="AL143" i="3" s="1"/>
  <c r="AO143" i="3" s="1"/>
  <c r="AR143" i="3" s="1"/>
  <c r="AI167" i="3"/>
  <c r="AL167" i="3" s="1"/>
  <c r="AO167" i="3" s="1"/>
  <c r="AR167" i="3" s="1"/>
  <c r="AI161" i="3"/>
  <c r="AL161" i="3" s="1"/>
  <c r="AO161" i="3" s="1"/>
  <c r="AR161" i="3" s="1"/>
  <c r="AI142" i="3"/>
  <c r="AL142" i="3" s="1"/>
  <c r="AO142" i="3" s="1"/>
  <c r="AR142" i="3" s="1"/>
  <c r="AI165" i="3"/>
  <c r="AL165" i="3" s="1"/>
  <c r="AO165" i="3" s="1"/>
  <c r="AR165" i="3" s="1"/>
  <c r="AI145" i="3"/>
  <c r="AL145" i="3" s="1"/>
  <c r="AO145" i="3" s="1"/>
  <c r="AR145" i="3" s="1"/>
  <c r="AI162" i="3"/>
  <c r="AL162" i="3" s="1"/>
  <c r="AO162" i="3" s="1"/>
  <c r="AR162" i="3" s="1"/>
  <c r="AI144" i="3"/>
  <c r="AL144" i="3" s="1"/>
  <c r="AO144" i="3" s="1"/>
  <c r="AR144" i="3" s="1"/>
  <c r="AI155" i="3"/>
  <c r="AI141" i="3"/>
  <c r="AL141" i="3" s="1"/>
  <c r="AO141" i="3" s="1"/>
  <c r="AR141" i="3" s="1"/>
  <c r="AI136" i="3"/>
  <c r="AI137" i="3"/>
  <c r="AI139" i="3"/>
  <c r="AL139" i="3" s="1"/>
  <c r="AO139" i="3" s="1"/>
  <c r="AR139" i="3" s="1"/>
  <c r="DN158" i="3"/>
  <c r="DN185" i="3" s="1"/>
  <c r="DQ158" i="3"/>
  <c r="DI185" i="3"/>
  <c r="CK159" i="3"/>
  <c r="CK156" i="3"/>
  <c r="CK169" i="3"/>
  <c r="CK158" i="3"/>
  <c r="CK163" i="3"/>
  <c r="CK160" i="3"/>
  <c r="CK141" i="3"/>
  <c r="CK146" i="3"/>
  <c r="CK139" i="3"/>
  <c r="CK136" i="3"/>
  <c r="CK168" i="3"/>
  <c r="CK157" i="3"/>
  <c r="CK150" i="3"/>
  <c r="CK138" i="3"/>
  <c r="CK151" i="3"/>
  <c r="CK148" i="3"/>
  <c r="CK154" i="3"/>
  <c r="CK167" i="3"/>
  <c r="CK164" i="3"/>
  <c r="CK149" i="3"/>
  <c r="CK162" i="3"/>
  <c r="CK147" i="3"/>
  <c r="CK144" i="3"/>
  <c r="CK145" i="3"/>
  <c r="CK153" i="3"/>
  <c r="CK152" i="3"/>
  <c r="CK143" i="3"/>
  <c r="CK140" i="3"/>
  <c r="CK137" i="3"/>
  <c r="CK165" i="3"/>
  <c r="CK166" i="3"/>
  <c r="CK155" i="3"/>
  <c r="CK161" i="3"/>
  <c r="CK142" i="3"/>
  <c r="AG183" i="3"/>
  <c r="BH145" i="3"/>
  <c r="AT136" i="3" a="1"/>
  <c r="DJ145" i="3"/>
  <c r="AG171" i="3"/>
  <c r="AV145" i="3"/>
  <c r="DQ182" i="3"/>
  <c r="DT155" i="3"/>
  <c r="DT182" i="3" s="1"/>
  <c r="GT155" i="3"/>
  <c r="GW155" i="3" s="1"/>
  <c r="GQ155" i="3"/>
  <c r="BO145" i="3"/>
  <c r="BL145" i="3"/>
  <c r="GL145" i="3"/>
  <c r="BG185" i="3"/>
  <c r="BL158" i="3"/>
  <c r="BL185" i="3" s="1"/>
  <c r="GL158" i="3"/>
  <c r="BO158" i="3"/>
  <c r="EO190" i="3"/>
  <c r="EU158" i="3"/>
  <c r="EU184" i="3" s="1"/>
  <c r="O55" i="3" s="1"/>
  <c r="C36" i="2" s="1"/>
  <c r="ER184" i="3"/>
  <c r="L55" i="3" s="1"/>
  <c r="J36" i="2" s="1"/>
  <c r="FS145" i="3"/>
  <c r="FV145" i="3" s="1"/>
  <c r="FP145" i="3"/>
  <c r="FP158" i="3"/>
  <c r="FP185" i="3" s="1"/>
  <c r="FK185" i="3"/>
  <c r="FS158" i="3"/>
  <c r="HN156" i="3"/>
  <c r="EZ156" i="3"/>
  <c r="FC156" i="3"/>
  <c r="FF156" i="3" s="1"/>
  <c r="AN158" i="3"/>
  <c r="AK185" i="3"/>
  <c r="I56" i="3" s="1"/>
  <c r="X37" i="2" s="1"/>
  <c r="EM140" i="3"/>
  <c r="EM158" i="3"/>
  <c r="EM138" i="3"/>
  <c r="EM151" i="3"/>
  <c r="EM142" i="3"/>
  <c r="EM149" i="3"/>
  <c r="EM146" i="3"/>
  <c r="EM137" i="3"/>
  <c r="EM160" i="3"/>
  <c r="EM159" i="3"/>
  <c r="EM161" i="3"/>
  <c r="EM150" i="3"/>
  <c r="EM152" i="3"/>
  <c r="EM143" i="3"/>
  <c r="EM156" i="3"/>
  <c r="EM162" i="3"/>
  <c r="EM153" i="3"/>
  <c r="EM144" i="3"/>
  <c r="EM155" i="3"/>
  <c r="EM141" i="3"/>
  <c r="EM145" i="3"/>
  <c r="EM154" i="3"/>
  <c r="EM136" i="3"/>
  <c r="EM157" i="3"/>
  <c r="EM148" i="3"/>
  <c r="EM139" i="3"/>
  <c r="EM147" i="3"/>
  <c r="HU182" i="3"/>
  <c r="HX157" i="3"/>
  <c r="HX182" i="3" s="1"/>
  <c r="FK150" i="3"/>
  <c r="CM150" i="3"/>
  <c r="CM183" i="3" s="1"/>
  <c r="CM190" i="3" s="1"/>
  <c r="CP150" i="3"/>
  <c r="CS150" i="3" s="1"/>
  <c r="FL145" i="3"/>
  <c r="CX145" i="3"/>
  <c r="CV136" i="3" a="1"/>
  <c r="DA145" i="3"/>
  <c r="CI183" i="3"/>
  <c r="CI190" i="3" s="1"/>
  <c r="GL147" i="3"/>
  <c r="BL147" i="3"/>
  <c r="BO147" i="3"/>
  <c r="BR147" i="3" s="1"/>
  <c r="BO182" i="3"/>
  <c r="BR155" i="3"/>
  <c r="BR182" i="3" s="1"/>
  <c r="HU156" i="3"/>
  <c r="HX156" i="3" s="1"/>
  <c r="HR156" i="3"/>
  <c r="AN145" i="3"/>
  <c r="EU154" i="3"/>
  <c r="EU183" i="3" s="1"/>
  <c r="ER183" i="3"/>
  <c r="AK150" i="3"/>
  <c r="AN150" i="3" s="1"/>
  <c r="AQ150" i="3" s="1"/>
  <c r="DI150" i="3"/>
  <c r="BG150" i="3"/>
  <c r="AV150" i="3"/>
  <c r="AY150" i="3" s="1"/>
  <c r="BB150" i="3" s="1"/>
  <c r="BH150" i="3"/>
  <c r="DJ150" i="3"/>
  <c r="DN147" i="3"/>
  <c r="DQ147" i="3"/>
  <c r="DT147" i="3" s="1"/>
  <c r="CY122" i="3"/>
  <c r="CY124" i="3"/>
  <c r="FV147" i="3"/>
  <c r="DE73" i="3"/>
  <c r="DE118" i="3" s="1"/>
  <c r="DB118" i="3"/>
  <c r="ID74" i="3"/>
  <c r="IG74" i="3"/>
  <c r="IJ74" i="3" s="1"/>
  <c r="ID88" i="3"/>
  <c r="IG88" i="3"/>
  <c r="IJ88" i="3" s="1"/>
  <c r="IG95" i="3"/>
  <c r="IA124" i="3"/>
  <c r="ID95" i="3"/>
  <c r="EC75" i="3"/>
  <c r="EF75" i="3" s="1"/>
  <c r="DZ75" i="3"/>
  <c r="DZ94" i="3"/>
  <c r="DZ121" i="3" s="1"/>
  <c r="EC94" i="3"/>
  <c r="DW121" i="3"/>
  <c r="R35" i="3" s="1"/>
  <c r="R57" i="16" s="1"/>
  <c r="EC82" i="3"/>
  <c r="EF82" i="3" s="1"/>
  <c r="DZ82" i="3"/>
  <c r="DZ84" i="3"/>
  <c r="EC84" i="3"/>
  <c r="EF84" i="3" s="1"/>
  <c r="AW124" i="3"/>
  <c r="AZ104" i="3"/>
  <c r="AZ71" i="3"/>
  <c r="AW114" i="3"/>
  <c r="AW106" i="3"/>
  <c r="CY123" i="3"/>
  <c r="GE89" i="3"/>
  <c r="FY116" i="3"/>
  <c r="GB89" i="3"/>
  <c r="GB116" i="3" s="1"/>
  <c r="GE93" i="3"/>
  <c r="FY120" i="3"/>
  <c r="GB93" i="3"/>
  <c r="GB120" i="3" s="1"/>
  <c r="GE92" i="3"/>
  <c r="GH92" i="3" s="1"/>
  <c r="GB92" i="3"/>
  <c r="FY114" i="3"/>
  <c r="GB71" i="3"/>
  <c r="GB114" i="3" s="1"/>
  <c r="GE71" i="3"/>
  <c r="FZ71" i="3" a="1"/>
  <c r="DB120" i="3"/>
  <c r="DE93" i="3"/>
  <c r="DE120" i="3" s="1"/>
  <c r="FA114" i="3"/>
  <c r="AZ89" i="3"/>
  <c r="AW116" i="3"/>
  <c r="FG90" i="3"/>
  <c r="FG116" i="3" s="1"/>
  <c r="FD116" i="3"/>
  <c r="CA91" i="3"/>
  <c r="BX91" i="3"/>
  <c r="BX119" i="3" s="1"/>
  <c r="BU119" i="3"/>
  <c r="BX90" i="3"/>
  <c r="BX117" i="3" s="1"/>
  <c r="CA90" i="3"/>
  <c r="BU117" i="3"/>
  <c r="BU115" i="3"/>
  <c r="CA72" i="3"/>
  <c r="BX72" i="3"/>
  <c r="BX115" i="3" s="1"/>
  <c r="BX82" i="3"/>
  <c r="CA82" i="3"/>
  <c r="CD82" i="3" s="1"/>
  <c r="CY118" i="3"/>
  <c r="IG89" i="3"/>
  <c r="IJ89" i="3" s="1"/>
  <c r="ID89" i="3"/>
  <c r="ID79" i="3"/>
  <c r="IG79" i="3"/>
  <c r="IJ79" i="3" s="1"/>
  <c r="ID86" i="3"/>
  <c r="IG86" i="3"/>
  <c r="IJ86" i="3" s="1"/>
  <c r="IG73" i="3"/>
  <c r="IJ73" i="3" s="1"/>
  <c r="ID73" i="3"/>
  <c r="EC93" i="3"/>
  <c r="DW120" i="3"/>
  <c r="R34" i="3" s="1"/>
  <c r="R56" i="16" s="1"/>
  <c r="DZ93" i="3"/>
  <c r="DZ120" i="3" s="1"/>
  <c r="U34" i="3" s="1"/>
  <c r="Y56" i="16" s="1"/>
  <c r="DZ78" i="3"/>
  <c r="EC78" i="3"/>
  <c r="EF78" i="3" s="1"/>
  <c r="DZ100" i="3"/>
  <c r="EC100" i="3"/>
  <c r="EF100" i="3" s="1"/>
  <c r="DZ89" i="3"/>
  <c r="DZ116" i="3" s="1"/>
  <c r="EC89" i="3"/>
  <c r="DW116" i="3"/>
  <c r="R30" i="3" s="1"/>
  <c r="R52" i="16" s="1"/>
  <c r="DB116" i="3"/>
  <c r="DE89" i="3"/>
  <c r="DE116" i="3" s="1"/>
  <c r="DB117" i="3"/>
  <c r="DE90" i="3"/>
  <c r="DE117" i="3" s="1"/>
  <c r="AZ94" i="3"/>
  <c r="AW121" i="3"/>
  <c r="DE101" i="3"/>
  <c r="DE123" i="3" s="1"/>
  <c r="DB123" i="3"/>
  <c r="GB88" i="3"/>
  <c r="GE88" i="3"/>
  <c r="GH88" i="3" s="1"/>
  <c r="GE78" i="3"/>
  <c r="GH78" i="3" s="1"/>
  <c r="GB78" i="3"/>
  <c r="GE82" i="3"/>
  <c r="GH82" i="3" s="1"/>
  <c r="GB82" i="3"/>
  <c r="GE96" i="3"/>
  <c r="GH96" i="3" s="1"/>
  <c r="GB96" i="3"/>
  <c r="AW120" i="3"/>
  <c r="AZ93" i="3"/>
  <c r="EY78" i="3"/>
  <c r="EY75" i="3"/>
  <c r="EY76" i="3"/>
  <c r="EY104" i="3"/>
  <c r="EY100" i="3"/>
  <c r="EY90" i="3"/>
  <c r="EY95" i="3"/>
  <c r="EY105" i="3"/>
  <c r="EY91" i="3"/>
  <c r="EY71" i="3"/>
  <c r="EY101" i="3"/>
  <c r="EY106" i="3"/>
  <c r="EY103" i="3"/>
  <c r="EY88" i="3"/>
  <c r="EY84" i="3"/>
  <c r="EY82" i="3"/>
  <c r="EY85" i="3"/>
  <c r="EY87" i="3"/>
  <c r="EY72" i="3"/>
  <c r="EY110" i="3"/>
  <c r="EY108" i="3"/>
  <c r="EY73" i="3"/>
  <c r="EY112" i="3"/>
  <c r="EY74" i="3"/>
  <c r="EY102" i="3"/>
  <c r="EY99" i="3"/>
  <c r="EY109" i="3"/>
  <c r="EY77" i="3"/>
  <c r="EY111" i="3"/>
  <c r="EY96" i="3"/>
  <c r="EY97" i="3"/>
  <c r="EY86" i="3"/>
  <c r="EY83" i="3"/>
  <c r="EY79" i="3"/>
  <c r="EY80" i="3"/>
  <c r="EY81" i="3"/>
  <c r="EY98" i="3"/>
  <c r="EY93" i="3"/>
  <c r="EY107" i="3"/>
  <c r="EY94" i="3"/>
  <c r="EY89" i="3"/>
  <c r="EY92" i="3"/>
  <c r="CA93" i="3"/>
  <c r="BX93" i="3"/>
  <c r="BX120" i="3" s="1"/>
  <c r="BU120" i="3"/>
  <c r="BX87" i="3"/>
  <c r="CA87" i="3"/>
  <c r="CD87" i="3" s="1"/>
  <c r="CA81" i="3"/>
  <c r="CD81" i="3" s="1"/>
  <c r="BX81" i="3"/>
  <c r="CA92" i="3"/>
  <c r="CD92" i="3" s="1"/>
  <c r="BX92" i="3"/>
  <c r="FA124" i="3"/>
  <c r="IG72" i="3"/>
  <c r="IJ72" i="3" s="1"/>
  <c r="ID72" i="3"/>
  <c r="IG80" i="3"/>
  <c r="IJ80" i="3" s="1"/>
  <c r="ID80" i="3"/>
  <c r="IG97" i="3"/>
  <c r="IJ97" i="3" s="1"/>
  <c r="ID97" i="3"/>
  <c r="ID75" i="3"/>
  <c r="IG75" i="3"/>
  <c r="IJ75" i="3" s="1"/>
  <c r="EC76" i="3"/>
  <c r="EF76" i="3" s="1"/>
  <c r="DZ76" i="3"/>
  <c r="DZ97" i="3"/>
  <c r="EC97" i="3"/>
  <c r="EF97" i="3" s="1"/>
  <c r="DW117" i="3"/>
  <c r="R31" i="3" s="1"/>
  <c r="R53" i="16" s="1"/>
  <c r="DZ90" i="3"/>
  <c r="DZ117" i="3" s="1"/>
  <c r="EC90" i="3"/>
  <c r="DZ95" i="3"/>
  <c r="EC95" i="3"/>
  <c r="EF95" i="3" s="1"/>
  <c r="GE103" i="3"/>
  <c r="GH103" i="3" s="1"/>
  <c r="GB103" i="3"/>
  <c r="GE74" i="3"/>
  <c r="GH74" i="3" s="1"/>
  <c r="GB74" i="3"/>
  <c r="GE102" i="3"/>
  <c r="GH102" i="3" s="1"/>
  <c r="GB102" i="3"/>
  <c r="GE77" i="3"/>
  <c r="GH77" i="3" s="1"/>
  <c r="GB77" i="3"/>
  <c r="FG93" i="3"/>
  <c r="FG119" i="3" s="1"/>
  <c r="FD119" i="3"/>
  <c r="DE99" i="3"/>
  <c r="DE122" i="3" s="1"/>
  <c r="DB122" i="3"/>
  <c r="FG71" i="3"/>
  <c r="FG114" i="3" s="1"/>
  <c r="FD114" i="3"/>
  <c r="AZ90" i="3"/>
  <c r="AW117" i="3"/>
  <c r="CA75" i="3"/>
  <c r="CD75" i="3" s="1"/>
  <c r="BX75" i="3"/>
  <c r="BX96" i="3"/>
  <c r="CA96" i="3"/>
  <c r="CD96" i="3" s="1"/>
  <c r="CA89" i="3"/>
  <c r="BX89" i="3"/>
  <c r="BX116" i="3" s="1"/>
  <c r="BU116" i="3"/>
  <c r="BX94" i="3"/>
  <c r="BX121" i="3" s="1"/>
  <c r="BU121" i="3"/>
  <c r="CA94" i="3"/>
  <c r="FG95" i="3"/>
  <c r="FD124" i="3"/>
  <c r="ID83" i="3"/>
  <c r="IG83" i="3"/>
  <c r="IJ83" i="3" s="1"/>
  <c r="ID90" i="3"/>
  <c r="ID116" i="3" s="1"/>
  <c r="IA116" i="3"/>
  <c r="IG90" i="3"/>
  <c r="IG76" i="3"/>
  <c r="IJ76" i="3" s="1"/>
  <c r="ID76" i="3"/>
  <c r="IG85" i="3"/>
  <c r="IJ85" i="3" s="1"/>
  <c r="ID85" i="3"/>
  <c r="DZ104" i="3"/>
  <c r="EC104" i="3"/>
  <c r="DW124" i="3"/>
  <c r="R38" i="3" s="1"/>
  <c r="R60" i="16" s="1"/>
  <c r="EC79" i="3"/>
  <c r="EF79" i="3" s="1"/>
  <c r="DZ79" i="3"/>
  <c r="DW122" i="3"/>
  <c r="R36" i="3" s="1"/>
  <c r="R58" i="16" s="1"/>
  <c r="DZ99" i="3"/>
  <c r="EC99" i="3"/>
  <c r="EC72" i="3"/>
  <c r="DZ72" i="3"/>
  <c r="DZ115" i="3" s="1"/>
  <c r="DW115" i="3"/>
  <c r="R29" i="3" s="1"/>
  <c r="R51" i="16" s="1"/>
  <c r="AZ73" i="3"/>
  <c r="AW118" i="3"/>
  <c r="DE104" i="3"/>
  <c r="DE124" i="3" s="1"/>
  <c r="DB124" i="3"/>
  <c r="GE84" i="3"/>
  <c r="GH84" i="3" s="1"/>
  <c r="GB84" i="3"/>
  <c r="GE101" i="3"/>
  <c r="FY123" i="3"/>
  <c r="GB101" i="3"/>
  <c r="GB76" i="3"/>
  <c r="GE76" i="3"/>
  <c r="GH76" i="3" s="1"/>
  <c r="GE79" i="3"/>
  <c r="GH79" i="3" s="1"/>
  <c r="GB79" i="3"/>
  <c r="GE87" i="3"/>
  <c r="GH87" i="3" s="1"/>
  <c r="GB87" i="3"/>
  <c r="FG84" i="3"/>
  <c r="FG115" i="3" s="1"/>
  <c r="FD115" i="3"/>
  <c r="CW83" i="3"/>
  <c r="CW95" i="3"/>
  <c r="CW91" i="3"/>
  <c r="CW90" i="3"/>
  <c r="CW77" i="3"/>
  <c r="CW86" i="3"/>
  <c r="CW94" i="3"/>
  <c r="CW92" i="3"/>
  <c r="CW100" i="3"/>
  <c r="CW102" i="3"/>
  <c r="CW79" i="3"/>
  <c r="CW75" i="3"/>
  <c r="CW96" i="3"/>
  <c r="CW98" i="3"/>
  <c r="CW87" i="3"/>
  <c r="CW85" i="3"/>
  <c r="CW105" i="3"/>
  <c r="CW82" i="3"/>
  <c r="CW78" i="3"/>
  <c r="CW93" i="3"/>
  <c r="CW89" i="3"/>
  <c r="CW101" i="3"/>
  <c r="CW97" i="3"/>
  <c r="CW103" i="3"/>
  <c r="CW76" i="3"/>
  <c r="CW84" i="3"/>
  <c r="CW73" i="3"/>
  <c r="CW81" i="3"/>
  <c r="CW104" i="3"/>
  <c r="CW74" i="3"/>
  <c r="CW72" i="3"/>
  <c r="CW80" i="3"/>
  <c r="CW99" i="3"/>
  <c r="CW88" i="3"/>
  <c r="CW71" i="3"/>
  <c r="CA85" i="3"/>
  <c r="CD85" i="3" s="1"/>
  <c r="BX85" i="3"/>
  <c r="CA97" i="3"/>
  <c r="CD97" i="3" s="1"/>
  <c r="BX97" i="3"/>
  <c r="BX83" i="3"/>
  <c r="CA83" i="3"/>
  <c r="CD83" i="3" s="1"/>
  <c r="CA102" i="3"/>
  <c r="CD102" i="3" s="1"/>
  <c r="BX102" i="3"/>
  <c r="ID78" i="3"/>
  <c r="IG78" i="3"/>
  <c r="IJ78" i="3" s="1"/>
  <c r="IG81" i="3"/>
  <c r="IJ81" i="3" s="1"/>
  <c r="ID81" i="3"/>
  <c r="IG87" i="3"/>
  <c r="IJ87" i="3" s="1"/>
  <c r="ID87" i="3"/>
  <c r="DZ103" i="3"/>
  <c r="EC103" i="3"/>
  <c r="EF103" i="3" s="1"/>
  <c r="EC92" i="3"/>
  <c r="EF92" i="3" s="1"/>
  <c r="DZ92" i="3"/>
  <c r="EC83" i="3"/>
  <c r="EF83" i="3" s="1"/>
  <c r="DZ83" i="3"/>
  <c r="DZ85" i="3"/>
  <c r="EC85" i="3"/>
  <c r="EF85" i="3" s="1"/>
  <c r="AZ101" i="3"/>
  <c r="AW123" i="3"/>
  <c r="GE98" i="3"/>
  <c r="GH98" i="3" s="1"/>
  <c r="GB98" i="3"/>
  <c r="GB83" i="3"/>
  <c r="GE83" i="3"/>
  <c r="GH83" i="3" s="1"/>
  <c r="GE97" i="3"/>
  <c r="GH97" i="3" s="1"/>
  <c r="GB97" i="3"/>
  <c r="GE72" i="3"/>
  <c r="GB72" i="3"/>
  <c r="GB115" i="3" s="1"/>
  <c r="FY115" i="3"/>
  <c r="FY122" i="3"/>
  <c r="GE99" i="3"/>
  <c r="GB99" i="3"/>
  <c r="GZ98" i="3"/>
  <c r="GZ73" i="3"/>
  <c r="GZ105" i="3"/>
  <c r="GZ96" i="3"/>
  <c r="GZ81" i="3"/>
  <c r="GZ76" i="3"/>
  <c r="GZ83" i="3"/>
  <c r="GZ101" i="3"/>
  <c r="GZ84" i="3"/>
  <c r="GZ80" i="3"/>
  <c r="GZ72" i="3"/>
  <c r="GZ91" i="3"/>
  <c r="GZ79" i="3"/>
  <c r="GZ90" i="3"/>
  <c r="GZ86" i="3"/>
  <c r="GZ93" i="3"/>
  <c r="GZ82" i="3"/>
  <c r="GZ103" i="3"/>
  <c r="GZ99" i="3"/>
  <c r="GZ95" i="3"/>
  <c r="GZ85" i="3"/>
  <c r="GZ104" i="3"/>
  <c r="GZ71" i="3"/>
  <c r="GZ107" i="3"/>
  <c r="GZ75" i="3"/>
  <c r="GZ74" i="3"/>
  <c r="GZ100" i="3"/>
  <c r="GZ88" i="3"/>
  <c r="GZ87" i="3"/>
  <c r="GZ102" i="3"/>
  <c r="GZ89" i="3"/>
  <c r="GZ78" i="3"/>
  <c r="GZ77" i="3"/>
  <c r="GZ97" i="3"/>
  <c r="GZ94" i="3"/>
  <c r="GZ106" i="3"/>
  <c r="GZ92" i="3"/>
  <c r="FA118" i="3"/>
  <c r="DB121" i="3"/>
  <c r="DE94" i="3"/>
  <c r="DE121" i="3" s="1"/>
  <c r="AZ99" i="3"/>
  <c r="AW122" i="3"/>
  <c r="DE71" i="3"/>
  <c r="DE114" i="3" s="1"/>
  <c r="DB114" i="3"/>
  <c r="CA73" i="3"/>
  <c r="BX73" i="3"/>
  <c r="BU118" i="3"/>
  <c r="BX86" i="3"/>
  <c r="CA86" i="3"/>
  <c r="CD86" i="3" s="1"/>
  <c r="CA84" i="3"/>
  <c r="CD84" i="3" s="1"/>
  <c r="BX84" i="3"/>
  <c r="CA76" i="3"/>
  <c r="CD76" i="3" s="1"/>
  <c r="BX76" i="3"/>
  <c r="IA117" i="3"/>
  <c r="ID92" i="3"/>
  <c r="ID117" i="3" s="1"/>
  <c r="IG92" i="3"/>
  <c r="IA118" i="3"/>
  <c r="IG91" i="3"/>
  <c r="ID91" i="3"/>
  <c r="ID93" i="3"/>
  <c r="ID119" i="3" s="1"/>
  <c r="IG93" i="3"/>
  <c r="IA119" i="3"/>
  <c r="DZ96" i="3"/>
  <c r="EC96" i="3"/>
  <c r="EF96" i="3" s="1"/>
  <c r="EC87" i="3"/>
  <c r="EF87" i="3" s="1"/>
  <c r="DZ87" i="3"/>
  <c r="DX71" i="3" a="1"/>
  <c r="EC71" i="3"/>
  <c r="DZ71" i="3"/>
  <c r="DZ114" i="3" s="1"/>
  <c r="DW114" i="3"/>
  <c r="DZ80" i="3"/>
  <c r="EC80" i="3"/>
  <c r="EF80" i="3" s="1"/>
  <c r="DZ102" i="3"/>
  <c r="EC102" i="3"/>
  <c r="EF102" i="3" s="1"/>
  <c r="DB115" i="3"/>
  <c r="DE72" i="3"/>
  <c r="DE115" i="3" s="1"/>
  <c r="FD122" i="3"/>
  <c r="FG96" i="3"/>
  <c r="FG122" i="3" s="1"/>
  <c r="BB116" i="3"/>
  <c r="BB125" i="3" s="1"/>
  <c r="BB106" i="3"/>
  <c r="AU93" i="3"/>
  <c r="AU101" i="3"/>
  <c r="AU73" i="3"/>
  <c r="AU100" i="3"/>
  <c r="AX100" i="3" s="1"/>
  <c r="BA100" i="3" s="1"/>
  <c r="BD100" i="3" s="1"/>
  <c r="AU79" i="3"/>
  <c r="AX79" i="3" s="1"/>
  <c r="BA79" i="3" s="1"/>
  <c r="BD79" i="3" s="1"/>
  <c r="AU90" i="3"/>
  <c r="AU98" i="3"/>
  <c r="AX98" i="3" s="1"/>
  <c r="BA98" i="3" s="1"/>
  <c r="BD98" i="3" s="1"/>
  <c r="AU95" i="3"/>
  <c r="AX95" i="3" s="1"/>
  <c r="BA95" i="3" s="1"/>
  <c r="BD95" i="3" s="1"/>
  <c r="AU94" i="3"/>
  <c r="AU77" i="3"/>
  <c r="AX77" i="3" s="1"/>
  <c r="BA77" i="3" s="1"/>
  <c r="BD77" i="3" s="1"/>
  <c r="AU85" i="3"/>
  <c r="AX85" i="3" s="1"/>
  <c r="BA85" i="3" s="1"/>
  <c r="BD85" i="3" s="1"/>
  <c r="AU76" i="3"/>
  <c r="AX76" i="3" s="1"/>
  <c r="BA76" i="3" s="1"/>
  <c r="BD76" i="3" s="1"/>
  <c r="AU97" i="3"/>
  <c r="AX97" i="3" s="1"/>
  <c r="BA97" i="3" s="1"/>
  <c r="BD97" i="3" s="1"/>
  <c r="AU96" i="3"/>
  <c r="AX96" i="3" s="1"/>
  <c r="BA96" i="3" s="1"/>
  <c r="BD96" i="3" s="1"/>
  <c r="AU104" i="3"/>
  <c r="AU103" i="3"/>
  <c r="AX103" i="3" s="1"/>
  <c r="BA103" i="3" s="1"/>
  <c r="BD103" i="3" s="1"/>
  <c r="AU71" i="3"/>
  <c r="AU91" i="3"/>
  <c r="AU92" i="3"/>
  <c r="AX92" i="3" s="1"/>
  <c r="BA92" i="3" s="1"/>
  <c r="BD92" i="3" s="1"/>
  <c r="AU105" i="3"/>
  <c r="AX105" i="3" s="1"/>
  <c r="BA105" i="3" s="1"/>
  <c r="AU80" i="3"/>
  <c r="AX80" i="3" s="1"/>
  <c r="BA80" i="3" s="1"/>
  <c r="BD80" i="3" s="1"/>
  <c r="AU88" i="3"/>
  <c r="AX88" i="3" s="1"/>
  <c r="BA88" i="3" s="1"/>
  <c r="BD88" i="3" s="1"/>
  <c r="AU86" i="3"/>
  <c r="AX86" i="3" s="1"/>
  <c r="BA86" i="3" s="1"/>
  <c r="BD86" i="3" s="1"/>
  <c r="AU78" i="3"/>
  <c r="AX78" i="3" s="1"/>
  <c r="BA78" i="3" s="1"/>
  <c r="BD78" i="3" s="1"/>
  <c r="AU99" i="3"/>
  <c r="AU72" i="3"/>
  <c r="AU81" i="3"/>
  <c r="AX81" i="3" s="1"/>
  <c r="BA81" i="3" s="1"/>
  <c r="BD81" i="3" s="1"/>
  <c r="AU82" i="3"/>
  <c r="AX82" i="3" s="1"/>
  <c r="BA82" i="3" s="1"/>
  <c r="BD82" i="3" s="1"/>
  <c r="AU75" i="3"/>
  <c r="AX75" i="3" s="1"/>
  <c r="BA75" i="3" s="1"/>
  <c r="BD75" i="3" s="1"/>
  <c r="AU89" i="3"/>
  <c r="AU83" i="3"/>
  <c r="AX83" i="3" s="1"/>
  <c r="BA83" i="3" s="1"/>
  <c r="BD83" i="3" s="1"/>
  <c r="AU84" i="3"/>
  <c r="AX84" i="3" s="1"/>
  <c r="BA84" i="3" s="1"/>
  <c r="BD84" i="3" s="1"/>
  <c r="AU102" i="3"/>
  <c r="AX102" i="3" s="1"/>
  <c r="BA102" i="3" s="1"/>
  <c r="BD102" i="3" s="1"/>
  <c r="AU87" i="3"/>
  <c r="AX87" i="3" s="1"/>
  <c r="BA87" i="3" s="1"/>
  <c r="BD87" i="3" s="1"/>
  <c r="AU74" i="3"/>
  <c r="AX74" i="3" s="1"/>
  <c r="BA74" i="3" s="1"/>
  <c r="BD74" i="3" s="1"/>
  <c r="FY121" i="3"/>
  <c r="GE94" i="3"/>
  <c r="GB94" i="3"/>
  <c r="GB121" i="3" s="1"/>
  <c r="GB85" i="3"/>
  <c r="GE85" i="3"/>
  <c r="GH85" i="3" s="1"/>
  <c r="GB75" i="3"/>
  <c r="GE75" i="3"/>
  <c r="GH75" i="3" s="1"/>
  <c r="GE80" i="3"/>
  <c r="GH80" i="3" s="1"/>
  <c r="GB80" i="3"/>
  <c r="FG91" i="3"/>
  <c r="FG118" i="3" s="1"/>
  <c r="FD118" i="3"/>
  <c r="W30" i="3"/>
  <c r="J52" i="16" s="1"/>
  <c r="EB125" i="3"/>
  <c r="W39" i="3" s="1"/>
  <c r="J61" i="16" s="1"/>
  <c r="CV125" i="3"/>
  <c r="CA79" i="3"/>
  <c r="CD79" i="3" s="1"/>
  <c r="BX79" i="3"/>
  <c r="BX98" i="3"/>
  <c r="CA98" i="3"/>
  <c r="CD98" i="3" s="1"/>
  <c r="BX104" i="3"/>
  <c r="BU124" i="3"/>
  <c r="CA104" i="3"/>
  <c r="BU123" i="3"/>
  <c r="BX101" i="3"/>
  <c r="CA101" i="3"/>
  <c r="BX95" i="3"/>
  <c r="CA95" i="3"/>
  <c r="CD95" i="3" s="1"/>
  <c r="AW119" i="3"/>
  <c r="AZ91" i="3"/>
  <c r="IG94" i="3"/>
  <c r="IJ94" i="3" s="1"/>
  <c r="ID94" i="3"/>
  <c r="IA114" i="3"/>
  <c r="IG71" i="3"/>
  <c r="ID71" i="3"/>
  <c r="IB71" i="3" a="1"/>
  <c r="IA122" i="3"/>
  <c r="ID96" i="3"/>
  <c r="ID122" i="3" s="1"/>
  <c r="IG96" i="3"/>
  <c r="DZ74" i="3"/>
  <c r="EC74" i="3"/>
  <c r="EF74" i="3" s="1"/>
  <c r="EC88" i="3"/>
  <c r="EF88" i="3" s="1"/>
  <c r="DZ88" i="3"/>
  <c r="EC81" i="3"/>
  <c r="EF81" i="3" s="1"/>
  <c r="DZ81" i="3"/>
  <c r="DW118" i="3"/>
  <c r="R32" i="3" s="1"/>
  <c r="R54" i="16" s="1"/>
  <c r="EC73" i="3"/>
  <c r="DZ73" i="3"/>
  <c r="EC86" i="3"/>
  <c r="EF86" i="3" s="1"/>
  <c r="DZ86" i="3"/>
  <c r="AT125" i="3"/>
  <c r="GE81" i="3"/>
  <c r="GH81" i="3" s="1"/>
  <c r="GB81" i="3"/>
  <c r="FY124" i="3"/>
  <c r="GB104" i="3"/>
  <c r="GE104" i="3"/>
  <c r="GE86" i="3"/>
  <c r="GH86" i="3" s="1"/>
  <c r="GB86" i="3"/>
  <c r="GB91" i="3"/>
  <c r="GB119" i="3" s="1"/>
  <c r="FY119" i="3"/>
  <c r="GE91" i="3"/>
  <c r="Z30" i="3"/>
  <c r="C52" i="16" s="1"/>
  <c r="EE125" i="3"/>
  <c r="Z39" i="3" s="1"/>
  <c r="C61" i="16" s="1"/>
  <c r="DB119" i="3"/>
  <c r="DE91" i="3"/>
  <c r="DE119" i="3" s="1"/>
  <c r="FG124" i="3"/>
  <c r="CA80" i="3"/>
  <c r="CD80" i="3" s="1"/>
  <c r="BX80" i="3"/>
  <c r="CA74" i="3"/>
  <c r="CD74" i="3" s="1"/>
  <c r="BX74" i="3"/>
  <c r="CA71" i="3"/>
  <c r="BU114" i="3"/>
  <c r="BX71" i="3"/>
  <c r="BX114" i="3" s="1"/>
  <c r="BV71" i="3" a="1"/>
  <c r="CA99" i="3"/>
  <c r="BX99" i="3"/>
  <c r="BU122" i="3"/>
  <c r="BX100" i="3"/>
  <c r="CA100" i="3"/>
  <c r="CD100" i="3" s="1"/>
  <c r="ID84" i="3"/>
  <c r="ID115" i="3" s="1"/>
  <c r="IA115" i="3"/>
  <c r="IG84" i="3"/>
  <c r="IG82" i="3"/>
  <c r="IJ82" i="3" s="1"/>
  <c r="ID82" i="3"/>
  <c r="ID77" i="3"/>
  <c r="IG77" i="3"/>
  <c r="IJ77" i="3" s="1"/>
  <c r="DZ91" i="3"/>
  <c r="DZ119" i="3" s="1"/>
  <c r="DW119" i="3"/>
  <c r="R33" i="3" s="1"/>
  <c r="R55" i="16" s="1"/>
  <c r="EC91" i="3"/>
  <c r="EC77" i="3"/>
  <c r="EF77" i="3" s="1"/>
  <c r="DZ77" i="3"/>
  <c r="DZ98" i="3"/>
  <c r="EC98" i="3"/>
  <c r="EF98" i="3" s="1"/>
  <c r="DW123" i="3"/>
  <c r="R37" i="3" s="1"/>
  <c r="R59" i="16" s="1"/>
  <c r="DZ101" i="3"/>
  <c r="EC101" i="3"/>
  <c r="FG92" i="3"/>
  <c r="FG117" i="3" s="1"/>
  <c r="FD117" i="3"/>
  <c r="GE100" i="3"/>
  <c r="GH100" i="3" s="1"/>
  <c r="GB100" i="3"/>
  <c r="FY117" i="3"/>
  <c r="GE90" i="3"/>
  <c r="GB90" i="3"/>
  <c r="GB117" i="3" s="1"/>
  <c r="FY118" i="3"/>
  <c r="GE73" i="3"/>
  <c r="GB73" i="3"/>
  <c r="GE95" i="3"/>
  <c r="GH95" i="3" s="1"/>
  <c r="GB95" i="3"/>
  <c r="HE118" i="3"/>
  <c r="HE125" i="3" s="1"/>
  <c r="HH89" i="3"/>
  <c r="HH118" i="3" s="1"/>
  <c r="HH125" i="3" s="1"/>
  <c r="AW115" i="3"/>
  <c r="AZ72" i="3"/>
  <c r="EX125" i="3"/>
  <c r="BX103" i="3"/>
  <c r="CA103" i="3"/>
  <c r="CD103" i="3" s="1"/>
  <c r="BX88" i="3"/>
  <c r="CA88" i="3"/>
  <c r="CD88" i="3" s="1"/>
  <c r="CA77" i="3"/>
  <c r="CD77" i="3" s="1"/>
  <c r="BX77" i="3"/>
  <c r="BX78" i="3"/>
  <c r="CA78" i="3"/>
  <c r="CD78" i="3" s="1"/>
  <c r="CL246" i="3"/>
  <c r="CO207" i="3"/>
  <c r="CR206" i="3"/>
  <c r="CU206" i="3" s="1"/>
  <c r="CR219" i="3"/>
  <c r="CR246" i="3" s="1"/>
  <c r="CO212" i="3"/>
  <c r="CO229" i="3"/>
  <c r="CO232" i="3"/>
  <c r="CR220" i="3"/>
  <c r="CR248" i="3" s="1"/>
  <c r="CN254" i="3"/>
  <c r="CR223" i="3"/>
  <c r="CO230" i="3"/>
  <c r="CR225" i="3"/>
  <c r="CU225" i="3" s="1"/>
  <c r="CR203" i="3"/>
  <c r="CU203" i="3" s="1"/>
  <c r="CQ254" i="3"/>
  <c r="CO209" i="3"/>
  <c r="CO226" i="3"/>
  <c r="CL249" i="3"/>
  <c r="CR210" i="3"/>
  <c r="CU210" i="3" s="1"/>
  <c r="CL248" i="3"/>
  <c r="CR214" i="3"/>
  <c r="CU214" i="3" s="1"/>
  <c r="CR217" i="3"/>
  <c r="CU217" i="3" s="1"/>
  <c r="CR215" i="3"/>
  <c r="CU215" i="3" s="1"/>
  <c r="CR211" i="3"/>
  <c r="CU211" i="3" s="1"/>
  <c r="CO216" i="3"/>
  <c r="CR218" i="3"/>
  <c r="CR245" i="3" s="1"/>
  <c r="CR228" i="3"/>
  <c r="CT254" i="3"/>
  <c r="CO234" i="3"/>
  <c r="BQ204" i="3"/>
  <c r="BT204" i="3" s="1"/>
  <c r="CR224" i="3"/>
  <c r="CU224" i="3" s="1"/>
  <c r="CR202" i="3"/>
  <c r="CU202" i="3" s="1"/>
  <c r="CR205" i="3"/>
  <c r="CU205" i="3" s="1"/>
  <c r="CR200" i="3"/>
  <c r="CU200" i="3" s="1"/>
  <c r="CU243" i="3" s="1"/>
  <c r="CR227" i="3"/>
  <c r="CU227" i="3" s="1"/>
  <c r="CL251" i="3"/>
  <c r="CL243" i="3"/>
  <c r="BN228" i="3"/>
  <c r="CL245" i="3"/>
  <c r="BQ216" i="3"/>
  <c r="BT216" i="3" s="1"/>
  <c r="BN215" i="3"/>
  <c r="CO222" i="3"/>
  <c r="CO249" i="3" s="1"/>
  <c r="CL247" i="3"/>
  <c r="CR208" i="3"/>
  <c r="CU208" i="3" s="1"/>
  <c r="CR204" i="3"/>
  <c r="CU204" i="3" s="1"/>
  <c r="CO231" i="3"/>
  <c r="CO221" i="3"/>
  <c r="BN227" i="3"/>
  <c r="BQ222" i="3"/>
  <c r="BT222" i="3" s="1"/>
  <c r="BT249" i="3" s="1"/>
  <c r="CL253" i="3"/>
  <c r="CL252" i="3"/>
  <c r="BQ212" i="3"/>
  <c r="BT212" i="3" s="1"/>
  <c r="BN232" i="3"/>
  <c r="BQ205" i="3"/>
  <c r="BT205" i="3" s="1"/>
  <c r="BQ223" i="3"/>
  <c r="BQ250" i="3" s="1"/>
  <c r="BN203" i="3"/>
  <c r="BK248" i="3"/>
  <c r="H77" i="3" s="1"/>
  <c r="S36" i="18" s="1"/>
  <c r="T36" i="18" s="1"/>
  <c r="BQ230" i="3"/>
  <c r="BT230" i="3" s="1"/>
  <c r="BN206" i="3"/>
  <c r="BK245" i="3"/>
  <c r="H74" i="3" s="1"/>
  <c r="S33" i="18" s="1"/>
  <c r="T33" i="18" s="1"/>
  <c r="BK252" i="3"/>
  <c r="H81" i="3" s="1"/>
  <c r="S40" i="18" s="1"/>
  <c r="T40" i="18" s="1"/>
  <c r="BN220" i="3"/>
  <c r="BN248" i="3" s="1"/>
  <c r="K77" i="3" s="1"/>
  <c r="BQ231" i="3"/>
  <c r="BT231" i="3" s="1"/>
  <c r="BN219" i="3"/>
  <c r="BN246" i="3" s="1"/>
  <c r="K75" i="3" s="1"/>
  <c r="BQ218" i="3"/>
  <c r="BQ245" i="3" s="1"/>
  <c r="BK243" i="3"/>
  <c r="H72" i="3" s="1"/>
  <c r="S31" i="18" s="1"/>
  <c r="T31" i="18" s="1"/>
  <c r="BN217" i="3"/>
  <c r="BN213" i="3"/>
  <c r="BQ224" i="3"/>
  <c r="BT224" i="3" s="1"/>
  <c r="BN209" i="3"/>
  <c r="BN223" i="3"/>
  <c r="BN250" i="3" s="1"/>
  <c r="K79" i="3" s="1"/>
  <c r="AK52" i="3"/>
  <c r="BN226" i="3"/>
  <c r="BN211" i="3"/>
  <c r="BQ200" i="3"/>
  <c r="BT200" i="3" s="1"/>
  <c r="BT243" i="3" s="1"/>
  <c r="BQ221" i="3"/>
  <c r="BT221" i="3" s="1"/>
  <c r="BQ225" i="3"/>
  <c r="BT225" i="3" s="1"/>
  <c r="BQ202" i="3"/>
  <c r="BT202" i="3" s="1"/>
  <c r="BQ210" i="3"/>
  <c r="BT210" i="3" s="1"/>
  <c r="BK249" i="3"/>
  <c r="H78" i="3" s="1"/>
  <c r="S37" i="18" s="1"/>
  <c r="T37" i="18" s="1"/>
  <c r="BQ214" i="3"/>
  <c r="BT214" i="3" s="1"/>
  <c r="BQ201" i="3"/>
  <c r="BT201" i="3" s="1"/>
  <c r="BT244" i="3" s="1"/>
  <c r="BQ229" i="3"/>
  <c r="BN233" i="3"/>
  <c r="BK251" i="3"/>
  <c r="H80" i="3" s="1"/>
  <c r="S39" i="18" s="1"/>
  <c r="T39" i="18" s="1"/>
  <c r="BQ219" i="3"/>
  <c r="BQ246" i="3" s="1"/>
  <c r="BK253" i="3"/>
  <c r="H82" i="3" s="1"/>
  <c r="S41" i="18" s="1"/>
  <c r="T41" i="18" s="1"/>
  <c r="BN234" i="3"/>
  <c r="BS254" i="3"/>
  <c r="BK244" i="3"/>
  <c r="H73" i="3" s="1"/>
  <c r="S32" i="18" s="1"/>
  <c r="T32" i="18" s="1"/>
  <c r="BP254" i="3"/>
  <c r="M83" i="3" s="1"/>
  <c r="BK247" i="3"/>
  <c r="H76" i="3" s="1"/>
  <c r="S35" i="18" s="1"/>
  <c r="T35" i="18" s="1"/>
  <c r="BN207" i="3"/>
  <c r="K72" i="3"/>
  <c r="GR252" i="3"/>
  <c r="GU252" i="3"/>
  <c r="GX234" i="3"/>
  <c r="GX252" i="3" s="1"/>
  <c r="FW200" i="3"/>
  <c r="FW243" i="3" s="1"/>
  <c r="FT243" i="3"/>
  <c r="GO254" i="3"/>
  <c r="FT248" i="3"/>
  <c r="FW220" i="3"/>
  <c r="FW248" i="3" s="1"/>
  <c r="FW233" i="3"/>
  <c r="FW253" i="3" s="1"/>
  <c r="FT253" i="3"/>
  <c r="GU245" i="3"/>
  <c r="GX220" i="3"/>
  <c r="GX245" i="3" s="1"/>
  <c r="GX226" i="3"/>
  <c r="GX251" i="3" s="1"/>
  <c r="GU251" i="3"/>
  <c r="GR247" i="3"/>
  <c r="FT245" i="3"/>
  <c r="FW218" i="3"/>
  <c r="FW245" i="3" s="1"/>
  <c r="FW228" i="3"/>
  <c r="FW251" i="3" s="1"/>
  <c r="FT251" i="3"/>
  <c r="GR251" i="3"/>
  <c r="FQ247" i="3"/>
  <c r="M80" i="3"/>
  <c r="K39" i="18" s="1"/>
  <c r="K42" i="18" s="1"/>
  <c r="GX224" i="3"/>
  <c r="GX249" i="3" s="1"/>
  <c r="GU249" i="3"/>
  <c r="GX202" i="3"/>
  <c r="GX247" i="3" s="1"/>
  <c r="GU247" i="3"/>
  <c r="FN254" i="3"/>
  <c r="GR253" i="3"/>
  <c r="GP203" i="3"/>
  <c r="GP225" i="3"/>
  <c r="GP207" i="3"/>
  <c r="GP237" i="3"/>
  <c r="GP226" i="3"/>
  <c r="GP234" i="3"/>
  <c r="GP210" i="3"/>
  <c r="GP202" i="3"/>
  <c r="GP220" i="3"/>
  <c r="GP228" i="3"/>
  <c r="GP200" i="3"/>
  <c r="GP219" i="3"/>
  <c r="GP201" i="3"/>
  <c r="GP218" i="3"/>
  <c r="GP221" i="3"/>
  <c r="GP223" i="3"/>
  <c r="GP231" i="3"/>
  <c r="GP236" i="3"/>
  <c r="GP209" i="3"/>
  <c r="GP230" i="3"/>
  <c r="GP215" i="3"/>
  <c r="GP205" i="3"/>
  <c r="GP233" i="3"/>
  <c r="GP213" i="3"/>
  <c r="GP238" i="3"/>
  <c r="GP224" i="3"/>
  <c r="GP204" i="3"/>
  <c r="GP212" i="3"/>
  <c r="GP214" i="3"/>
  <c r="GP235" i="3"/>
  <c r="GP222" i="3"/>
  <c r="GP211" i="3"/>
  <c r="GP206" i="3"/>
  <c r="GP227" i="3"/>
  <c r="GP217" i="3"/>
  <c r="GP208" i="3"/>
  <c r="GP232" i="3"/>
  <c r="GP229" i="3"/>
  <c r="GP216" i="3"/>
  <c r="FQ251" i="3"/>
  <c r="FT249" i="3"/>
  <c r="FW222" i="3"/>
  <c r="FW249" i="3" s="1"/>
  <c r="GU250" i="3"/>
  <c r="GX225" i="3"/>
  <c r="GX250" i="3" s="1"/>
  <c r="FQ252" i="3"/>
  <c r="FT250" i="3"/>
  <c r="FW223" i="3"/>
  <c r="FW250" i="3" s="1"/>
  <c r="FW202" i="3"/>
  <c r="FW247" i="3" s="1"/>
  <c r="FT247" i="3"/>
  <c r="GX222" i="3"/>
  <c r="GX248" i="3" s="1"/>
  <c r="GU248" i="3"/>
  <c r="FO200" i="3"/>
  <c r="FO224" i="3"/>
  <c r="FO223" i="3"/>
  <c r="FO231" i="3"/>
  <c r="FO232" i="3"/>
  <c r="FO202" i="3"/>
  <c r="FO227" i="3"/>
  <c r="FO213" i="3"/>
  <c r="FO209" i="3"/>
  <c r="FO218" i="3"/>
  <c r="FO211" i="3"/>
  <c r="FO217" i="3"/>
  <c r="FO230" i="3"/>
  <c r="FO201" i="3"/>
  <c r="FO219" i="3"/>
  <c r="FO203" i="3"/>
  <c r="FO207" i="3"/>
  <c r="FO222" i="3"/>
  <c r="FO220" i="3"/>
  <c r="FO214" i="3"/>
  <c r="FO204" i="3"/>
  <c r="FO225" i="3"/>
  <c r="FO215" i="3"/>
  <c r="FO208" i="3"/>
  <c r="FO216" i="3"/>
  <c r="FO206" i="3"/>
  <c r="FO228" i="3"/>
  <c r="FO221" i="3"/>
  <c r="FO212" i="3"/>
  <c r="FO226" i="3"/>
  <c r="FO229" i="3"/>
  <c r="FO210" i="3"/>
  <c r="FO233" i="3"/>
  <c r="FO234" i="3"/>
  <c r="FO205" i="3"/>
  <c r="GX232" i="3"/>
  <c r="GX253" i="3" s="1"/>
  <c r="GU253" i="3"/>
  <c r="GU243" i="3"/>
  <c r="GX200" i="3"/>
  <c r="GX243" i="3" s="1"/>
  <c r="FW219" i="3"/>
  <c r="FW246" i="3" s="1"/>
  <c r="FT246" i="3"/>
  <c r="GX201" i="3"/>
  <c r="GX244" i="3" s="1"/>
  <c r="GU244" i="3"/>
  <c r="GX221" i="3"/>
  <c r="GX246" i="3" s="1"/>
  <c r="GU246" i="3"/>
  <c r="FW201" i="3"/>
  <c r="FW244" i="3" s="1"/>
  <c r="FT244" i="3"/>
  <c r="FW230" i="3"/>
  <c r="FW252" i="3" s="1"/>
  <c r="FT252" i="3"/>
  <c r="FQ253" i="3"/>
  <c r="GT125" i="3"/>
  <c r="DO123" i="3"/>
  <c r="J37" i="3" s="1"/>
  <c r="Y40" i="16" s="1"/>
  <c r="CA38" i="3"/>
  <c r="CD38" i="3" s="1"/>
  <c r="BX38" i="3"/>
  <c r="CA7" i="3"/>
  <c r="BX7" i="3"/>
  <c r="BX50" i="3" s="1"/>
  <c r="BX33" i="3"/>
  <c r="CA33" i="3"/>
  <c r="CD33" i="3" s="1"/>
  <c r="CA31" i="3"/>
  <c r="CD31" i="3" s="1"/>
  <c r="BX31" i="3"/>
  <c r="CA22" i="3"/>
  <c r="CD22" i="3" s="1"/>
  <c r="BX22" i="3"/>
  <c r="BU53" i="3"/>
  <c r="CA26" i="3"/>
  <c r="BX26" i="3"/>
  <c r="BX53" i="3" s="1"/>
  <c r="U10" i="3" s="1"/>
  <c r="Y53" i="10" s="1"/>
  <c r="BU56" i="3"/>
  <c r="BX29" i="3"/>
  <c r="BX56" i="3" s="1"/>
  <c r="U13" i="3" s="1"/>
  <c r="Y56" i="10" s="1"/>
  <c r="CA29" i="3"/>
  <c r="BU55" i="3"/>
  <c r="R12" i="3" s="1"/>
  <c r="R55" i="10" s="1"/>
  <c r="CA27" i="3"/>
  <c r="BX27" i="3"/>
  <c r="BX55" i="3" s="1"/>
  <c r="BX9" i="3"/>
  <c r="CA9" i="3"/>
  <c r="BM118" i="3"/>
  <c r="DQ58" i="3"/>
  <c r="DT35" i="3"/>
  <c r="DT58" i="3" s="1"/>
  <c r="BU59" i="3"/>
  <c r="R16" i="3" s="1"/>
  <c r="R59" i="10" s="1"/>
  <c r="BX37" i="3"/>
  <c r="CA37" i="3"/>
  <c r="CA10" i="3"/>
  <c r="CD10" i="3" s="1"/>
  <c r="BX10" i="3"/>
  <c r="BX17" i="3"/>
  <c r="CA17" i="3"/>
  <c r="CD17" i="3" s="1"/>
  <c r="CA15" i="3"/>
  <c r="CD15" i="3" s="1"/>
  <c r="BX15" i="3"/>
  <c r="BX21" i="3"/>
  <c r="CA21" i="3"/>
  <c r="CD21" i="3" s="1"/>
  <c r="BU52" i="3"/>
  <c r="R9" i="3" s="1"/>
  <c r="R52" i="10" s="1"/>
  <c r="BX25" i="3"/>
  <c r="BX52" i="3" s="1"/>
  <c r="U9" i="3" s="1"/>
  <c r="Y52" i="10" s="1"/>
  <c r="CA25" i="3"/>
  <c r="BX13" i="3"/>
  <c r="CA13" i="3"/>
  <c r="CD13" i="3" s="1"/>
  <c r="BX11" i="3"/>
  <c r="CA11" i="3"/>
  <c r="CD11" i="3" s="1"/>
  <c r="BX40" i="3"/>
  <c r="CA40" i="3"/>
  <c r="DU72" i="3"/>
  <c r="DU115" i="3" s="1"/>
  <c r="P29" i="3" s="1"/>
  <c r="D32" i="16" s="1"/>
  <c r="DR115" i="3"/>
  <c r="M29" i="3" s="1"/>
  <c r="K32" i="16" s="1"/>
  <c r="BP121" i="3"/>
  <c r="BS94" i="3"/>
  <c r="BS121" i="3" s="1"/>
  <c r="DU91" i="3"/>
  <c r="DU119" i="3" s="1"/>
  <c r="P33" i="3" s="1"/>
  <c r="D36" i="16" s="1"/>
  <c r="DR119" i="3"/>
  <c r="BM123" i="3"/>
  <c r="BP117" i="3"/>
  <c r="BS90" i="3"/>
  <c r="BS117" i="3" s="1"/>
  <c r="HY125" i="3"/>
  <c r="DR116" i="3"/>
  <c r="M30" i="3" s="1"/>
  <c r="K33" i="16" s="1"/>
  <c r="DU89" i="3"/>
  <c r="DU116" i="3" s="1"/>
  <c r="P30" i="3" s="1"/>
  <c r="D33" i="16" s="1"/>
  <c r="DO124" i="3"/>
  <c r="J38" i="3" s="1"/>
  <c r="Y41" i="16" s="1"/>
  <c r="DL125" i="3"/>
  <c r="G39" i="3" s="1"/>
  <c r="R42" i="16" s="1"/>
  <c r="BK96" i="3"/>
  <c r="BK80" i="3"/>
  <c r="BK99" i="3"/>
  <c r="BK83" i="3"/>
  <c r="BK102" i="3"/>
  <c r="BK86" i="3"/>
  <c r="BK105" i="3"/>
  <c r="BK89" i="3"/>
  <c r="BK73" i="3"/>
  <c r="BK104" i="3"/>
  <c r="BK91" i="3"/>
  <c r="BK94" i="3"/>
  <c r="BK81" i="3"/>
  <c r="BK92" i="3"/>
  <c r="BK76" i="3"/>
  <c r="BK95" i="3"/>
  <c r="BK79" i="3"/>
  <c r="BK98" i="3"/>
  <c r="BK82" i="3"/>
  <c r="BK101" i="3"/>
  <c r="BK85" i="3"/>
  <c r="BK88" i="3"/>
  <c r="BK75" i="3"/>
  <c r="BK78" i="3"/>
  <c r="BK100" i="3"/>
  <c r="BK84" i="3"/>
  <c r="BK103" i="3"/>
  <c r="BK87" i="3"/>
  <c r="BK71" i="3"/>
  <c r="BK90" i="3"/>
  <c r="BK74" i="3"/>
  <c r="BK93" i="3"/>
  <c r="BK77" i="3"/>
  <c r="BK72" i="3"/>
  <c r="BK97" i="3"/>
  <c r="HW82" i="3"/>
  <c r="HZ82" i="3" s="1"/>
  <c r="HT82" i="3"/>
  <c r="HT78" i="3"/>
  <c r="HW78" i="3"/>
  <c r="HZ78" i="3" s="1"/>
  <c r="HW99" i="3"/>
  <c r="HT99" i="3"/>
  <c r="HW89" i="3"/>
  <c r="HZ89" i="3" s="1"/>
  <c r="HT89" i="3"/>
  <c r="HT77" i="3"/>
  <c r="HW77" i="3"/>
  <c r="HZ77" i="3" s="1"/>
  <c r="HW102" i="3"/>
  <c r="HT102" i="3"/>
  <c r="HW80" i="3"/>
  <c r="HZ80" i="3" s="1"/>
  <c r="HT80" i="3"/>
  <c r="HW98" i="3"/>
  <c r="HT98" i="3"/>
  <c r="HW97" i="3"/>
  <c r="HZ97" i="3" s="1"/>
  <c r="HT97" i="3"/>
  <c r="HT79" i="3"/>
  <c r="HW79" i="3"/>
  <c r="HZ79" i="3" s="1"/>
  <c r="HW100" i="3"/>
  <c r="HT100" i="3"/>
  <c r="DZ25" i="3"/>
  <c r="DZ52" i="3" s="1"/>
  <c r="DW52" i="3"/>
  <c r="EC25" i="3"/>
  <c r="DZ33" i="3"/>
  <c r="EC33" i="3"/>
  <c r="EF33" i="3" s="1"/>
  <c r="EC32" i="3"/>
  <c r="EF32" i="3" s="1"/>
  <c r="DZ32" i="3"/>
  <c r="EC34" i="3"/>
  <c r="EF34" i="3" s="1"/>
  <c r="DZ34" i="3"/>
  <c r="EC12" i="3"/>
  <c r="EF12" i="3" s="1"/>
  <c r="DZ12" i="3"/>
  <c r="EC26" i="3"/>
  <c r="DW53" i="3"/>
  <c r="DZ26" i="3"/>
  <c r="DZ53" i="3" s="1"/>
  <c r="EC40" i="3"/>
  <c r="DW60" i="3"/>
  <c r="DZ40" i="3"/>
  <c r="DZ19" i="3"/>
  <c r="EC19" i="3"/>
  <c r="EF19" i="3" s="1"/>
  <c r="GR98" i="3"/>
  <c r="GU98" i="3"/>
  <c r="GX98" i="3" s="1"/>
  <c r="GO116" i="3"/>
  <c r="GU91" i="3"/>
  <c r="GR91" i="3"/>
  <c r="GR116" i="3" s="1"/>
  <c r="GU77" i="3"/>
  <c r="GX77" i="3" s="1"/>
  <c r="GR77" i="3"/>
  <c r="GR79" i="3"/>
  <c r="GU79" i="3"/>
  <c r="GX79" i="3" s="1"/>
  <c r="GR89" i="3"/>
  <c r="GU89" i="3"/>
  <c r="GX89" i="3" s="1"/>
  <c r="GR86" i="3"/>
  <c r="GU86" i="3"/>
  <c r="GX86" i="3" s="1"/>
  <c r="GU105" i="3"/>
  <c r="GR105" i="3"/>
  <c r="GO123" i="3"/>
  <c r="GR72" i="3"/>
  <c r="GR115" i="3" s="1"/>
  <c r="GO115" i="3"/>
  <c r="GU72" i="3"/>
  <c r="GR88" i="3"/>
  <c r="GU88" i="3"/>
  <c r="GX88" i="3" s="1"/>
  <c r="DR122" i="3"/>
  <c r="M36" i="3" s="1"/>
  <c r="K39" i="16" s="1"/>
  <c r="DU99" i="3"/>
  <c r="DU122" i="3" s="1"/>
  <c r="P36" i="3" s="1"/>
  <c r="D39" i="16" s="1"/>
  <c r="BS104" i="3"/>
  <c r="BS124" i="3" s="1"/>
  <c r="BP124" i="3"/>
  <c r="GO122" i="3"/>
  <c r="GU97" i="3"/>
  <c r="GR97" i="3"/>
  <c r="GR107" i="3"/>
  <c r="GU107" i="3"/>
  <c r="GX107" i="3" s="1"/>
  <c r="GR90" i="3"/>
  <c r="GU90" i="3"/>
  <c r="GX90" i="3" s="1"/>
  <c r="BU58" i="3"/>
  <c r="R15" i="3" s="1"/>
  <c r="R58" i="10" s="1"/>
  <c r="CA35" i="3"/>
  <c r="BX35" i="3"/>
  <c r="CA39" i="3"/>
  <c r="CD39" i="3" s="1"/>
  <c r="BX39" i="3"/>
  <c r="CA18" i="3"/>
  <c r="CD18" i="3" s="1"/>
  <c r="BX18" i="3"/>
  <c r="BX12" i="3"/>
  <c r="CA12" i="3"/>
  <c r="CD12" i="3" s="1"/>
  <c r="CA19" i="3"/>
  <c r="CD19" i="3" s="1"/>
  <c r="BX19" i="3"/>
  <c r="CA23" i="3"/>
  <c r="CD23" i="3" s="1"/>
  <c r="BX23" i="3"/>
  <c r="CA14" i="3"/>
  <c r="CD14" i="3" s="1"/>
  <c r="BX14" i="3"/>
  <c r="BU51" i="3"/>
  <c r="BX8" i="3"/>
  <c r="BX51" i="3" s="1"/>
  <c r="U8" i="3" s="1"/>
  <c r="Y51" i="10" s="1"/>
  <c r="CA8" i="3"/>
  <c r="DR120" i="3"/>
  <c r="M34" i="3" s="1"/>
  <c r="K37" i="16" s="1"/>
  <c r="DU93" i="3"/>
  <c r="DU120" i="3" s="1"/>
  <c r="P34" i="3" s="1"/>
  <c r="D37" i="16" s="1"/>
  <c r="HS125" i="3"/>
  <c r="DQ53" i="3"/>
  <c r="DT26" i="3"/>
  <c r="DT53" i="3" s="1"/>
  <c r="BP123" i="3"/>
  <c r="BS101" i="3"/>
  <c r="BS123" i="3" s="1"/>
  <c r="DU71" i="3"/>
  <c r="DU114" i="3" s="1"/>
  <c r="DR114" i="3"/>
  <c r="M28" i="3" s="1"/>
  <c r="K31" i="16" s="1"/>
  <c r="BP116" i="3"/>
  <c r="BS89" i="3"/>
  <c r="BS116" i="3" s="1"/>
  <c r="BJ125" i="3"/>
  <c r="HT85" i="3"/>
  <c r="HW85" i="3"/>
  <c r="HZ85" i="3" s="1"/>
  <c r="HT110" i="3"/>
  <c r="HW110" i="3"/>
  <c r="HT88" i="3"/>
  <c r="HW88" i="3"/>
  <c r="HZ88" i="3" s="1"/>
  <c r="HT76" i="3"/>
  <c r="HW76" i="3"/>
  <c r="HZ76" i="3" s="1"/>
  <c r="HW109" i="3"/>
  <c r="HT109" i="3"/>
  <c r="HQ118" i="3"/>
  <c r="HW91" i="3"/>
  <c r="HT91" i="3"/>
  <c r="HW112" i="3"/>
  <c r="HT112" i="3"/>
  <c r="HQ117" i="3"/>
  <c r="HT92" i="3"/>
  <c r="HT117" i="3" s="1"/>
  <c r="HW92" i="3"/>
  <c r="HT90" i="3"/>
  <c r="HT116" i="3" s="1"/>
  <c r="HQ116" i="3"/>
  <c r="HW90" i="3"/>
  <c r="HT111" i="3"/>
  <c r="HW111" i="3"/>
  <c r="GW125" i="3"/>
  <c r="DR118" i="3"/>
  <c r="M32" i="3" s="1"/>
  <c r="K35" i="16" s="1"/>
  <c r="DU73" i="3"/>
  <c r="DU118" i="3" s="1"/>
  <c r="P32" i="3" s="1"/>
  <c r="D35" i="16" s="1"/>
  <c r="DZ21" i="3"/>
  <c r="EC21" i="3"/>
  <c r="EF21" i="3" s="1"/>
  <c r="DZ29" i="3"/>
  <c r="DZ56" i="3" s="1"/>
  <c r="DW56" i="3"/>
  <c r="EC29" i="3"/>
  <c r="EC16" i="3"/>
  <c r="EF16" i="3" s="1"/>
  <c r="DZ16" i="3"/>
  <c r="EC22" i="3"/>
  <c r="EF22" i="3" s="1"/>
  <c r="DZ22" i="3"/>
  <c r="DZ23" i="3"/>
  <c r="EC23" i="3"/>
  <c r="EF23" i="3" s="1"/>
  <c r="EC36" i="3"/>
  <c r="EF36" i="3" s="1"/>
  <c r="DZ36" i="3"/>
  <c r="EC15" i="3"/>
  <c r="EF15" i="3" s="1"/>
  <c r="DZ15" i="3"/>
  <c r="EC30" i="3"/>
  <c r="DW57" i="3"/>
  <c r="DZ30" i="3"/>
  <c r="DZ57" i="3" s="1"/>
  <c r="EC8" i="3"/>
  <c r="DW51" i="3"/>
  <c r="DZ8" i="3"/>
  <c r="DZ51" i="3" s="1"/>
  <c r="GU87" i="3"/>
  <c r="GX87" i="3" s="1"/>
  <c r="GR87" i="3"/>
  <c r="GU71" i="3"/>
  <c r="GO114" i="3"/>
  <c r="GR71" i="3"/>
  <c r="GR114" i="3" s="1"/>
  <c r="GP71" i="3" a="1"/>
  <c r="GR80" i="3"/>
  <c r="GU80" i="3"/>
  <c r="GX80" i="3" s="1"/>
  <c r="GU94" i="3"/>
  <c r="GX94" i="3" s="1"/>
  <c r="GR94" i="3"/>
  <c r="GU104" i="3"/>
  <c r="GX104" i="3" s="1"/>
  <c r="GR104" i="3"/>
  <c r="GR103" i="3"/>
  <c r="GU103" i="3"/>
  <c r="GO124" i="3"/>
  <c r="GR92" i="3"/>
  <c r="GR117" i="3" s="1"/>
  <c r="GU92" i="3"/>
  <c r="GO117" i="3"/>
  <c r="GU83" i="3"/>
  <c r="GX83" i="3" s="1"/>
  <c r="GR83" i="3"/>
  <c r="GR76" i="3"/>
  <c r="GU76" i="3"/>
  <c r="GX76" i="3" s="1"/>
  <c r="GR78" i="3"/>
  <c r="GU78" i="3"/>
  <c r="GX78" i="3" s="1"/>
  <c r="BS99" i="3"/>
  <c r="BS122" i="3" s="1"/>
  <c r="BP122" i="3"/>
  <c r="HW87" i="3"/>
  <c r="HZ87" i="3" s="1"/>
  <c r="HT87" i="3"/>
  <c r="HW94" i="3"/>
  <c r="HZ94" i="3" s="1"/>
  <c r="HT94" i="3"/>
  <c r="HT72" i="3"/>
  <c r="HW72" i="3"/>
  <c r="HZ72" i="3" s="1"/>
  <c r="HQ114" i="3"/>
  <c r="HT71" i="3"/>
  <c r="HW71" i="3"/>
  <c r="HT93" i="3"/>
  <c r="HT119" i="3" s="1"/>
  <c r="HQ119" i="3"/>
  <c r="HW93" i="3"/>
  <c r="HT75" i="3"/>
  <c r="HW75" i="3"/>
  <c r="HZ75" i="3" s="1"/>
  <c r="HW96" i="3"/>
  <c r="HT96" i="3"/>
  <c r="HT122" i="3" s="1"/>
  <c r="HQ122" i="3"/>
  <c r="HT103" i="3"/>
  <c r="HW103" i="3"/>
  <c r="HW74" i="3"/>
  <c r="HZ74" i="3" s="1"/>
  <c r="HT74" i="3"/>
  <c r="HQ124" i="3"/>
  <c r="HW95" i="3"/>
  <c r="HT95" i="3"/>
  <c r="DO118" i="3"/>
  <c r="J32" i="3" s="1"/>
  <c r="Y35" i="16" s="1"/>
  <c r="DZ13" i="3"/>
  <c r="EC13" i="3"/>
  <c r="EF13" i="3" s="1"/>
  <c r="EC38" i="3"/>
  <c r="EF38" i="3" s="1"/>
  <c r="DZ38" i="3"/>
  <c r="DZ11" i="3"/>
  <c r="EC11" i="3"/>
  <c r="EC28" i="3"/>
  <c r="EF28" i="3" s="1"/>
  <c r="DZ28" i="3"/>
  <c r="DW50" i="3"/>
  <c r="DZ7" i="3"/>
  <c r="DZ50" i="3" s="1"/>
  <c r="EC7" i="3"/>
  <c r="DX7" i="3" a="1"/>
  <c r="EC20" i="3"/>
  <c r="EF20" i="3" s="1"/>
  <c r="DZ20" i="3"/>
  <c r="DZ35" i="3"/>
  <c r="DW58" i="3"/>
  <c r="EC35" i="3"/>
  <c r="EC14" i="3"/>
  <c r="EF14" i="3" s="1"/>
  <c r="DZ14" i="3"/>
  <c r="GR74" i="3"/>
  <c r="GU74" i="3"/>
  <c r="GX74" i="3" s="1"/>
  <c r="GR81" i="3"/>
  <c r="GU81" i="3"/>
  <c r="GX81" i="3" s="1"/>
  <c r="GO120" i="3"/>
  <c r="GU95" i="3"/>
  <c r="GR95" i="3"/>
  <c r="GR120" i="3" s="1"/>
  <c r="GU84" i="3"/>
  <c r="GX84" i="3" s="1"/>
  <c r="GR84" i="3"/>
  <c r="GO119" i="3"/>
  <c r="GU93" i="3"/>
  <c r="GR93" i="3"/>
  <c r="GR119" i="3" s="1"/>
  <c r="GU100" i="3"/>
  <c r="GX100" i="3" s="1"/>
  <c r="GR100" i="3"/>
  <c r="BX32" i="3"/>
  <c r="CA32" i="3"/>
  <c r="CD32" i="3" s="1"/>
  <c r="BX36" i="3"/>
  <c r="CA36" i="3"/>
  <c r="CD36" i="3" s="1"/>
  <c r="CA34" i="3"/>
  <c r="CD34" i="3" s="1"/>
  <c r="BX34" i="3"/>
  <c r="BX28" i="3"/>
  <c r="CA28" i="3"/>
  <c r="CD28" i="3" s="1"/>
  <c r="BX16" i="3"/>
  <c r="CA16" i="3"/>
  <c r="CD16" i="3" s="1"/>
  <c r="BX20" i="3"/>
  <c r="CA20" i="3"/>
  <c r="CD20" i="3" s="1"/>
  <c r="BU57" i="3"/>
  <c r="R14" i="3" s="1"/>
  <c r="R57" i="10" s="1"/>
  <c r="CA30" i="3"/>
  <c r="BX30" i="3"/>
  <c r="BX57" i="3" s="1"/>
  <c r="U14" i="3" s="1"/>
  <c r="Y57" i="10" s="1"/>
  <c r="BX24" i="3"/>
  <c r="CA24" i="3"/>
  <c r="CD24" i="3" s="1"/>
  <c r="DQ25" i="3"/>
  <c r="DN25" i="3"/>
  <c r="DN52" i="3" s="1"/>
  <c r="DI52" i="3"/>
  <c r="DU90" i="3"/>
  <c r="DU117" i="3" s="1"/>
  <c r="DR117" i="3"/>
  <c r="BP118" i="3"/>
  <c r="BS73" i="3"/>
  <c r="BS118" i="3" s="1"/>
  <c r="BM122" i="3"/>
  <c r="HV125" i="3"/>
  <c r="DR123" i="3"/>
  <c r="DU101" i="3"/>
  <c r="DU123" i="3" s="1"/>
  <c r="DM100" i="3"/>
  <c r="DM84" i="3"/>
  <c r="DM105" i="3"/>
  <c r="DM89" i="3"/>
  <c r="DM73" i="3"/>
  <c r="DM91" i="3"/>
  <c r="DM75" i="3"/>
  <c r="DM94" i="3"/>
  <c r="DM78" i="3"/>
  <c r="DM96" i="3"/>
  <c r="DM80" i="3"/>
  <c r="DM101" i="3"/>
  <c r="DM103" i="3"/>
  <c r="DM87" i="3"/>
  <c r="DM71" i="3"/>
  <c r="DM90" i="3"/>
  <c r="DM74" i="3"/>
  <c r="DM92" i="3"/>
  <c r="DM76" i="3"/>
  <c r="DM97" i="3"/>
  <c r="DM81" i="3"/>
  <c r="DM99" i="3"/>
  <c r="DM83" i="3"/>
  <c r="DM102" i="3"/>
  <c r="DM86" i="3"/>
  <c r="DM72" i="3"/>
  <c r="DM77" i="3"/>
  <c r="DM98" i="3"/>
  <c r="DM85" i="3"/>
  <c r="DM88" i="3"/>
  <c r="DM95" i="3"/>
  <c r="DM82" i="3"/>
  <c r="DM104" i="3"/>
  <c r="DM93" i="3"/>
  <c r="DM79" i="3"/>
  <c r="BP120" i="3"/>
  <c r="BS93" i="3"/>
  <c r="BS120" i="3" s="1"/>
  <c r="BP119" i="3"/>
  <c r="BS91" i="3"/>
  <c r="BS119" i="3" s="1"/>
  <c r="BS71" i="3"/>
  <c r="BS114" i="3" s="1"/>
  <c r="BP114" i="3"/>
  <c r="HW73" i="3"/>
  <c r="HZ73" i="3" s="1"/>
  <c r="HT73" i="3"/>
  <c r="HT101" i="3"/>
  <c r="HW101" i="3"/>
  <c r="HT83" i="3"/>
  <c r="HW83" i="3"/>
  <c r="HZ83" i="3" s="1"/>
  <c r="HT104" i="3"/>
  <c r="HW104" i="3"/>
  <c r="HW108" i="3"/>
  <c r="HT108" i="3"/>
  <c r="HT86" i="3"/>
  <c r="HW86" i="3"/>
  <c r="HZ86" i="3" s="1"/>
  <c r="HW107" i="3"/>
  <c r="HT107" i="3"/>
  <c r="HT105" i="3"/>
  <c r="HW105" i="3"/>
  <c r="HT81" i="3"/>
  <c r="HW81" i="3"/>
  <c r="HZ81" i="3" s="1"/>
  <c r="HT106" i="3"/>
  <c r="HW106" i="3"/>
  <c r="HW84" i="3"/>
  <c r="HQ115" i="3"/>
  <c r="HT84" i="3"/>
  <c r="HT115" i="3" s="1"/>
  <c r="DR124" i="3"/>
  <c r="M38" i="3" s="1"/>
  <c r="K41" i="16" s="1"/>
  <c r="DU103" i="3"/>
  <c r="DU124" i="3" s="1"/>
  <c r="P38" i="3" s="1"/>
  <c r="D41" i="16" s="1"/>
  <c r="DO122" i="3"/>
  <c r="DU94" i="3"/>
  <c r="DU121" i="3" s="1"/>
  <c r="DR121" i="3"/>
  <c r="BM124" i="3"/>
  <c r="BS72" i="3"/>
  <c r="BS115" i="3" s="1"/>
  <c r="BP115" i="3"/>
  <c r="DZ37" i="3"/>
  <c r="DW59" i="3"/>
  <c r="EC37" i="3"/>
  <c r="DZ17" i="3"/>
  <c r="EC17" i="3"/>
  <c r="EF17" i="3" s="1"/>
  <c r="DZ27" i="3"/>
  <c r="DZ55" i="3" s="1"/>
  <c r="DW55" i="3"/>
  <c r="EC27" i="3"/>
  <c r="DZ39" i="3"/>
  <c r="EC39" i="3"/>
  <c r="EF39" i="3" s="1"/>
  <c r="EC18" i="3"/>
  <c r="EF18" i="3" s="1"/>
  <c r="DZ18" i="3"/>
  <c r="DZ31" i="3"/>
  <c r="EC31" i="3"/>
  <c r="EF31" i="3" s="1"/>
  <c r="EC10" i="3"/>
  <c r="EF10" i="3" s="1"/>
  <c r="DZ10" i="3"/>
  <c r="EC24" i="3"/>
  <c r="EF24" i="3" s="1"/>
  <c r="DZ24" i="3"/>
  <c r="EC9" i="3"/>
  <c r="EF9" i="3" s="1"/>
  <c r="DZ9" i="3"/>
  <c r="DW54" i="3"/>
  <c r="GR82" i="3"/>
  <c r="GU82" i="3"/>
  <c r="GX82" i="3" s="1"/>
  <c r="GU99" i="3"/>
  <c r="GX99" i="3" s="1"/>
  <c r="GR99" i="3"/>
  <c r="GU106" i="3"/>
  <c r="GX106" i="3" s="1"/>
  <c r="GR106" i="3"/>
  <c r="GR73" i="3"/>
  <c r="GO118" i="3"/>
  <c r="GU73" i="3"/>
  <c r="GR102" i="3"/>
  <c r="GU102" i="3"/>
  <c r="GX102" i="3" s="1"/>
  <c r="GR101" i="3"/>
  <c r="GU101" i="3"/>
  <c r="GX101" i="3" s="1"/>
  <c r="GO121" i="3"/>
  <c r="GU96" i="3"/>
  <c r="GR96" i="3"/>
  <c r="GR121" i="3" s="1"/>
  <c r="GU75" i="3"/>
  <c r="GX75" i="3" s="1"/>
  <c r="GR75" i="3"/>
  <c r="GR85" i="3"/>
  <c r="GU85" i="3"/>
  <c r="GX85" i="3" s="1"/>
  <c r="K78" i="3"/>
  <c r="R61" i="18"/>
  <c r="U76" i="3"/>
  <c r="Y54" i="18" s="1"/>
  <c r="R83" i="3"/>
  <c r="U80" i="3"/>
  <c r="Y39" i="18" s="1"/>
  <c r="H79" i="3"/>
  <c r="S38" i="18" s="1"/>
  <c r="T38" i="18" s="1"/>
  <c r="U81" i="3"/>
  <c r="Y40" i="18" s="1"/>
  <c r="J83" i="3"/>
  <c r="H75" i="3"/>
  <c r="S34" i="18" s="1"/>
  <c r="T34" i="18" s="1"/>
  <c r="BX254" i="3"/>
  <c r="DV218" i="3"/>
  <c r="DV245" i="3" s="1"/>
  <c r="DS245" i="3"/>
  <c r="EF228" i="3"/>
  <c r="EF251" i="3" s="1"/>
  <c r="EC251" i="3"/>
  <c r="CD254" i="3"/>
  <c r="DV222" i="3"/>
  <c r="DV249" i="3" s="1"/>
  <c r="DS249" i="3"/>
  <c r="DS247" i="3"/>
  <c r="DV204" i="3"/>
  <c r="DV247" i="3" s="1"/>
  <c r="EA201" i="3"/>
  <c r="DX244" i="3"/>
  <c r="EA200" i="3"/>
  <c r="DX243" i="3"/>
  <c r="EA230" i="3"/>
  <c r="DX252" i="3"/>
  <c r="EC249" i="3"/>
  <c r="EF222" i="3"/>
  <c r="EF249" i="3" s="1"/>
  <c r="DV201" i="3"/>
  <c r="DV244" i="3" s="1"/>
  <c r="DS244" i="3"/>
  <c r="CB212" i="3"/>
  <c r="CE212" i="3" s="1"/>
  <c r="BY212" i="3"/>
  <c r="CB206" i="3"/>
  <c r="CE206" i="3" s="1"/>
  <c r="BY206" i="3"/>
  <c r="BY229" i="3"/>
  <c r="CB229" i="3"/>
  <c r="BY203" i="3"/>
  <c r="CB203" i="3"/>
  <c r="BY233" i="3"/>
  <c r="BV253" i="3"/>
  <c r="CB233" i="3"/>
  <c r="BY209" i="3"/>
  <c r="CB209" i="3"/>
  <c r="CE209" i="3" s="1"/>
  <c r="BY213" i="3"/>
  <c r="CB213" i="3"/>
  <c r="CE213" i="3" s="1"/>
  <c r="BV247" i="3"/>
  <c r="CB202" i="3"/>
  <c r="CE202" i="3" s="1"/>
  <c r="BY202" i="3"/>
  <c r="DP253" i="3"/>
  <c r="DV219" i="3"/>
  <c r="DV246" i="3" s="1"/>
  <c r="DS246" i="3"/>
  <c r="DS250" i="3"/>
  <c r="DV223" i="3"/>
  <c r="DV250" i="3" s="1"/>
  <c r="EF219" i="3"/>
  <c r="EF246" i="3" s="1"/>
  <c r="EC246" i="3"/>
  <c r="BT203" i="3"/>
  <c r="CA254" i="3"/>
  <c r="DP251" i="3"/>
  <c r="EC248" i="3"/>
  <c r="EF220" i="3"/>
  <c r="EF248" i="3" s="1"/>
  <c r="DV230" i="3"/>
  <c r="DV252" i="3" s="1"/>
  <c r="DS252" i="3"/>
  <c r="EA228" i="3"/>
  <c r="ED228" i="3" s="1"/>
  <c r="DX251" i="3"/>
  <c r="EA220" i="3"/>
  <c r="DX248" i="3"/>
  <c r="BY211" i="3"/>
  <c r="CB211" i="3"/>
  <c r="CE211" i="3" s="1"/>
  <c r="BY200" i="3"/>
  <c r="BY243" i="3" s="1"/>
  <c r="CB200" i="3"/>
  <c r="BV243" i="3"/>
  <c r="CB226" i="3"/>
  <c r="CE226" i="3" s="1"/>
  <c r="BY226" i="3"/>
  <c r="BY219" i="3"/>
  <c r="BY246" i="3" s="1"/>
  <c r="CB219" i="3"/>
  <c r="BV246" i="3"/>
  <c r="CB214" i="3"/>
  <c r="CE214" i="3" s="1"/>
  <c r="BY214" i="3"/>
  <c r="BV249" i="3"/>
  <c r="CB222" i="3"/>
  <c r="BY222" i="3"/>
  <c r="BY249" i="3" s="1"/>
  <c r="CB210" i="3"/>
  <c r="CE210" i="3" s="1"/>
  <c r="BY210" i="3"/>
  <c r="BV245" i="3"/>
  <c r="CB218" i="3"/>
  <c r="BY218" i="3"/>
  <c r="BY245" i="3" s="1"/>
  <c r="DV200" i="3"/>
  <c r="DV243" i="3" s="1"/>
  <c r="DS243" i="3"/>
  <c r="EF200" i="3"/>
  <c r="EF243" i="3" s="1"/>
  <c r="EC243" i="3"/>
  <c r="EC245" i="3"/>
  <c r="EF218" i="3"/>
  <c r="EF245" i="3" s="1"/>
  <c r="DP252" i="3"/>
  <c r="EA222" i="3"/>
  <c r="DX249" i="3"/>
  <c r="EA219" i="3"/>
  <c r="DX246" i="3"/>
  <c r="EG232" i="3"/>
  <c r="EA223" i="3"/>
  <c r="DX250" i="3"/>
  <c r="EA218" i="3"/>
  <c r="DX245" i="3"/>
  <c r="EF201" i="3"/>
  <c r="EF244" i="3" s="1"/>
  <c r="EC244" i="3"/>
  <c r="DS248" i="3"/>
  <c r="DV220" i="3"/>
  <c r="DV248" i="3" s="1"/>
  <c r="BN252" i="3"/>
  <c r="BT233" i="3"/>
  <c r="BY225" i="3"/>
  <c r="CB225" i="3"/>
  <c r="CE225" i="3" s="1"/>
  <c r="BY231" i="3"/>
  <c r="CB231" i="3"/>
  <c r="CE231" i="3" s="1"/>
  <c r="BV248" i="3"/>
  <c r="CB220" i="3"/>
  <c r="BY220" i="3"/>
  <c r="BY248" i="3" s="1"/>
  <c r="BY217" i="3"/>
  <c r="CB217" i="3"/>
  <c r="CE217" i="3" s="1"/>
  <c r="BV251" i="3"/>
  <c r="CB228" i="3"/>
  <c r="CE228" i="3" s="1"/>
  <c r="BY228" i="3"/>
  <c r="BY215" i="3"/>
  <c r="CB215" i="3"/>
  <c r="CE215" i="3" s="1"/>
  <c r="CB224" i="3"/>
  <c r="CE224" i="3" s="1"/>
  <c r="BY224" i="3"/>
  <c r="BY221" i="3"/>
  <c r="CB221" i="3"/>
  <c r="CE221" i="3" s="1"/>
  <c r="BY207" i="3"/>
  <c r="CB207" i="3"/>
  <c r="CE207" i="3" s="1"/>
  <c r="BY223" i="3"/>
  <c r="BY250" i="3" s="1"/>
  <c r="CB223" i="3"/>
  <c r="BV250" i="3"/>
  <c r="DS253" i="3"/>
  <c r="DV232" i="3"/>
  <c r="DV253" i="3" s="1"/>
  <c r="BQ248" i="3"/>
  <c r="BT220" i="3"/>
  <c r="BT248" i="3" s="1"/>
  <c r="EC252" i="3"/>
  <c r="EF230" i="3"/>
  <c r="EF252" i="3" s="1"/>
  <c r="DP247" i="3"/>
  <c r="DM254" i="3"/>
  <c r="DS251" i="3"/>
  <c r="DV228" i="3"/>
  <c r="DV251" i="3" s="1"/>
  <c r="DZ254" i="3"/>
  <c r="EA233" i="3"/>
  <c r="DX253" i="3"/>
  <c r="ED203" i="3"/>
  <c r="EG203" i="3" s="1"/>
  <c r="ED229" i="3"/>
  <c r="EG229" i="3" s="1"/>
  <c r="EA202" i="3"/>
  <c r="ED202" i="3" s="1"/>
  <c r="DX247" i="3"/>
  <c r="EF223" i="3"/>
  <c r="EF250" i="3" s="1"/>
  <c r="EC250" i="3"/>
  <c r="EF202" i="3"/>
  <c r="EF247" i="3" s="1"/>
  <c r="EC247" i="3"/>
  <c r="BY227" i="3"/>
  <c r="CB227" i="3"/>
  <c r="CE227" i="3" s="1"/>
  <c r="CB232" i="3"/>
  <c r="CE232" i="3" s="1"/>
  <c r="BY232" i="3"/>
  <c r="CB204" i="3"/>
  <c r="CE204" i="3" s="1"/>
  <c r="BY204" i="3"/>
  <c r="BY201" i="3"/>
  <c r="BY244" i="3" s="1"/>
  <c r="CB201" i="3"/>
  <c r="BV244" i="3"/>
  <c r="CB230" i="3"/>
  <c r="BY230" i="3"/>
  <c r="BV252" i="3"/>
  <c r="CB216" i="3"/>
  <c r="CE216" i="3" s="1"/>
  <c r="BY216" i="3"/>
  <c r="CB208" i="3"/>
  <c r="CE208" i="3" s="1"/>
  <c r="BY208" i="3"/>
  <c r="BY205" i="3"/>
  <c r="CB205" i="3"/>
  <c r="CE205" i="3" s="1"/>
  <c r="CB234" i="3"/>
  <c r="BY234" i="3"/>
  <c r="C35" i="10"/>
  <c r="AI7" i="3" a="1"/>
  <c r="AI8" i="3" s="1"/>
  <c r="DI29" i="3"/>
  <c r="BG29" i="3"/>
  <c r="BG52" i="3"/>
  <c r="BL25" i="3"/>
  <c r="BL52" i="3" s="1"/>
  <c r="BO25" i="3"/>
  <c r="BO58" i="3"/>
  <c r="BR35" i="3"/>
  <c r="BR58" i="3" s="1"/>
  <c r="O15" i="3" s="1"/>
  <c r="C39" i="10" s="1"/>
  <c r="BO53" i="3"/>
  <c r="L10" i="3" s="1"/>
  <c r="J34" i="10" s="1"/>
  <c r="BR26" i="3"/>
  <c r="BR53" i="3" s="1"/>
  <c r="O10" i="3" s="1"/>
  <c r="C34" i="10" s="1"/>
  <c r="BU50" i="3"/>
  <c r="BV7" i="3" a="1"/>
  <c r="BU54" i="3"/>
  <c r="GT35" i="3"/>
  <c r="GQ35" i="3"/>
  <c r="GQ58" i="3" s="1"/>
  <c r="GL58" i="3"/>
  <c r="HH26" i="3"/>
  <c r="HH54" i="3" s="1"/>
  <c r="HH61" i="3" s="1"/>
  <c r="HE54" i="3"/>
  <c r="HE61" i="3" s="1"/>
  <c r="GT26" i="3"/>
  <c r="GW26" i="3" s="1"/>
  <c r="GQ26" i="3"/>
  <c r="GW21" i="3"/>
  <c r="BU60" i="3"/>
  <c r="R17" i="3" s="1"/>
  <c r="R60" i="10" s="1"/>
  <c r="GZ19" i="3"/>
  <c r="GZ35" i="3"/>
  <c r="GZ13" i="3"/>
  <c r="GZ16" i="3"/>
  <c r="GZ40" i="3"/>
  <c r="GZ30" i="3"/>
  <c r="GZ20" i="3"/>
  <c r="GZ42" i="3"/>
  <c r="GZ38" i="3"/>
  <c r="GZ7" i="3"/>
  <c r="GZ23" i="3"/>
  <c r="GZ39" i="3"/>
  <c r="GZ24" i="3"/>
  <c r="GZ36" i="3"/>
  <c r="GZ28" i="3"/>
  <c r="GZ11" i="3"/>
  <c r="GZ27" i="3"/>
  <c r="GZ43" i="3"/>
  <c r="GZ21" i="3"/>
  <c r="GZ29" i="3"/>
  <c r="GZ18" i="3"/>
  <c r="GZ41" i="3"/>
  <c r="GZ32" i="3"/>
  <c r="GZ33" i="3"/>
  <c r="GZ15" i="3"/>
  <c r="GZ31" i="3"/>
  <c r="GZ9" i="3"/>
  <c r="GZ8" i="3"/>
  <c r="GZ34" i="3"/>
  <c r="GZ25" i="3"/>
  <c r="GZ12" i="3"/>
  <c r="GZ37" i="3"/>
  <c r="GZ14" i="3"/>
  <c r="GZ17" i="3"/>
  <c r="GZ10" i="3"/>
  <c r="GZ26" i="3"/>
  <c r="GZ22" i="3"/>
  <c r="K73" i="3"/>
  <c r="K74" i="3"/>
  <c r="ID253" i="3"/>
  <c r="IA254" i="3"/>
  <c r="HV254" i="3"/>
  <c r="HW223" i="3"/>
  <c r="HZ223" i="3" s="1"/>
  <c r="HT223" i="3"/>
  <c r="HW241" i="3"/>
  <c r="HT241" i="3"/>
  <c r="HT216" i="3"/>
  <c r="HW216" i="3"/>
  <c r="HZ216" i="3" s="1"/>
  <c r="HW219" i="3"/>
  <c r="HQ245" i="3"/>
  <c r="HT219" i="3"/>
  <c r="HT245" i="3" s="1"/>
  <c r="HW240" i="3"/>
  <c r="HT240" i="3"/>
  <c r="HQ246" i="3"/>
  <c r="HW221" i="3"/>
  <c r="HT221" i="3"/>
  <c r="HT246" i="3" s="1"/>
  <c r="HT202" i="3"/>
  <c r="HW202" i="3"/>
  <c r="HZ202" i="3" s="1"/>
  <c r="HW215" i="3"/>
  <c r="HZ215" i="3" s="1"/>
  <c r="HT215" i="3"/>
  <c r="HW236" i="3"/>
  <c r="HT236" i="3"/>
  <c r="HW217" i="3"/>
  <c r="HZ217" i="3" s="1"/>
  <c r="HT217" i="3"/>
  <c r="IJ225" i="3"/>
  <c r="IJ251" i="3" s="1"/>
  <c r="IG251" i="3"/>
  <c r="IG248" i="3"/>
  <c r="IJ222" i="3"/>
  <c r="IJ248" i="3" s="1"/>
  <c r="IJ220" i="3"/>
  <c r="IJ247" i="3" s="1"/>
  <c r="IG247" i="3"/>
  <c r="IB241" i="3"/>
  <c r="IB225" i="3"/>
  <c r="IB209" i="3"/>
  <c r="IB234" i="3"/>
  <c r="IB218" i="3"/>
  <c r="IB202" i="3"/>
  <c r="IB228" i="3"/>
  <c r="IB212" i="3"/>
  <c r="IB239" i="3"/>
  <c r="IB223" i="3"/>
  <c r="IB207" i="3"/>
  <c r="IB233" i="3"/>
  <c r="IB217" i="3"/>
  <c r="IB201" i="3"/>
  <c r="IB226" i="3"/>
  <c r="IB236" i="3"/>
  <c r="IB220" i="3"/>
  <c r="IB231" i="3"/>
  <c r="IB215" i="3"/>
  <c r="IB229" i="3"/>
  <c r="IB213" i="3"/>
  <c r="IB238" i="3"/>
  <c r="IB222" i="3"/>
  <c r="IB206" i="3"/>
  <c r="IB232" i="3"/>
  <c r="IB216" i="3"/>
  <c r="IB200" i="3"/>
  <c r="IB227" i="3"/>
  <c r="IB211" i="3"/>
  <c r="IB237" i="3"/>
  <c r="IB221" i="3"/>
  <c r="IB205" i="3"/>
  <c r="IB230" i="3"/>
  <c r="IB214" i="3"/>
  <c r="IB240" i="3"/>
  <c r="IB224" i="3"/>
  <c r="IB208" i="3"/>
  <c r="IB235" i="3"/>
  <c r="IB219" i="3"/>
  <c r="IB203" i="3"/>
  <c r="IB210" i="3"/>
  <c r="IB204" i="3"/>
  <c r="IG245" i="3"/>
  <c r="IJ219" i="3"/>
  <c r="IJ245" i="3" s="1"/>
  <c r="Y51" i="18"/>
  <c r="HT228" i="3"/>
  <c r="HW228" i="3"/>
  <c r="HW227" i="3"/>
  <c r="HT227" i="3"/>
  <c r="HW206" i="3"/>
  <c r="HZ206" i="3" s="1"/>
  <c r="HT206" i="3"/>
  <c r="HW229" i="3"/>
  <c r="HT229" i="3"/>
  <c r="HT208" i="3"/>
  <c r="HW208" i="3"/>
  <c r="HZ208" i="3" s="1"/>
  <c r="HW230" i="3"/>
  <c r="HT230" i="3"/>
  <c r="HW207" i="3"/>
  <c r="HZ207" i="3" s="1"/>
  <c r="HT207" i="3"/>
  <c r="HW209" i="3"/>
  <c r="HZ209" i="3" s="1"/>
  <c r="HT209" i="3"/>
  <c r="HT204" i="3"/>
  <c r="HW204" i="3"/>
  <c r="HZ204" i="3" s="1"/>
  <c r="HW226" i="3"/>
  <c r="HZ226" i="3" s="1"/>
  <c r="HT226" i="3"/>
  <c r="IG243" i="3"/>
  <c r="IJ200" i="3"/>
  <c r="IG244" i="3"/>
  <c r="IJ213" i="3"/>
  <c r="IJ244" i="3" s="1"/>
  <c r="ID247" i="3"/>
  <c r="HW238" i="3"/>
  <c r="HT238" i="3"/>
  <c r="HY254" i="3"/>
  <c r="IJ224" i="3"/>
  <c r="IJ253" i="3" s="1"/>
  <c r="IG253" i="3"/>
  <c r="HT212" i="3"/>
  <c r="HW212" i="3"/>
  <c r="HZ212" i="3" s="1"/>
  <c r="HW211" i="3"/>
  <c r="HZ211" i="3" s="1"/>
  <c r="HT211" i="3"/>
  <c r="HW232" i="3"/>
  <c r="HT232" i="3"/>
  <c r="HQ244" i="3"/>
  <c r="HW213" i="3"/>
  <c r="HT213" i="3"/>
  <c r="HT244" i="3" s="1"/>
  <c r="HW235" i="3"/>
  <c r="HT235" i="3"/>
  <c r="HW214" i="3"/>
  <c r="HZ214" i="3" s="1"/>
  <c r="HT214" i="3"/>
  <c r="HW237" i="3"/>
  <c r="HT237" i="3"/>
  <c r="HW218" i="3"/>
  <c r="HZ218" i="3" s="1"/>
  <c r="HT218" i="3"/>
  <c r="HW231" i="3"/>
  <c r="HT231" i="3"/>
  <c r="HW210" i="3"/>
  <c r="HZ210" i="3" s="1"/>
  <c r="HT210" i="3"/>
  <c r="HW233" i="3"/>
  <c r="HT233" i="3"/>
  <c r="IJ221" i="3"/>
  <c r="IJ246" i="3" s="1"/>
  <c r="IG246" i="3"/>
  <c r="HS254" i="3"/>
  <c r="HW234" i="3"/>
  <c r="HT234" i="3"/>
  <c r="HQ243" i="3"/>
  <c r="HT200" i="3"/>
  <c r="HW200" i="3"/>
  <c r="HQ248" i="3"/>
  <c r="HT222" i="3"/>
  <c r="HT248" i="3" s="1"/>
  <c r="HW222" i="3"/>
  <c r="HW203" i="3"/>
  <c r="HZ203" i="3" s="1"/>
  <c r="HT203" i="3"/>
  <c r="HQ253" i="3"/>
  <c r="HW224" i="3"/>
  <c r="HT224" i="3"/>
  <c r="HW205" i="3"/>
  <c r="HZ205" i="3" s="1"/>
  <c r="HT205" i="3"/>
  <c r="HW239" i="3"/>
  <c r="HT239" i="3"/>
  <c r="HW225" i="3"/>
  <c r="HT225" i="3"/>
  <c r="HT251" i="3" s="1"/>
  <c r="HQ251" i="3"/>
  <c r="HQ247" i="3"/>
  <c r="HT220" i="3"/>
  <c r="HW220" i="3"/>
  <c r="HW201" i="3"/>
  <c r="HZ201" i="3" s="1"/>
  <c r="HT201" i="3"/>
  <c r="ID243" i="3"/>
  <c r="IA61" i="3"/>
  <c r="R13" i="3"/>
  <c r="R56" i="10" s="1"/>
  <c r="HM61" i="3"/>
  <c r="X39" i="10"/>
  <c r="J35" i="10"/>
  <c r="R8" i="3"/>
  <c r="R51" i="10" s="1"/>
  <c r="HX26" i="3"/>
  <c r="HX52" i="3" s="1"/>
  <c r="HU52" i="3"/>
  <c r="IJ20" i="3"/>
  <c r="IJ51" i="3" s="1"/>
  <c r="IG51" i="3"/>
  <c r="IJ7" i="3"/>
  <c r="IG50" i="3"/>
  <c r="R10" i="3"/>
  <c r="R53" i="10" s="1"/>
  <c r="IB9" i="3"/>
  <c r="IB36" i="3"/>
  <c r="IB20" i="3"/>
  <c r="IB47" i="3"/>
  <c r="IB31" i="3"/>
  <c r="IB15" i="3"/>
  <c r="IB42" i="3"/>
  <c r="IB26" i="3"/>
  <c r="IB10" i="3"/>
  <c r="IB33" i="3"/>
  <c r="IB17" i="3"/>
  <c r="IB48" i="3"/>
  <c r="IB32" i="3"/>
  <c r="IB16" i="3"/>
  <c r="IB43" i="3"/>
  <c r="IB27" i="3"/>
  <c r="IB11" i="3"/>
  <c r="IB38" i="3"/>
  <c r="IB22" i="3"/>
  <c r="IB45" i="3"/>
  <c r="IB29" i="3"/>
  <c r="IB13" i="3"/>
  <c r="IB44" i="3"/>
  <c r="IB28" i="3"/>
  <c r="IB12" i="3"/>
  <c r="IB39" i="3"/>
  <c r="IB23" i="3"/>
  <c r="IB7" i="3"/>
  <c r="IB34" i="3"/>
  <c r="IB18" i="3"/>
  <c r="IB41" i="3"/>
  <c r="IB25" i="3"/>
  <c r="IB40" i="3"/>
  <c r="IB24" i="3"/>
  <c r="IB8" i="3"/>
  <c r="IB35" i="3"/>
  <c r="IB19" i="3"/>
  <c r="IB46" i="3"/>
  <c r="IB30" i="3"/>
  <c r="IB14" i="3"/>
  <c r="IB37" i="3"/>
  <c r="IB21" i="3"/>
  <c r="ID60" i="3"/>
  <c r="R11" i="3"/>
  <c r="R54" i="10" s="1"/>
  <c r="ID50" i="3"/>
  <c r="IJ33" i="3"/>
  <c r="IJ60" i="3" s="1"/>
  <c r="IG60" i="3"/>
  <c r="ID54" i="3"/>
  <c r="IG58" i="3"/>
  <c r="IJ32" i="3"/>
  <c r="IJ58" i="3" s="1"/>
  <c r="IJ29" i="3"/>
  <c r="IJ55" i="3" s="1"/>
  <c r="IG55" i="3"/>
  <c r="IG52" i="3"/>
  <c r="IJ26" i="3"/>
  <c r="IJ52" i="3" s="1"/>
  <c r="IJ21" i="3"/>
  <c r="IJ54" i="3" s="1"/>
  <c r="IG54" i="3"/>
  <c r="IG53" i="3"/>
  <c r="IJ28" i="3"/>
  <c r="IJ53" i="3" s="1"/>
  <c r="Y38" i="18"/>
  <c r="GB254" i="3"/>
  <c r="Y34" i="18"/>
  <c r="HU29" i="3"/>
  <c r="HR29" i="3"/>
  <c r="HR55" i="3" s="1"/>
  <c r="HP7" i="3" a="1"/>
  <c r="Y37" i="18"/>
  <c r="X72" i="3"/>
  <c r="K50" i="18" s="1"/>
  <c r="HC254" i="3"/>
  <c r="FB204" i="3"/>
  <c r="FE204" i="3"/>
  <c r="FH204" i="3" s="1"/>
  <c r="FE209" i="3"/>
  <c r="FH209" i="3" s="1"/>
  <c r="FB209" i="3"/>
  <c r="FB206" i="3"/>
  <c r="FE206" i="3"/>
  <c r="FH206" i="3" s="1"/>
  <c r="FB218" i="3"/>
  <c r="FE218" i="3"/>
  <c r="FH218" i="3" s="1"/>
  <c r="EW220" i="3"/>
  <c r="EW247" i="3" s="1"/>
  <c r="ET247" i="3"/>
  <c r="EW224" i="3"/>
  <c r="EW253" i="3" s="1"/>
  <c r="ET253" i="3"/>
  <c r="FE223" i="3"/>
  <c r="FH223" i="3" s="1"/>
  <c r="FB223" i="3"/>
  <c r="FB220" i="3"/>
  <c r="FE220" i="3"/>
  <c r="FE233" i="3"/>
  <c r="FB233" i="3"/>
  <c r="FE211" i="3"/>
  <c r="FH211" i="3" s="1"/>
  <c r="FB211" i="3"/>
  <c r="FE203" i="3"/>
  <c r="FH203" i="3" s="1"/>
  <c r="FB203" i="3"/>
  <c r="FB228" i="3"/>
  <c r="FE228" i="3"/>
  <c r="FB226" i="3"/>
  <c r="FE226" i="3"/>
  <c r="FH226" i="3" s="1"/>
  <c r="EY251" i="3"/>
  <c r="FE225" i="3"/>
  <c r="FB225" i="3"/>
  <c r="FB251" i="3" s="1"/>
  <c r="FB238" i="3"/>
  <c r="FE238" i="3"/>
  <c r="FB230" i="3"/>
  <c r="FE230" i="3"/>
  <c r="Y36" i="18"/>
  <c r="EY246" i="3"/>
  <c r="FE221" i="3"/>
  <c r="FB221" i="3"/>
  <c r="FB246" i="3" s="1"/>
  <c r="EY248" i="3"/>
  <c r="FB222" i="3"/>
  <c r="FB248" i="3" s="1"/>
  <c r="FE222" i="3"/>
  <c r="FB214" i="3"/>
  <c r="FE214" i="3"/>
  <c r="FH214" i="3" s="1"/>
  <c r="FB212" i="3"/>
  <c r="FE212" i="3"/>
  <c r="FH212" i="3" s="1"/>
  <c r="FB210" i="3"/>
  <c r="FE210" i="3"/>
  <c r="FH210" i="3" s="1"/>
  <c r="FE237" i="3"/>
  <c r="FB237" i="3"/>
  <c r="FE227" i="3"/>
  <c r="FB227" i="3"/>
  <c r="EY245" i="3"/>
  <c r="FE219" i="3"/>
  <c r="FB219" i="3"/>
  <c r="FB245" i="3" s="1"/>
  <c r="FE239" i="3"/>
  <c r="FB239" i="3"/>
  <c r="FB236" i="3"/>
  <c r="FE236" i="3"/>
  <c r="Y33" i="18"/>
  <c r="EW221" i="3"/>
  <c r="EW246" i="3" s="1"/>
  <c r="ET246" i="3"/>
  <c r="EQ247" i="3"/>
  <c r="FA254" i="3"/>
  <c r="GF216" i="3"/>
  <c r="GI216" i="3" s="1"/>
  <c r="GC216" i="3"/>
  <c r="GF224" i="3"/>
  <c r="GI224" i="3" s="1"/>
  <c r="GC224" i="3"/>
  <c r="GF219" i="3"/>
  <c r="FZ246" i="3"/>
  <c r="GC219" i="3"/>
  <c r="GC246" i="3" s="1"/>
  <c r="GF206" i="3"/>
  <c r="GI206" i="3" s="1"/>
  <c r="GC206" i="3"/>
  <c r="GF233" i="3"/>
  <c r="GC233" i="3"/>
  <c r="GF234" i="3"/>
  <c r="GC234" i="3"/>
  <c r="GF213" i="3"/>
  <c r="GI213" i="3" s="1"/>
  <c r="GC213" i="3"/>
  <c r="GF226" i="3"/>
  <c r="GI226" i="3" s="1"/>
  <c r="GC226" i="3"/>
  <c r="GF205" i="3"/>
  <c r="GI205" i="3" s="1"/>
  <c r="GC205" i="3"/>
  <c r="EQ253" i="3"/>
  <c r="U82" i="3"/>
  <c r="HG212" i="3"/>
  <c r="HJ212" i="3" s="1"/>
  <c r="HD212" i="3"/>
  <c r="HA247" i="3"/>
  <c r="HG208" i="3"/>
  <c r="HJ208" i="3" s="1"/>
  <c r="HD208" i="3"/>
  <c r="HA253" i="3"/>
  <c r="HG232" i="3"/>
  <c r="HD232" i="3"/>
  <c r="HG214" i="3"/>
  <c r="HJ214" i="3" s="1"/>
  <c r="HD214" i="3"/>
  <c r="HG205" i="3"/>
  <c r="HJ205" i="3" s="1"/>
  <c r="HD205" i="3"/>
  <c r="HG230" i="3"/>
  <c r="HJ230" i="3" s="1"/>
  <c r="HD230" i="3"/>
  <c r="HG229" i="3"/>
  <c r="HJ229" i="3" s="1"/>
  <c r="HD229" i="3"/>
  <c r="HG207" i="3"/>
  <c r="HJ207" i="3" s="1"/>
  <c r="HD207" i="3"/>
  <c r="HG227" i="3"/>
  <c r="HJ227" i="3" s="1"/>
  <c r="HD227" i="3"/>
  <c r="HG206" i="3"/>
  <c r="HJ206" i="3" s="1"/>
  <c r="HD206" i="3"/>
  <c r="EW213" i="3"/>
  <c r="EW244" i="3" s="1"/>
  <c r="ET244" i="3"/>
  <c r="HI254" i="3"/>
  <c r="EQ243" i="3"/>
  <c r="FE200" i="3"/>
  <c r="FB200" i="3"/>
  <c r="FB232" i="3"/>
  <c r="FE232" i="3"/>
  <c r="FB224" i="3"/>
  <c r="FE224" i="3"/>
  <c r="FE217" i="3"/>
  <c r="FH217" i="3" s="1"/>
  <c r="FB217" i="3"/>
  <c r="FE201" i="3"/>
  <c r="FH201" i="3" s="1"/>
  <c r="FB201" i="3"/>
  <c r="FE215" i="3"/>
  <c r="FH215" i="3" s="1"/>
  <c r="FB215" i="3"/>
  <c r="EW225" i="3"/>
  <c r="EW251" i="3" s="1"/>
  <c r="ET251" i="3"/>
  <c r="FZ253" i="3"/>
  <c r="GF232" i="3"/>
  <c r="GI232" i="3" s="1"/>
  <c r="GC232" i="3"/>
  <c r="GC212" i="3"/>
  <c r="GF212" i="3"/>
  <c r="GI212" i="3" s="1"/>
  <c r="GF209" i="3"/>
  <c r="GI209" i="3" s="1"/>
  <c r="GC209" i="3"/>
  <c r="GF225" i="3"/>
  <c r="GI225" i="3" s="1"/>
  <c r="GC225" i="3"/>
  <c r="GC222" i="3"/>
  <c r="GC249" i="3" s="1"/>
  <c r="FZ249" i="3"/>
  <c r="GF222" i="3"/>
  <c r="GF229" i="3"/>
  <c r="GI229" i="3" s="1"/>
  <c r="GC229" i="3"/>
  <c r="GF207" i="3"/>
  <c r="GI207" i="3" s="1"/>
  <c r="GC207" i="3"/>
  <c r="GF221" i="3"/>
  <c r="GI221" i="3" s="1"/>
  <c r="GC221" i="3"/>
  <c r="FZ243" i="3"/>
  <c r="GC200" i="3"/>
  <c r="GC243" i="3" s="1"/>
  <c r="GF200" i="3"/>
  <c r="HG204" i="3"/>
  <c r="HJ204" i="3" s="1"/>
  <c r="HD204" i="3"/>
  <c r="HA249" i="3"/>
  <c r="HG224" i="3"/>
  <c r="HD224" i="3"/>
  <c r="HD249" i="3" s="1"/>
  <c r="HG225" i="3"/>
  <c r="HD225" i="3"/>
  <c r="HD250" i="3" s="1"/>
  <c r="HA250" i="3"/>
  <c r="HG237" i="3"/>
  <c r="HD237" i="3"/>
  <c r="HG231" i="3"/>
  <c r="HJ231" i="3" s="1"/>
  <c r="HD231" i="3"/>
  <c r="HG219" i="3"/>
  <c r="HJ219" i="3" s="1"/>
  <c r="HD219" i="3"/>
  <c r="HG223" i="3"/>
  <c r="HJ223" i="3" s="1"/>
  <c r="HD223" i="3"/>
  <c r="HG202" i="3"/>
  <c r="HD202" i="3"/>
  <c r="HG222" i="3"/>
  <c r="HD222" i="3"/>
  <c r="HD248" i="3" s="1"/>
  <c r="HA248" i="3"/>
  <c r="HG201" i="3"/>
  <c r="HD201" i="3"/>
  <c r="HD244" i="3" s="1"/>
  <c r="HA244" i="3"/>
  <c r="FG254" i="3"/>
  <c r="FZ248" i="3"/>
  <c r="GC220" i="3"/>
  <c r="GC248" i="3" s="1"/>
  <c r="GF220" i="3"/>
  <c r="GC228" i="3"/>
  <c r="GF228" i="3"/>
  <c r="FZ251" i="3"/>
  <c r="GF227" i="3"/>
  <c r="GI227" i="3" s="1"/>
  <c r="GC227" i="3"/>
  <c r="GF214" i="3"/>
  <c r="GI214" i="3" s="1"/>
  <c r="GC214" i="3"/>
  <c r="GF211" i="3"/>
  <c r="GI211" i="3" s="1"/>
  <c r="GC211" i="3"/>
  <c r="GF223" i="3"/>
  <c r="GC223" i="3"/>
  <c r="GC250" i="3" s="1"/>
  <c r="FZ250" i="3"/>
  <c r="GF202" i="3"/>
  <c r="GC202" i="3"/>
  <c r="GF215" i="3"/>
  <c r="GI215" i="3" s="1"/>
  <c r="GC215" i="3"/>
  <c r="HA245" i="3"/>
  <c r="HG220" i="3"/>
  <c r="HD220" i="3"/>
  <c r="HD245" i="3" s="1"/>
  <c r="HA251" i="3"/>
  <c r="HG228" i="3"/>
  <c r="HJ228" i="3" s="1"/>
  <c r="HD228" i="3"/>
  <c r="HG203" i="3"/>
  <c r="HJ203" i="3" s="1"/>
  <c r="HD203" i="3"/>
  <c r="HG215" i="3"/>
  <c r="HJ215" i="3" s="1"/>
  <c r="HD215" i="3"/>
  <c r="HG221" i="3"/>
  <c r="HD221" i="3"/>
  <c r="HD246" i="3" s="1"/>
  <c r="HA246" i="3"/>
  <c r="HG209" i="3"/>
  <c r="HJ209" i="3" s="1"/>
  <c r="HD209" i="3"/>
  <c r="HG218" i="3"/>
  <c r="HJ218" i="3" s="1"/>
  <c r="HD218" i="3"/>
  <c r="HG238" i="3"/>
  <c r="HD238" i="3"/>
  <c r="HG217" i="3"/>
  <c r="HJ217" i="3" s="1"/>
  <c r="HD217" i="3"/>
  <c r="HA243" i="3"/>
  <c r="HG200" i="3"/>
  <c r="HD200" i="3"/>
  <c r="HD243" i="3" s="1"/>
  <c r="EW219" i="3"/>
  <c r="EW245" i="3" s="1"/>
  <c r="ET245" i="3"/>
  <c r="GE254" i="3"/>
  <c r="EW222" i="3"/>
  <c r="EW248" i="3" s="1"/>
  <c r="ET248" i="3"/>
  <c r="EY244" i="3"/>
  <c r="FE213" i="3"/>
  <c r="FB213" i="3"/>
  <c r="FB244" i="3" s="1"/>
  <c r="FB202" i="3"/>
  <c r="FE202" i="3"/>
  <c r="FH202" i="3" s="1"/>
  <c r="FE235" i="3"/>
  <c r="FB235" i="3"/>
  <c r="FB234" i="3"/>
  <c r="FE234" i="3"/>
  <c r="FE231" i="3"/>
  <c r="FB231" i="3"/>
  <c r="FE229" i="3"/>
  <c r="FB229" i="3"/>
  <c r="FE207" i="3"/>
  <c r="FH207" i="3" s="1"/>
  <c r="FB207" i="3"/>
  <c r="FB240" i="3"/>
  <c r="FE240" i="3"/>
  <c r="FE205" i="3"/>
  <c r="FH205" i="3" s="1"/>
  <c r="FB205" i="3"/>
  <c r="FB216" i="3"/>
  <c r="FE216" i="3"/>
  <c r="FH216" i="3" s="1"/>
  <c r="FB208" i="3"/>
  <c r="FE208" i="3"/>
  <c r="FH208" i="3" s="1"/>
  <c r="FZ247" i="3"/>
  <c r="GF208" i="3"/>
  <c r="GI208" i="3" s="1"/>
  <c r="GC208" i="3"/>
  <c r="GF204" i="3"/>
  <c r="GI204" i="3" s="1"/>
  <c r="GC204" i="3"/>
  <c r="FZ252" i="3"/>
  <c r="GF230" i="3"/>
  <c r="GC230" i="3"/>
  <c r="GF217" i="3"/>
  <c r="GI217" i="3" s="1"/>
  <c r="GC217" i="3"/>
  <c r="GF203" i="3"/>
  <c r="GI203" i="3" s="1"/>
  <c r="GC203" i="3"/>
  <c r="GF201" i="3"/>
  <c r="FZ244" i="3"/>
  <c r="GC201" i="3"/>
  <c r="GC244" i="3" s="1"/>
  <c r="GF218" i="3"/>
  <c r="GC218" i="3"/>
  <c r="GC245" i="3" s="1"/>
  <c r="FZ245" i="3"/>
  <c r="GF231" i="3"/>
  <c r="GI231" i="3" s="1"/>
  <c r="GC231" i="3"/>
  <c r="GF210" i="3"/>
  <c r="GI210" i="3" s="1"/>
  <c r="GC210" i="3"/>
  <c r="FD254" i="3"/>
  <c r="HG236" i="3"/>
  <c r="HJ236" i="3" s="1"/>
  <c r="HD236" i="3"/>
  <c r="HG216" i="3"/>
  <c r="HJ216" i="3" s="1"/>
  <c r="HD216" i="3"/>
  <c r="HG235" i="3"/>
  <c r="HJ235" i="3" s="1"/>
  <c r="HD235" i="3"/>
  <c r="HG226" i="3"/>
  <c r="HD226" i="3"/>
  <c r="HG210" i="3"/>
  <c r="HJ210" i="3" s="1"/>
  <c r="HD210" i="3"/>
  <c r="HA252" i="3"/>
  <c r="HG234" i="3"/>
  <c r="HD234" i="3"/>
  <c r="HG213" i="3"/>
  <c r="HJ213" i="3" s="1"/>
  <c r="HD213" i="3"/>
  <c r="HG233" i="3"/>
  <c r="HJ233" i="3" s="1"/>
  <c r="HD233" i="3"/>
  <c r="HG211" i="3"/>
  <c r="HJ211" i="3" s="1"/>
  <c r="HD211" i="3"/>
  <c r="HF254" i="3"/>
  <c r="GH254" i="3"/>
  <c r="EW200" i="3"/>
  <c r="EW243" i="3" s="1"/>
  <c r="ET243" i="3"/>
  <c r="EN254" i="3"/>
  <c r="M33" i="3"/>
  <c r="K36" i="16" s="1"/>
  <c r="C42" i="16"/>
  <c r="J42" i="16"/>
  <c r="Y33" i="16"/>
  <c r="Y31" i="16"/>
  <c r="J36" i="3"/>
  <c r="Y39" i="16" s="1"/>
  <c r="M37" i="3"/>
  <c r="K40" i="16" s="1"/>
  <c r="GT52" i="3"/>
  <c r="GW27" i="3"/>
  <c r="GW52" i="3" s="1"/>
  <c r="DB57" i="3"/>
  <c r="DE30" i="3"/>
  <c r="DE57" i="3" s="1"/>
  <c r="DB55" i="3"/>
  <c r="DE27" i="3"/>
  <c r="DE55" i="3" s="1"/>
  <c r="DB50" i="3"/>
  <c r="DE7" i="3"/>
  <c r="DE50" i="3" s="1"/>
  <c r="DE60" i="3"/>
  <c r="P37" i="3"/>
  <c r="D40" i="16" s="1"/>
  <c r="DB51" i="3"/>
  <c r="DE8" i="3"/>
  <c r="DE51" i="3" s="1"/>
  <c r="CP52" i="3"/>
  <c r="CS25" i="3"/>
  <c r="CS52" i="3" s="1"/>
  <c r="DB53" i="3"/>
  <c r="DE26" i="3"/>
  <c r="DE53" i="3" s="1"/>
  <c r="DE59" i="3"/>
  <c r="FQ125" i="3"/>
  <c r="DE54" i="3"/>
  <c r="DB52" i="3"/>
  <c r="DE25" i="3"/>
  <c r="DE52" i="3" s="1"/>
  <c r="DE58" i="3"/>
  <c r="DB56" i="3"/>
  <c r="DE29" i="3"/>
  <c r="DE56" i="3" s="1"/>
  <c r="FW125" i="3"/>
  <c r="FU92" i="3"/>
  <c r="FX92" i="3" s="1"/>
  <c r="FR92" i="3"/>
  <c r="FU100" i="3"/>
  <c r="FX100" i="3" s="1"/>
  <c r="FR100" i="3"/>
  <c r="FU94" i="3"/>
  <c r="FR94" i="3"/>
  <c r="FR121" i="3" s="1"/>
  <c r="FO121" i="3"/>
  <c r="FO120" i="3"/>
  <c r="FR93" i="3"/>
  <c r="FR120" i="3" s="1"/>
  <c r="FU93" i="3"/>
  <c r="FU87" i="3"/>
  <c r="FX87" i="3" s="1"/>
  <c r="FR87" i="3"/>
  <c r="FU78" i="3"/>
  <c r="FX78" i="3" s="1"/>
  <c r="FR78" i="3"/>
  <c r="FU86" i="3"/>
  <c r="FX86" i="3" s="1"/>
  <c r="FR86" i="3"/>
  <c r="FU95" i="3"/>
  <c r="FX95" i="3" s="1"/>
  <c r="FR95" i="3"/>
  <c r="FU74" i="3"/>
  <c r="FX74" i="3" s="1"/>
  <c r="FR74" i="3"/>
  <c r="FT125" i="3"/>
  <c r="FU80" i="3"/>
  <c r="FX80" i="3" s="1"/>
  <c r="FR80" i="3"/>
  <c r="FU88" i="3"/>
  <c r="FX88" i="3" s="1"/>
  <c r="FR88" i="3"/>
  <c r="FU83" i="3"/>
  <c r="FX83" i="3" s="1"/>
  <c r="FR83" i="3"/>
  <c r="FU82" i="3"/>
  <c r="FX82" i="3" s="1"/>
  <c r="FR82" i="3"/>
  <c r="FR77" i="3"/>
  <c r="FU77" i="3"/>
  <c r="FX77" i="3" s="1"/>
  <c r="FU102" i="3"/>
  <c r="FX102" i="3" s="1"/>
  <c r="FR102" i="3"/>
  <c r="FR81" i="3"/>
  <c r="FU81" i="3"/>
  <c r="FX81" i="3" s="1"/>
  <c r="FO117" i="3"/>
  <c r="FU90" i="3"/>
  <c r="FR90" i="3"/>
  <c r="FR117" i="3" s="1"/>
  <c r="FO115" i="3"/>
  <c r="FU72" i="3"/>
  <c r="FR72" i="3"/>
  <c r="FR115" i="3" s="1"/>
  <c r="FU96" i="3"/>
  <c r="FX96" i="3" s="1"/>
  <c r="FR96" i="3"/>
  <c r="FU104" i="3"/>
  <c r="FR104" i="3"/>
  <c r="FO124" i="3"/>
  <c r="FO118" i="3"/>
  <c r="FR73" i="3"/>
  <c r="FU73" i="3"/>
  <c r="FO114" i="3"/>
  <c r="FR71" i="3"/>
  <c r="FR114" i="3" s="1"/>
  <c r="FU71" i="3"/>
  <c r="FO122" i="3"/>
  <c r="FU99" i="3"/>
  <c r="FR99" i="3"/>
  <c r="FR97" i="3"/>
  <c r="FU97" i="3"/>
  <c r="FX97" i="3" s="1"/>
  <c r="FU75" i="3"/>
  <c r="FX75" i="3" s="1"/>
  <c r="FR75" i="3"/>
  <c r="FR85" i="3"/>
  <c r="FU85" i="3"/>
  <c r="FX85" i="3" s="1"/>
  <c r="CT125" i="3"/>
  <c r="FU76" i="3"/>
  <c r="FX76" i="3" s="1"/>
  <c r="FR76" i="3"/>
  <c r="FU84" i="3"/>
  <c r="FX84" i="3" s="1"/>
  <c r="FR84" i="3"/>
  <c r="FU105" i="3"/>
  <c r="FR105" i="3"/>
  <c r="FU103" i="3"/>
  <c r="FX103" i="3" s="1"/>
  <c r="FR103" i="3"/>
  <c r="FU98" i="3"/>
  <c r="FX98" i="3" s="1"/>
  <c r="FR98" i="3"/>
  <c r="FO116" i="3"/>
  <c r="FR89" i="3"/>
  <c r="FR116" i="3" s="1"/>
  <c r="FU89" i="3"/>
  <c r="FO119" i="3"/>
  <c r="FU91" i="3"/>
  <c r="FR91" i="3"/>
  <c r="FR119" i="3" s="1"/>
  <c r="FO123" i="3"/>
  <c r="FR101" i="3"/>
  <c r="FU101" i="3"/>
  <c r="FU79" i="3"/>
  <c r="FX79" i="3" s="1"/>
  <c r="FR79" i="3"/>
  <c r="G7" i="20"/>
  <c r="G8" i="20"/>
  <c r="AZ8" i="3"/>
  <c r="BC8" i="3" s="1"/>
  <c r="BC51" i="3" s="1"/>
  <c r="G10" i="20"/>
  <c r="GB54" i="3"/>
  <c r="EP125" i="3"/>
  <c r="CY254" i="3"/>
  <c r="FA60" i="3"/>
  <c r="GE50" i="3"/>
  <c r="GH7" i="3"/>
  <c r="GH50" i="3" s="1"/>
  <c r="GE58" i="3"/>
  <c r="GH35" i="3"/>
  <c r="GH58" i="3" s="1"/>
  <c r="GE52" i="3"/>
  <c r="GH25" i="3"/>
  <c r="GH52" i="3" s="1"/>
  <c r="FY61" i="3"/>
  <c r="GE56" i="3"/>
  <c r="GH29" i="3"/>
  <c r="GH56" i="3" s="1"/>
  <c r="GE57" i="3"/>
  <c r="GH30" i="3"/>
  <c r="GH57" i="3" s="1"/>
  <c r="FS52" i="3"/>
  <c r="FV25" i="3"/>
  <c r="FV52" i="3" s="1"/>
  <c r="GB58" i="3"/>
  <c r="GE53" i="3"/>
  <c r="GH26" i="3"/>
  <c r="GH53" i="3" s="1"/>
  <c r="GB60" i="3"/>
  <c r="GE51" i="3"/>
  <c r="GH8" i="3"/>
  <c r="GH51" i="3" s="1"/>
  <c r="FZ7" i="3"/>
  <c r="FZ8" i="3"/>
  <c r="FZ13" i="3"/>
  <c r="FZ18" i="3"/>
  <c r="FZ24" i="3"/>
  <c r="FZ29" i="3"/>
  <c r="FZ34" i="3"/>
  <c r="FZ40" i="3"/>
  <c r="FZ10" i="3"/>
  <c r="FZ16" i="3"/>
  <c r="FZ21" i="3"/>
  <c r="FZ26" i="3"/>
  <c r="FZ32" i="3"/>
  <c r="FZ37" i="3"/>
  <c r="FZ17" i="3"/>
  <c r="FZ28" i="3"/>
  <c r="FZ38" i="3"/>
  <c r="FZ12" i="3"/>
  <c r="FZ22" i="3"/>
  <c r="FZ33" i="3"/>
  <c r="FZ25" i="3"/>
  <c r="FZ9" i="3"/>
  <c r="FZ30" i="3"/>
  <c r="FZ14" i="3"/>
  <c r="FZ36" i="3"/>
  <c r="FZ20" i="3"/>
  <c r="FZ41" i="3"/>
  <c r="FZ39" i="3"/>
  <c r="FZ23" i="3"/>
  <c r="FZ35" i="3"/>
  <c r="FZ19" i="3"/>
  <c r="FZ31" i="3"/>
  <c r="FZ15" i="3"/>
  <c r="FZ27" i="3"/>
  <c r="FZ11" i="3"/>
  <c r="GE59" i="3"/>
  <c r="GH37" i="3"/>
  <c r="GH59" i="3" s="1"/>
  <c r="GE54" i="3"/>
  <c r="GH9" i="3"/>
  <c r="GH54" i="3" s="1"/>
  <c r="CK7" i="3" a="1"/>
  <c r="CK10" i="3" s="1"/>
  <c r="J61" i="10"/>
  <c r="GB59" i="3"/>
  <c r="GE55" i="3"/>
  <c r="GH27" i="3"/>
  <c r="GH55" i="3" s="1"/>
  <c r="GE60" i="3"/>
  <c r="GH40" i="3"/>
  <c r="GH60" i="3" s="1"/>
  <c r="AA73" i="3"/>
  <c r="D51" i="18" s="1"/>
  <c r="X75" i="3"/>
  <c r="K53" i="18" s="1"/>
  <c r="X81" i="3"/>
  <c r="K59" i="18" s="1"/>
  <c r="AA80" i="3"/>
  <c r="D58" i="18" s="1"/>
  <c r="X74" i="3"/>
  <c r="K52" i="18" s="1"/>
  <c r="AA76" i="3"/>
  <c r="D54" i="18" s="1"/>
  <c r="X82" i="3"/>
  <c r="K60" i="18" s="1"/>
  <c r="AA78" i="3"/>
  <c r="D56" i="18" s="1"/>
  <c r="AA79" i="3"/>
  <c r="D57" i="18" s="1"/>
  <c r="AA74" i="3"/>
  <c r="D52" i="18" s="1"/>
  <c r="X77" i="3"/>
  <c r="K55" i="18" s="1"/>
  <c r="X80" i="3"/>
  <c r="K58" i="18" s="1"/>
  <c r="X76" i="3"/>
  <c r="K54" i="18" s="1"/>
  <c r="X78" i="3"/>
  <c r="K56" i="18" s="1"/>
  <c r="X79" i="3"/>
  <c r="K57" i="18" s="1"/>
  <c r="AA75" i="3"/>
  <c r="D53" i="18" s="1"/>
  <c r="AA81" i="3"/>
  <c r="D59" i="18" s="1"/>
  <c r="AA82" i="3"/>
  <c r="D60" i="18" s="1"/>
  <c r="X73" i="3"/>
  <c r="K51" i="18" s="1"/>
  <c r="AA77" i="3"/>
  <c r="D55" i="18" s="1"/>
  <c r="AS230" i="3"/>
  <c r="AS252" i="3" s="1"/>
  <c r="AP252" i="3"/>
  <c r="AS201" i="3"/>
  <c r="AS244" i="3" s="1"/>
  <c r="AP244" i="3"/>
  <c r="CU233" i="3"/>
  <c r="CU253" i="3" s="1"/>
  <c r="CR253" i="3"/>
  <c r="AS218" i="3"/>
  <c r="AS245" i="3" s="1"/>
  <c r="AP245" i="3"/>
  <c r="AZ254" i="3"/>
  <c r="ET82" i="3"/>
  <c r="EW82" i="3" s="1"/>
  <c r="EQ82" i="3"/>
  <c r="ET89" i="3"/>
  <c r="EW89" i="3" s="1"/>
  <c r="EQ89" i="3"/>
  <c r="ET102" i="3"/>
  <c r="EQ102" i="3"/>
  <c r="ET109" i="3"/>
  <c r="EQ109" i="3"/>
  <c r="ET77" i="3"/>
  <c r="EW77" i="3" s="1"/>
  <c r="EQ77" i="3"/>
  <c r="ET100" i="3"/>
  <c r="EQ100" i="3"/>
  <c r="ET84" i="3"/>
  <c r="EQ84" i="3"/>
  <c r="EQ115" i="3" s="1"/>
  <c r="EN115" i="3"/>
  <c r="EQ111" i="3"/>
  <c r="ET111" i="3"/>
  <c r="ET95" i="3"/>
  <c r="EW95" i="3" s="1"/>
  <c r="EQ95" i="3"/>
  <c r="ET79" i="3"/>
  <c r="EW79" i="3" s="1"/>
  <c r="EQ79" i="3"/>
  <c r="AS243" i="3"/>
  <c r="C61" i="18"/>
  <c r="FG21" i="3"/>
  <c r="FG54" i="3" s="1"/>
  <c r="FD54" i="3"/>
  <c r="DE254" i="3"/>
  <c r="Y31" i="18"/>
  <c r="Y50" i="18"/>
  <c r="EY253" i="3"/>
  <c r="BC235" i="3"/>
  <c r="BC243" i="3"/>
  <c r="AA72" i="3" s="1"/>
  <c r="FG20" i="3"/>
  <c r="FG51" i="3" s="1"/>
  <c r="FD51" i="3"/>
  <c r="ET106" i="3"/>
  <c r="EQ106" i="3"/>
  <c r="ET74" i="3"/>
  <c r="EW74" i="3" s="1"/>
  <c r="EQ74" i="3"/>
  <c r="ET81" i="3"/>
  <c r="EW81" i="3" s="1"/>
  <c r="EQ81" i="3"/>
  <c r="ET94" i="3"/>
  <c r="EW94" i="3" s="1"/>
  <c r="EQ94" i="3"/>
  <c r="ET101" i="3"/>
  <c r="EQ101" i="3"/>
  <c r="ET112" i="3"/>
  <c r="EQ112" i="3"/>
  <c r="ET96" i="3"/>
  <c r="EQ96" i="3"/>
  <c r="EQ122" i="3" s="1"/>
  <c r="EN122" i="3"/>
  <c r="ET80" i="3"/>
  <c r="EW80" i="3" s="1"/>
  <c r="EQ80" i="3"/>
  <c r="ET107" i="3"/>
  <c r="EQ107" i="3"/>
  <c r="ET91" i="3"/>
  <c r="EW91" i="3" s="1"/>
  <c r="EQ91" i="3"/>
  <c r="ET75" i="3"/>
  <c r="EW75" i="3" s="1"/>
  <c r="EQ75" i="3"/>
  <c r="FG7" i="3"/>
  <c r="FG50" i="3" s="1"/>
  <c r="FD50" i="3"/>
  <c r="FG29" i="3"/>
  <c r="FG55" i="3" s="1"/>
  <c r="FD55" i="3"/>
  <c r="FA54" i="3"/>
  <c r="DB254" i="3"/>
  <c r="EV125" i="3"/>
  <c r="BA254" i="3"/>
  <c r="CZ204" i="3"/>
  <c r="DC204" i="3"/>
  <c r="DF204" i="3" s="1"/>
  <c r="CZ216" i="3"/>
  <c r="DC216" i="3"/>
  <c r="DF216" i="3" s="1"/>
  <c r="CZ203" i="3"/>
  <c r="DC203" i="3"/>
  <c r="DF203" i="3" s="1"/>
  <c r="CW244" i="3"/>
  <c r="DC201" i="3"/>
  <c r="CZ201" i="3"/>
  <c r="CZ244" i="3" s="1"/>
  <c r="CZ227" i="3"/>
  <c r="DC227" i="3"/>
  <c r="DF227" i="3" s="1"/>
  <c r="CZ226" i="3"/>
  <c r="DC226" i="3"/>
  <c r="DF226" i="3" s="1"/>
  <c r="DC205" i="3"/>
  <c r="DF205" i="3" s="1"/>
  <c r="CZ205" i="3"/>
  <c r="CW245" i="3"/>
  <c r="CZ218" i="3"/>
  <c r="CZ245" i="3" s="1"/>
  <c r="DC218" i="3"/>
  <c r="CW243" i="3"/>
  <c r="DC200" i="3"/>
  <c r="CZ200" i="3"/>
  <c r="CZ243" i="3" s="1"/>
  <c r="EJ55" i="3"/>
  <c r="EJ61" i="3" s="1"/>
  <c r="ER29" i="3"/>
  <c r="EO29" i="3"/>
  <c r="EO55" i="3" s="1"/>
  <c r="EO61" i="3" s="1"/>
  <c r="ET98" i="3"/>
  <c r="EQ98" i="3"/>
  <c r="ET105" i="3"/>
  <c r="EQ105" i="3"/>
  <c r="ET73" i="3"/>
  <c r="EW73" i="3" s="1"/>
  <c r="EQ73" i="3"/>
  <c r="ET86" i="3"/>
  <c r="EW86" i="3" s="1"/>
  <c r="EQ86" i="3"/>
  <c r="ET93" i="3"/>
  <c r="EQ93" i="3"/>
  <c r="EQ119" i="3" s="1"/>
  <c r="EN119" i="3"/>
  <c r="ET108" i="3"/>
  <c r="EQ108" i="3"/>
  <c r="ET92" i="3"/>
  <c r="EQ92" i="3"/>
  <c r="EQ117" i="3" s="1"/>
  <c r="EN117" i="3"/>
  <c r="ET76" i="3"/>
  <c r="EW76" i="3" s="1"/>
  <c r="EQ76" i="3"/>
  <c r="ET103" i="3"/>
  <c r="EQ103" i="3"/>
  <c r="ET87" i="3"/>
  <c r="EW87" i="3" s="1"/>
  <c r="EQ87" i="3"/>
  <c r="EQ71" i="3"/>
  <c r="ET71" i="3"/>
  <c r="EN114" i="3"/>
  <c r="EU26" i="3"/>
  <c r="EU52" i="3" s="1"/>
  <c r="ER52" i="3"/>
  <c r="AM254" i="3"/>
  <c r="FA50" i="3"/>
  <c r="AP235" i="3"/>
  <c r="CR244" i="3"/>
  <c r="CU201" i="3"/>
  <c r="CU244" i="3" s="1"/>
  <c r="FG26" i="3"/>
  <c r="FG52" i="3" s="1"/>
  <c r="FD52" i="3"/>
  <c r="EY247" i="3"/>
  <c r="CW248" i="3"/>
  <c r="CZ220" i="3"/>
  <c r="CZ248" i="3" s="1"/>
  <c r="DC220" i="3"/>
  <c r="CZ232" i="3"/>
  <c r="DC232" i="3"/>
  <c r="DF232" i="3" s="1"/>
  <c r="CW253" i="3"/>
  <c r="DC233" i="3"/>
  <c r="CZ233" i="3"/>
  <c r="CW252" i="3"/>
  <c r="CZ230" i="3"/>
  <c r="DC230" i="3"/>
  <c r="DC217" i="3"/>
  <c r="DF217" i="3" s="1"/>
  <c r="CZ217" i="3"/>
  <c r="DC221" i="3"/>
  <c r="DF221" i="3" s="1"/>
  <c r="CZ221" i="3"/>
  <c r="CZ234" i="3"/>
  <c r="DC234" i="3"/>
  <c r="DC213" i="3"/>
  <c r="DF213" i="3" s="1"/>
  <c r="CZ213" i="3"/>
  <c r="CR252" i="3"/>
  <c r="CU230" i="3"/>
  <c r="CU252" i="3" s="1"/>
  <c r="FG32" i="3"/>
  <c r="FG58" i="3" s="1"/>
  <c r="FD58" i="3"/>
  <c r="ES125" i="3"/>
  <c r="CW251" i="3"/>
  <c r="CZ228" i="3"/>
  <c r="DC228" i="3"/>
  <c r="CZ224" i="3"/>
  <c r="DC224" i="3"/>
  <c r="DF224" i="3" s="1"/>
  <c r="CZ214" i="3"/>
  <c r="DC214" i="3"/>
  <c r="DF214" i="3" s="1"/>
  <c r="CZ211" i="3"/>
  <c r="DC211" i="3"/>
  <c r="DF211" i="3" s="1"/>
  <c r="DC209" i="3"/>
  <c r="DF209" i="3" s="1"/>
  <c r="CZ209" i="3"/>
  <c r="CZ231" i="3"/>
  <c r="DC231" i="3"/>
  <c r="DF231" i="3" s="1"/>
  <c r="CZ210" i="3"/>
  <c r="DC210" i="3"/>
  <c r="DF210" i="3" s="1"/>
  <c r="CW250" i="3"/>
  <c r="CZ223" i="3"/>
  <c r="CZ250" i="3" s="1"/>
  <c r="DC223" i="3"/>
  <c r="CW247" i="3"/>
  <c r="CZ202" i="3"/>
  <c r="DC202" i="3"/>
  <c r="AS202" i="3"/>
  <c r="AS247" i="3" s="1"/>
  <c r="AP247" i="3"/>
  <c r="CR250" i="3"/>
  <c r="CU223" i="3"/>
  <c r="CU250" i="3" s="1"/>
  <c r="FG33" i="3"/>
  <c r="FG60" i="3" s="1"/>
  <c r="FD60" i="3"/>
  <c r="ET90" i="3"/>
  <c r="EQ90" i="3"/>
  <c r="EQ116" i="3" s="1"/>
  <c r="EN116" i="3"/>
  <c r="ET97" i="3"/>
  <c r="EQ97" i="3"/>
  <c r="EN124" i="3"/>
  <c r="ET110" i="3"/>
  <c r="EQ110" i="3"/>
  <c r="ET78" i="3"/>
  <c r="EW78" i="3" s="1"/>
  <c r="EQ78" i="3"/>
  <c r="ET85" i="3"/>
  <c r="EQ85" i="3"/>
  <c r="EN118" i="3"/>
  <c r="ET104" i="3"/>
  <c r="EQ104" i="3"/>
  <c r="ET88" i="3"/>
  <c r="EW88" i="3" s="1"/>
  <c r="EQ88" i="3"/>
  <c r="ET72" i="3"/>
  <c r="EW72" i="3" s="1"/>
  <c r="EQ72" i="3"/>
  <c r="ET99" i="3"/>
  <c r="EQ99" i="3"/>
  <c r="ET83" i="3"/>
  <c r="EW83" i="3" s="1"/>
  <c r="EQ83" i="3"/>
  <c r="CR249" i="3"/>
  <c r="CU222" i="3"/>
  <c r="CU249" i="3" s="1"/>
  <c r="FG28" i="3"/>
  <c r="FG53" i="3" s="1"/>
  <c r="FD53" i="3"/>
  <c r="AR254" i="3"/>
  <c r="D31" i="18"/>
  <c r="EY243" i="3"/>
  <c r="BD243" i="3"/>
  <c r="BD235" i="3"/>
  <c r="CZ212" i="3"/>
  <c r="DC212" i="3"/>
  <c r="DF212" i="3" s="1"/>
  <c r="CZ208" i="3"/>
  <c r="DC208" i="3"/>
  <c r="DF208" i="3" s="1"/>
  <c r="DC225" i="3"/>
  <c r="DF225" i="3" s="1"/>
  <c r="CZ225" i="3"/>
  <c r="CW249" i="3"/>
  <c r="CZ222" i="3"/>
  <c r="CZ249" i="3" s="1"/>
  <c r="DC222" i="3"/>
  <c r="CW246" i="3"/>
  <c r="CZ219" i="3"/>
  <c r="CZ246" i="3" s="1"/>
  <c r="DC219" i="3"/>
  <c r="CZ206" i="3"/>
  <c r="DC206" i="3"/>
  <c r="DF206" i="3" s="1"/>
  <c r="CZ215" i="3"/>
  <c r="DC215" i="3"/>
  <c r="DF215" i="3" s="1"/>
  <c r="DC229" i="3"/>
  <c r="DF229" i="3" s="1"/>
  <c r="CZ229" i="3"/>
  <c r="CZ207" i="3"/>
  <c r="DC207" i="3"/>
  <c r="DF207" i="3" s="1"/>
  <c r="CQ125" i="3"/>
  <c r="CN125" i="3"/>
  <c r="CO91" i="3"/>
  <c r="CO119" i="3" s="1"/>
  <c r="CL119" i="3"/>
  <c r="CR91" i="3"/>
  <c r="CR83" i="3"/>
  <c r="CU83" i="3" s="1"/>
  <c r="CO83" i="3"/>
  <c r="CR71" i="3"/>
  <c r="CL114" i="3"/>
  <c r="CO71" i="3"/>
  <c r="CO114" i="3" s="1"/>
  <c r="CL123" i="3"/>
  <c r="CO101" i="3"/>
  <c r="CR101" i="3"/>
  <c r="CU101" i="3" s="1"/>
  <c r="CO93" i="3"/>
  <c r="CO120" i="3" s="1"/>
  <c r="CL120" i="3"/>
  <c r="CR93" i="3"/>
  <c r="CR84" i="3"/>
  <c r="CU84" i="3" s="1"/>
  <c r="CO84" i="3"/>
  <c r="CR76" i="3"/>
  <c r="CU76" i="3" s="1"/>
  <c r="CO76" i="3"/>
  <c r="CR79" i="3"/>
  <c r="CU79" i="3" s="1"/>
  <c r="CO79" i="3"/>
  <c r="CR90" i="3"/>
  <c r="CL117" i="3"/>
  <c r="CO90" i="3"/>
  <c r="CO117" i="3" s="1"/>
  <c r="CO98" i="3"/>
  <c r="CR98" i="3"/>
  <c r="CU98" i="3" s="1"/>
  <c r="CL124" i="3"/>
  <c r="CR104" i="3"/>
  <c r="CU104" i="3" s="1"/>
  <c r="CO104" i="3"/>
  <c r="CO81" i="3"/>
  <c r="CR81" i="3"/>
  <c r="CU81" i="3" s="1"/>
  <c r="CO99" i="3"/>
  <c r="CL122" i="3"/>
  <c r="CR99" i="3"/>
  <c r="CU99" i="3" s="1"/>
  <c r="CR80" i="3"/>
  <c r="CU80" i="3" s="1"/>
  <c r="CO80" i="3"/>
  <c r="CR86" i="3"/>
  <c r="CU86" i="3" s="1"/>
  <c r="CO86" i="3"/>
  <c r="CR74" i="3"/>
  <c r="CU74" i="3" s="1"/>
  <c r="CO74" i="3"/>
  <c r="CR100" i="3"/>
  <c r="CU100" i="3" s="1"/>
  <c r="CO100" i="3"/>
  <c r="CR92" i="3"/>
  <c r="CU92" i="3" s="1"/>
  <c r="CO92" i="3"/>
  <c r="CR95" i="3"/>
  <c r="CU95" i="3" s="1"/>
  <c r="CO95" i="3"/>
  <c r="CR87" i="3"/>
  <c r="CU87" i="3" s="1"/>
  <c r="CO87" i="3"/>
  <c r="CO77" i="3"/>
  <c r="CR77" i="3"/>
  <c r="CU77" i="3" s="1"/>
  <c r="CR89" i="3"/>
  <c r="CL116" i="3"/>
  <c r="CO89" i="3"/>
  <c r="CO116" i="3" s="1"/>
  <c r="CR75" i="3"/>
  <c r="CU75" i="3" s="1"/>
  <c r="CO75" i="3"/>
  <c r="CO72" i="3"/>
  <c r="CO115" i="3" s="1"/>
  <c r="CR72" i="3"/>
  <c r="CL115" i="3"/>
  <c r="CO82" i="3"/>
  <c r="CR82" i="3"/>
  <c r="CU82" i="3" s="1"/>
  <c r="CR102" i="3"/>
  <c r="CU102" i="3" s="1"/>
  <c r="CO102" i="3"/>
  <c r="CR94" i="3"/>
  <c r="CL121" i="3"/>
  <c r="CO94" i="3"/>
  <c r="CO121" i="3" s="1"/>
  <c r="CR85" i="3"/>
  <c r="CU85" i="3" s="1"/>
  <c r="CO85" i="3"/>
  <c r="CR73" i="3"/>
  <c r="CU73" i="3" s="1"/>
  <c r="CO73" i="3"/>
  <c r="CL118" i="3"/>
  <c r="CR78" i="3"/>
  <c r="CU78" i="3" s="1"/>
  <c r="CO78" i="3"/>
  <c r="CR103" i="3"/>
  <c r="CU103" i="3" s="1"/>
  <c r="CO103" i="3"/>
  <c r="CR97" i="3"/>
  <c r="CU97" i="3" s="1"/>
  <c r="CO97" i="3"/>
  <c r="CO105" i="3"/>
  <c r="CR105" i="3"/>
  <c r="CR96" i="3"/>
  <c r="CU96" i="3" s="1"/>
  <c r="CO96" i="3"/>
  <c r="CR88" i="3"/>
  <c r="CU88" i="3" s="1"/>
  <c r="CO88" i="3"/>
  <c r="AZ59" i="3"/>
  <c r="AZ60" i="3"/>
  <c r="AZ30" i="3"/>
  <c r="AZ57" i="3" s="1"/>
  <c r="AW59" i="3"/>
  <c r="AZ54" i="3"/>
  <c r="CY59" i="3"/>
  <c r="AZ58" i="3"/>
  <c r="CY58" i="3"/>
  <c r="AU7" i="3"/>
  <c r="AX7" i="3" s="1"/>
  <c r="AX50" i="3" s="1"/>
  <c r="AU41" i="3"/>
  <c r="AX41" i="3" s="1"/>
  <c r="BA41" i="3" s="1"/>
  <c r="AU25" i="3"/>
  <c r="AU52" i="3" s="1"/>
  <c r="AU9" i="3"/>
  <c r="AX9" i="3" s="1"/>
  <c r="BA9" i="3" s="1"/>
  <c r="BD9" i="3" s="1"/>
  <c r="AU32" i="3"/>
  <c r="AX32" i="3" s="1"/>
  <c r="BA32" i="3" s="1"/>
  <c r="BD32" i="3" s="1"/>
  <c r="AU16" i="3"/>
  <c r="AX16" i="3" s="1"/>
  <c r="BA16" i="3" s="1"/>
  <c r="BD16" i="3" s="1"/>
  <c r="AU30" i="3"/>
  <c r="AU57" i="3" s="1"/>
  <c r="AU35" i="3"/>
  <c r="AX35" i="3" s="1"/>
  <c r="BA35" i="3" s="1"/>
  <c r="BD35" i="3" s="1"/>
  <c r="AU19" i="3"/>
  <c r="AX19" i="3" s="1"/>
  <c r="BA19" i="3" s="1"/>
  <c r="BD19" i="3" s="1"/>
  <c r="AU34" i="3"/>
  <c r="AX34" i="3" s="1"/>
  <c r="BA34" i="3" s="1"/>
  <c r="BD34" i="3" s="1"/>
  <c r="AU37" i="3"/>
  <c r="AX37" i="3" s="1"/>
  <c r="BA37" i="3" s="1"/>
  <c r="BD37" i="3" s="1"/>
  <c r="AU21" i="3"/>
  <c r="AX21" i="3" s="1"/>
  <c r="BA21" i="3" s="1"/>
  <c r="BD21" i="3" s="1"/>
  <c r="AU14" i="3"/>
  <c r="AX14" i="3" s="1"/>
  <c r="BA14" i="3" s="1"/>
  <c r="BD14" i="3" s="1"/>
  <c r="AU28" i="3"/>
  <c r="AX28" i="3" s="1"/>
  <c r="BA28" i="3" s="1"/>
  <c r="BD28" i="3" s="1"/>
  <c r="AU12" i="3"/>
  <c r="AX12" i="3" s="1"/>
  <c r="BA12" i="3" s="1"/>
  <c r="BD12" i="3" s="1"/>
  <c r="AU22" i="3"/>
  <c r="AX22" i="3" s="1"/>
  <c r="BA22" i="3" s="1"/>
  <c r="BD22" i="3" s="1"/>
  <c r="AU31" i="3"/>
  <c r="AX31" i="3" s="1"/>
  <c r="BA31" i="3" s="1"/>
  <c r="BD31" i="3" s="1"/>
  <c r="AU15" i="3"/>
  <c r="AX15" i="3" s="1"/>
  <c r="BA15" i="3" s="1"/>
  <c r="BD15" i="3" s="1"/>
  <c r="AU33" i="3"/>
  <c r="AX33" i="3" s="1"/>
  <c r="BA33" i="3" s="1"/>
  <c r="BD33" i="3" s="1"/>
  <c r="AU40" i="3"/>
  <c r="AX40" i="3" s="1"/>
  <c r="AU8" i="3"/>
  <c r="AU51" i="3" s="1"/>
  <c r="AU27" i="3"/>
  <c r="AU55" i="3" s="1"/>
  <c r="AU26" i="3"/>
  <c r="AU53" i="3" s="1"/>
  <c r="AU24" i="3"/>
  <c r="AX24" i="3" s="1"/>
  <c r="BA24" i="3" s="1"/>
  <c r="BD24" i="3" s="1"/>
  <c r="AU11" i="3"/>
  <c r="AX11" i="3" s="1"/>
  <c r="BA11" i="3" s="1"/>
  <c r="BD11" i="3" s="1"/>
  <c r="AU29" i="3"/>
  <c r="AX29" i="3" s="1"/>
  <c r="BA29" i="3" s="1"/>
  <c r="BD29" i="3" s="1"/>
  <c r="AU36" i="3"/>
  <c r="AX36" i="3" s="1"/>
  <c r="BA36" i="3" s="1"/>
  <c r="BD36" i="3" s="1"/>
  <c r="AU38" i="3"/>
  <c r="AX38" i="3" s="1"/>
  <c r="BA38" i="3" s="1"/>
  <c r="BD38" i="3" s="1"/>
  <c r="AU23" i="3"/>
  <c r="AX23" i="3" s="1"/>
  <c r="BA23" i="3" s="1"/>
  <c r="BD23" i="3" s="1"/>
  <c r="AU17" i="3"/>
  <c r="AX17" i="3" s="1"/>
  <c r="BA17" i="3" s="1"/>
  <c r="BD17" i="3" s="1"/>
  <c r="AU18" i="3"/>
  <c r="AX18" i="3" s="1"/>
  <c r="BA18" i="3" s="1"/>
  <c r="BD18" i="3" s="1"/>
  <c r="AU10" i="3"/>
  <c r="AX10" i="3" s="1"/>
  <c r="BA10" i="3" s="1"/>
  <c r="BD10" i="3" s="1"/>
  <c r="AU13" i="3"/>
  <c r="AX13" i="3" s="1"/>
  <c r="BA13" i="3" s="1"/>
  <c r="BD13" i="3" s="1"/>
  <c r="AU20" i="3"/>
  <c r="AX20" i="3" s="1"/>
  <c r="BA20" i="3" s="1"/>
  <c r="BD20" i="3" s="1"/>
  <c r="AU39" i="3"/>
  <c r="AX39" i="3" s="1"/>
  <c r="BA39" i="3" s="1"/>
  <c r="BD39" i="3" s="1"/>
  <c r="AZ27" i="3"/>
  <c r="AW55" i="3"/>
  <c r="U12" i="3" s="1"/>
  <c r="Y55" i="10" s="1"/>
  <c r="AW42" i="3"/>
  <c r="AZ53" i="3"/>
  <c r="BB53" i="3"/>
  <c r="Z10" i="3" s="1"/>
  <c r="AZ50" i="3"/>
  <c r="BC7" i="3"/>
  <c r="BC50" i="3" s="1"/>
  <c r="AT61" i="3"/>
  <c r="EY8" i="3"/>
  <c r="EY41" i="3"/>
  <c r="EY25" i="3"/>
  <c r="EY9" i="3"/>
  <c r="EY35" i="3"/>
  <c r="EY19" i="3"/>
  <c r="EY42" i="3"/>
  <c r="EY26" i="3"/>
  <c r="EY48" i="3"/>
  <c r="EY32" i="3"/>
  <c r="EY16" i="3"/>
  <c r="EY11" i="3"/>
  <c r="EY37" i="3"/>
  <c r="EY21" i="3"/>
  <c r="EY47" i="3"/>
  <c r="EY31" i="3"/>
  <c r="EY15" i="3"/>
  <c r="EY38" i="3"/>
  <c r="EY22" i="3"/>
  <c r="EY44" i="3"/>
  <c r="EY28" i="3"/>
  <c r="EY12" i="3"/>
  <c r="EY10" i="3"/>
  <c r="EY17" i="3"/>
  <c r="EY27" i="3"/>
  <c r="EY34" i="3"/>
  <c r="EY40" i="3"/>
  <c r="EY43" i="3"/>
  <c r="EY18" i="3"/>
  <c r="EY45" i="3"/>
  <c r="EY13" i="3"/>
  <c r="EY23" i="3"/>
  <c r="EY30" i="3"/>
  <c r="EY36" i="3"/>
  <c r="EY33" i="3"/>
  <c r="EY7" i="3"/>
  <c r="EY24" i="3"/>
  <c r="EY29" i="3"/>
  <c r="EY39" i="3"/>
  <c r="EY46" i="3"/>
  <c r="EY14" i="3"/>
  <c r="EY20" i="3"/>
  <c r="EM7" i="3" a="1"/>
  <c r="AZ56" i="3"/>
  <c r="BC29" i="3"/>
  <c r="BC56" i="3" s="1"/>
  <c r="CW10" i="3"/>
  <c r="CW14" i="3"/>
  <c r="CW18" i="3"/>
  <c r="CW22" i="3"/>
  <c r="CW26" i="3"/>
  <c r="CW30" i="3"/>
  <c r="CW34" i="3"/>
  <c r="CW38" i="3"/>
  <c r="CW9" i="3"/>
  <c r="CW13" i="3"/>
  <c r="CW17" i="3"/>
  <c r="CW21" i="3"/>
  <c r="CW25" i="3"/>
  <c r="CW29" i="3"/>
  <c r="CW33" i="3"/>
  <c r="CW37" i="3"/>
  <c r="CW41" i="3"/>
  <c r="CW7" i="3"/>
  <c r="CW11" i="3"/>
  <c r="CW15" i="3"/>
  <c r="CW19" i="3"/>
  <c r="CW23" i="3"/>
  <c r="CW27" i="3"/>
  <c r="CW31" i="3"/>
  <c r="CW35" i="3"/>
  <c r="CW39" i="3"/>
  <c r="CW8" i="3"/>
  <c r="CW12" i="3"/>
  <c r="CW16" i="3"/>
  <c r="CW20" i="3"/>
  <c r="CW24" i="3"/>
  <c r="CW28" i="3"/>
  <c r="CW32" i="3"/>
  <c r="CW36" i="3"/>
  <c r="CW40" i="3"/>
  <c r="AR94" i="3"/>
  <c r="AR121" i="3" s="1"/>
  <c r="AO117" i="3"/>
  <c r="M31" i="3" s="1"/>
  <c r="AR90" i="3"/>
  <c r="AR117" i="3" s="1"/>
  <c r="DB54" i="3"/>
  <c r="DB60" i="3"/>
  <c r="CY54" i="3"/>
  <c r="CH56" i="3"/>
  <c r="CH61" i="3" s="1"/>
  <c r="CM29" i="3"/>
  <c r="CM56" i="3" s="1"/>
  <c r="CM61" i="3" s="1"/>
  <c r="CP29" i="3"/>
  <c r="DB58" i="3"/>
  <c r="CY60" i="3"/>
  <c r="DB59" i="3"/>
  <c r="CV61" i="3"/>
  <c r="EX61" i="3"/>
  <c r="D13" i="3"/>
  <c r="AK29" i="3"/>
  <c r="AK42" i="3" s="1"/>
  <c r="AN52" i="3"/>
  <c r="AQ52" i="3"/>
  <c r="AL125" i="3"/>
  <c r="AJ115" i="3"/>
  <c r="AO106" i="3"/>
  <c r="AO121" i="3"/>
  <c r="AJ123" i="3"/>
  <c r="AJ116" i="3"/>
  <c r="AJ119" i="3"/>
  <c r="AJ122" i="3"/>
  <c r="AM93" i="3"/>
  <c r="AP93" i="3" s="1"/>
  <c r="AS93" i="3" s="1"/>
  <c r="AJ121" i="3"/>
  <c r="AJ124" i="3"/>
  <c r="AJ118" i="3"/>
  <c r="AM71" i="3"/>
  <c r="AP71" i="3" s="1"/>
  <c r="AS71" i="3" s="1"/>
  <c r="AM73" i="3"/>
  <c r="AP73" i="3" s="1"/>
  <c r="AS73" i="3" s="1"/>
  <c r="AJ106" i="3"/>
  <c r="AM104" i="3"/>
  <c r="AP104" i="3" s="1"/>
  <c r="AS104" i="3" s="1"/>
  <c r="AJ117" i="3"/>
  <c r="AP91" i="3"/>
  <c r="AS91" i="3" s="1"/>
  <c r="AM119" i="3"/>
  <c r="AP94" i="3"/>
  <c r="AS94" i="3" s="1"/>
  <c r="AM121" i="3"/>
  <c r="AP89" i="3"/>
  <c r="AS89" i="3" s="1"/>
  <c r="AM116" i="3"/>
  <c r="AP72" i="3"/>
  <c r="AS72" i="3" s="1"/>
  <c r="AM115" i="3"/>
  <c r="AR114" i="3"/>
  <c r="AP99" i="3"/>
  <c r="AS99" i="3" s="1"/>
  <c r="AM122" i="3"/>
  <c r="AP90" i="3"/>
  <c r="AS90" i="3" s="1"/>
  <c r="AM117" i="3"/>
  <c r="AP101" i="3"/>
  <c r="AS101" i="3" s="1"/>
  <c r="AM123" i="3"/>
  <c r="U30" i="3" l="1"/>
  <c r="Y52" i="16" s="1"/>
  <c r="L15" i="3"/>
  <c r="J39" i="10" s="1"/>
  <c r="U33" i="3"/>
  <c r="Y55" i="16" s="1"/>
  <c r="P28" i="3"/>
  <c r="U29" i="3"/>
  <c r="Y51" i="16" s="1"/>
  <c r="P31" i="3"/>
  <c r="U28" i="3"/>
  <c r="Y50" i="16" s="1"/>
  <c r="U31" i="3"/>
  <c r="Y53" i="16" s="1"/>
  <c r="U35" i="3"/>
  <c r="Y57" i="16" s="1"/>
  <c r="M35" i="3"/>
  <c r="P35" i="3"/>
  <c r="I9" i="3"/>
  <c r="X33" i="10" s="1"/>
  <c r="DZ123" i="3"/>
  <c r="U37" i="3" s="1"/>
  <c r="Y59" i="16" s="1"/>
  <c r="U7" i="3"/>
  <c r="Y50" i="10" s="1"/>
  <c r="D12" i="3"/>
  <c r="Q36" i="10" s="1"/>
  <c r="I12" i="3"/>
  <c r="X36" i="10" s="1"/>
  <c r="CX183" i="3"/>
  <c r="CX190" i="3" s="1"/>
  <c r="ER190" i="3"/>
  <c r="HM190" i="3"/>
  <c r="AK183" i="3"/>
  <c r="AK190" i="3" s="1"/>
  <c r="I61" i="3" s="1"/>
  <c r="X42" i="2" s="1"/>
  <c r="EU190" i="3"/>
  <c r="CP183" i="3"/>
  <c r="CP190" i="3" s="1"/>
  <c r="GT147" i="3"/>
  <c r="GW147" i="3" s="1"/>
  <c r="GQ147" i="3"/>
  <c r="FP150" i="3"/>
  <c r="FP183" i="3" s="1"/>
  <c r="FP190" i="3" s="1"/>
  <c r="FS150" i="3"/>
  <c r="FV150" i="3" s="1"/>
  <c r="FN136" i="3" a="1"/>
  <c r="FK183" i="3"/>
  <c r="FK190" i="3" s="1"/>
  <c r="ES154" i="3"/>
  <c r="EV154" i="3" s="1"/>
  <c r="EP154" i="3"/>
  <c r="EP143" i="3"/>
  <c r="ES143" i="3"/>
  <c r="EV143" i="3" s="1"/>
  <c r="EM180" i="3"/>
  <c r="ES149" i="3"/>
  <c r="EP149" i="3"/>
  <c r="EP180" i="3" s="1"/>
  <c r="GQ145" i="3"/>
  <c r="GT145" i="3"/>
  <c r="CQ161" i="3"/>
  <c r="CT161" i="3" s="1"/>
  <c r="CN161" i="3"/>
  <c r="CQ153" i="3"/>
  <c r="CT153" i="3" s="1"/>
  <c r="CN153" i="3"/>
  <c r="CN154" i="3"/>
  <c r="CN181" i="3" s="1"/>
  <c r="CK181" i="3"/>
  <c r="CQ154" i="3"/>
  <c r="CN139" i="3"/>
  <c r="CQ139" i="3"/>
  <c r="CT139" i="3" s="1"/>
  <c r="CK186" i="3"/>
  <c r="CQ159" i="3"/>
  <c r="CN159" i="3"/>
  <c r="CN186" i="3" s="1"/>
  <c r="AI182" i="3"/>
  <c r="G53" i="3" s="1"/>
  <c r="R34" i="2" s="1"/>
  <c r="AL155" i="3"/>
  <c r="AI185" i="3"/>
  <c r="AL158" i="3"/>
  <c r="HX154" i="3"/>
  <c r="HU183" i="3"/>
  <c r="GL150" i="3"/>
  <c r="GL183" i="3" s="1"/>
  <c r="BO150" i="3"/>
  <c r="BR150" i="3" s="1"/>
  <c r="BL150" i="3"/>
  <c r="BL183" i="3" s="1"/>
  <c r="BL190" i="3" s="1"/>
  <c r="EP145" i="3"/>
  <c r="ES145" i="3"/>
  <c r="EV145" i="3" s="1"/>
  <c r="ES152" i="3"/>
  <c r="EV152" i="3" s="1"/>
  <c r="EP152" i="3"/>
  <c r="ES142" i="3"/>
  <c r="EV142" i="3" s="1"/>
  <c r="EP142" i="3"/>
  <c r="BJ136" i="3" a="1"/>
  <c r="AY145" i="3"/>
  <c r="AV171" i="3"/>
  <c r="AV183" i="3"/>
  <c r="CK182" i="3"/>
  <c r="CN155" i="3"/>
  <c r="CN182" i="3" s="1"/>
  <c r="CQ155" i="3"/>
  <c r="CN145" i="3"/>
  <c r="CQ145" i="3"/>
  <c r="CT145" i="3" s="1"/>
  <c r="CQ148" i="3"/>
  <c r="CT148" i="3" s="1"/>
  <c r="CN148" i="3"/>
  <c r="CN146" i="3"/>
  <c r="CQ146" i="3"/>
  <c r="CT146" i="3" s="1"/>
  <c r="HR183" i="3"/>
  <c r="HR190" i="3" s="1"/>
  <c r="EZ183" i="3"/>
  <c r="EZ190" i="3" s="1"/>
  <c r="DQ150" i="3"/>
  <c r="DT150" i="3" s="1"/>
  <c r="DN150" i="3"/>
  <c r="DN183" i="3" s="1"/>
  <c r="DN190" i="3" s="1"/>
  <c r="DD145" i="3"/>
  <c r="DD183" i="3" s="1"/>
  <c r="DD190" i="3" s="1"/>
  <c r="DA183" i="3"/>
  <c r="DA190" i="3" s="1"/>
  <c r="ES141" i="3"/>
  <c r="EV141" i="3" s="1"/>
  <c r="EP141" i="3"/>
  <c r="ES150" i="3"/>
  <c r="EP150" i="3"/>
  <c r="EM183" i="3"/>
  <c r="EP151" i="3"/>
  <c r="ES151" i="3"/>
  <c r="EV151" i="3" s="1"/>
  <c r="BG183" i="3"/>
  <c r="BG190" i="3" s="1"/>
  <c r="CK188" i="3"/>
  <c r="CQ166" i="3"/>
  <c r="CN166" i="3"/>
  <c r="CQ144" i="3"/>
  <c r="CT144" i="3" s="1"/>
  <c r="CN144" i="3"/>
  <c r="CN151" i="3"/>
  <c r="CQ151" i="3"/>
  <c r="CT151" i="3" s="1"/>
  <c r="CN141" i="3"/>
  <c r="CQ141" i="3"/>
  <c r="CT141" i="3" s="1"/>
  <c r="DT158" i="3"/>
  <c r="DT185" i="3" s="1"/>
  <c r="DQ185" i="3"/>
  <c r="AL166" i="3"/>
  <c r="AI188" i="3"/>
  <c r="G59" i="3" s="1"/>
  <c r="R40" i="2" s="1"/>
  <c r="HP148" i="3"/>
  <c r="HP162" i="3"/>
  <c r="HP156" i="3"/>
  <c r="HP139" i="3"/>
  <c r="HP138" i="3"/>
  <c r="HP158" i="3"/>
  <c r="HP155" i="3"/>
  <c r="HP142" i="3"/>
  <c r="HP144" i="3"/>
  <c r="HP145" i="3"/>
  <c r="HP136" i="3"/>
  <c r="HP160" i="3"/>
  <c r="HP150" i="3"/>
  <c r="HP140" i="3"/>
  <c r="HP143" i="3"/>
  <c r="HP141" i="3"/>
  <c r="HP161" i="3"/>
  <c r="HP137" i="3"/>
  <c r="HP159" i="3"/>
  <c r="HP157" i="3"/>
  <c r="HP154" i="3"/>
  <c r="HP153" i="3"/>
  <c r="HP149" i="3"/>
  <c r="HP147" i="3"/>
  <c r="HP146" i="3"/>
  <c r="HP152" i="3"/>
  <c r="HP151" i="3"/>
  <c r="FF154" i="3"/>
  <c r="FF183" i="3" s="1"/>
  <c r="FF190" i="3" s="1"/>
  <c r="FC183" i="3"/>
  <c r="FC190" i="3" s="1"/>
  <c r="HX183" i="3"/>
  <c r="CV139" i="3"/>
  <c r="CV147" i="3"/>
  <c r="CV143" i="3"/>
  <c r="CV151" i="3"/>
  <c r="CV161" i="3"/>
  <c r="CV169" i="3"/>
  <c r="CV165" i="3"/>
  <c r="CV142" i="3"/>
  <c r="CV145" i="3"/>
  <c r="CV153" i="3"/>
  <c r="CV149" i="3"/>
  <c r="CV157" i="3"/>
  <c r="CV146" i="3"/>
  <c r="CV154" i="3"/>
  <c r="CV150" i="3"/>
  <c r="CV158" i="3"/>
  <c r="CV155" i="3"/>
  <c r="CV159" i="3"/>
  <c r="CV140" i="3"/>
  <c r="CV160" i="3"/>
  <c r="CV168" i="3"/>
  <c r="CV164" i="3"/>
  <c r="CV138" i="3"/>
  <c r="CV163" i="3"/>
  <c r="CV167" i="3"/>
  <c r="CV136" i="3"/>
  <c r="CV144" i="3"/>
  <c r="CV152" i="3"/>
  <c r="CV148" i="3"/>
  <c r="CV156" i="3"/>
  <c r="CV162" i="3"/>
  <c r="CV137" i="3"/>
  <c r="CV166" i="3"/>
  <c r="CV141" i="3"/>
  <c r="EP147" i="3"/>
  <c r="ES147" i="3"/>
  <c r="EV147" i="3" s="1"/>
  <c r="EP155" i="3"/>
  <c r="EP181" i="3" s="1"/>
  <c r="ES155" i="3"/>
  <c r="EM181" i="3"/>
  <c r="EM187" i="3"/>
  <c r="EP161" i="3"/>
  <c r="EP187" i="3" s="1"/>
  <c r="ES161" i="3"/>
  <c r="EP138" i="3"/>
  <c r="ES138" i="3"/>
  <c r="EV138" i="3" s="1"/>
  <c r="IC156" i="3"/>
  <c r="IF156" i="3"/>
  <c r="II156" i="3" s="1"/>
  <c r="EB145" i="3"/>
  <c r="DY145" i="3"/>
  <c r="DW136" i="3" a="1"/>
  <c r="DJ183" i="3"/>
  <c r="DJ190" i="3" s="1"/>
  <c r="CN165" i="3"/>
  <c r="CQ165" i="3"/>
  <c r="CT165" i="3" s="1"/>
  <c r="CN147" i="3"/>
  <c r="CQ147" i="3"/>
  <c r="CT147" i="3" s="1"/>
  <c r="CK183" i="3"/>
  <c r="CQ138" i="3"/>
  <c r="CN138" i="3"/>
  <c r="CQ160" i="3"/>
  <c r="CT160" i="3" s="1"/>
  <c r="CN160" i="3"/>
  <c r="AL156" i="3"/>
  <c r="AI184" i="3"/>
  <c r="G55" i="3" s="1"/>
  <c r="R36" i="2" s="1"/>
  <c r="HU184" i="3"/>
  <c r="HX158" i="3"/>
  <c r="HX184" i="3" s="1"/>
  <c r="IC154" i="3"/>
  <c r="HN183" i="3"/>
  <c r="HN190" i="3" s="1"/>
  <c r="IF154" i="3"/>
  <c r="IA136" i="3" a="1"/>
  <c r="EP139" i="3"/>
  <c r="ES139" i="3"/>
  <c r="EV139" i="3" s="1"/>
  <c r="EP144" i="3"/>
  <c r="ES144" i="3"/>
  <c r="EV144" i="3" s="1"/>
  <c r="EP159" i="3"/>
  <c r="ES159" i="3"/>
  <c r="EV159" i="3" s="1"/>
  <c r="ES158" i="3"/>
  <c r="EP158" i="3"/>
  <c r="EP184" i="3" s="1"/>
  <c r="EM184" i="3"/>
  <c r="FS185" i="3"/>
  <c r="FV158" i="3"/>
  <c r="FV185" i="3" s="1"/>
  <c r="BO185" i="3"/>
  <c r="BR158" i="3"/>
  <c r="BR185" i="3" s="1"/>
  <c r="BO183" i="3"/>
  <c r="BR145" i="3"/>
  <c r="BR183" i="3" s="1"/>
  <c r="AT156" i="3"/>
  <c r="AT142" i="3"/>
  <c r="AW142" i="3" s="1"/>
  <c r="AZ142" i="3" s="1"/>
  <c r="BC142" i="3" s="1"/>
  <c r="AT166" i="3"/>
  <c r="AT158" i="3"/>
  <c r="AT153" i="3"/>
  <c r="AW153" i="3" s="1"/>
  <c r="AZ153" i="3" s="1"/>
  <c r="BC153" i="3" s="1"/>
  <c r="AT145" i="3"/>
  <c r="AW145" i="3" s="1"/>
  <c r="AZ145" i="3" s="1"/>
  <c r="BC145" i="3" s="1"/>
  <c r="AT169" i="3"/>
  <c r="AT159" i="3"/>
  <c r="AT141" i="3"/>
  <c r="AW141" i="3" s="1"/>
  <c r="AZ141" i="3" s="1"/>
  <c r="BC141" i="3" s="1"/>
  <c r="AT149" i="3"/>
  <c r="AW149" i="3" s="1"/>
  <c r="AZ149" i="3" s="1"/>
  <c r="BC149" i="3" s="1"/>
  <c r="AT155" i="3"/>
  <c r="AT161" i="3"/>
  <c r="AW161" i="3" s="1"/>
  <c r="AZ161" i="3" s="1"/>
  <c r="BC161" i="3" s="1"/>
  <c r="AT147" i="3"/>
  <c r="AW147" i="3" s="1"/>
  <c r="AZ147" i="3" s="1"/>
  <c r="BC147" i="3" s="1"/>
  <c r="AT136" i="3"/>
  <c r="AT152" i="3"/>
  <c r="AW152" i="3" s="1"/>
  <c r="AZ152" i="3" s="1"/>
  <c r="BC152" i="3" s="1"/>
  <c r="AT160" i="3"/>
  <c r="AW160" i="3" s="1"/>
  <c r="AZ160" i="3" s="1"/>
  <c r="BC160" i="3" s="1"/>
  <c r="AT168" i="3"/>
  <c r="AW168" i="3" s="1"/>
  <c r="AZ168" i="3" s="1"/>
  <c r="BC168" i="3" s="1"/>
  <c r="AT154" i="3"/>
  <c r="AT162" i="3"/>
  <c r="AW162" i="3" s="1"/>
  <c r="AZ162" i="3" s="1"/>
  <c r="BC162" i="3" s="1"/>
  <c r="AT167" i="3"/>
  <c r="AW167" i="3" s="1"/>
  <c r="AZ167" i="3" s="1"/>
  <c r="BC167" i="3" s="1"/>
  <c r="AT165" i="3"/>
  <c r="AW165" i="3" s="1"/>
  <c r="AZ165" i="3" s="1"/>
  <c r="BC165" i="3" s="1"/>
  <c r="AT146" i="3"/>
  <c r="AW146" i="3" s="1"/>
  <c r="AZ146" i="3" s="1"/>
  <c r="BC146" i="3" s="1"/>
  <c r="AT144" i="3"/>
  <c r="AW144" i="3" s="1"/>
  <c r="AZ144" i="3" s="1"/>
  <c r="BC144" i="3" s="1"/>
  <c r="AT139" i="3"/>
  <c r="AW139" i="3" s="1"/>
  <c r="AZ139" i="3" s="1"/>
  <c r="BC139" i="3" s="1"/>
  <c r="AT148" i="3"/>
  <c r="AW148" i="3" s="1"/>
  <c r="AZ148" i="3" s="1"/>
  <c r="BC148" i="3" s="1"/>
  <c r="AT163" i="3"/>
  <c r="AW163" i="3" s="1"/>
  <c r="AZ163" i="3" s="1"/>
  <c r="BC163" i="3" s="1"/>
  <c r="AT140" i="3"/>
  <c r="AW140" i="3" s="1"/>
  <c r="AZ140" i="3" s="1"/>
  <c r="BC140" i="3" s="1"/>
  <c r="AT150" i="3"/>
  <c r="AW150" i="3" s="1"/>
  <c r="AZ150" i="3" s="1"/>
  <c r="BC150" i="3" s="1"/>
  <c r="AT137" i="3"/>
  <c r="AT164" i="3"/>
  <c r="AT143" i="3"/>
  <c r="AW143" i="3" s="1"/>
  <c r="AZ143" i="3" s="1"/>
  <c r="BC143" i="3" s="1"/>
  <c r="AT151" i="3"/>
  <c r="AW151" i="3" s="1"/>
  <c r="AZ151" i="3" s="1"/>
  <c r="BC151" i="3" s="1"/>
  <c r="AT138" i="3"/>
  <c r="AT157" i="3"/>
  <c r="AW157" i="3" s="1"/>
  <c r="AZ157" i="3" s="1"/>
  <c r="BC157" i="3" s="1"/>
  <c r="CN137" i="3"/>
  <c r="CN180" i="3" s="1"/>
  <c r="CQ137" i="3"/>
  <c r="CK180" i="3"/>
  <c r="CQ162" i="3"/>
  <c r="CT162" i="3" s="1"/>
  <c r="CN162" i="3"/>
  <c r="CQ150" i="3"/>
  <c r="CT150" i="3" s="1"/>
  <c r="CN150" i="3"/>
  <c r="CN163" i="3"/>
  <c r="CQ163" i="3"/>
  <c r="CT163" i="3" s="1"/>
  <c r="AL169" i="3"/>
  <c r="AI189" i="3"/>
  <c r="G60" i="3" s="1"/>
  <c r="R41" i="2" s="1"/>
  <c r="GD145" i="3"/>
  <c r="FL183" i="3"/>
  <c r="FL190" i="3" s="1"/>
  <c r="GA145" i="3"/>
  <c r="FY136" i="3" a="1"/>
  <c r="ES148" i="3"/>
  <c r="EV148" i="3" s="1"/>
  <c r="EP148" i="3"/>
  <c r="EP153" i="3"/>
  <c r="ES153" i="3"/>
  <c r="EV153" i="3" s="1"/>
  <c r="ES160" i="3"/>
  <c r="EV160" i="3" s="1"/>
  <c r="EP160" i="3"/>
  <c r="ES140" i="3"/>
  <c r="EV140" i="3" s="1"/>
  <c r="EP140" i="3"/>
  <c r="GQ158" i="3"/>
  <c r="GQ184" i="3" s="1"/>
  <c r="GL184" i="3"/>
  <c r="GT158" i="3"/>
  <c r="GM145" i="3"/>
  <c r="BW145" i="3"/>
  <c r="BZ145" i="3"/>
  <c r="BU136" i="3" a="1"/>
  <c r="BH183" i="3"/>
  <c r="BH190" i="3" s="1"/>
  <c r="CQ140" i="3"/>
  <c r="CT140" i="3" s="1"/>
  <c r="CN140" i="3"/>
  <c r="CN149" i="3"/>
  <c r="CQ149" i="3"/>
  <c r="CT149" i="3" s="1"/>
  <c r="CN157" i="3"/>
  <c r="CQ157" i="3"/>
  <c r="CT157" i="3" s="1"/>
  <c r="CK185" i="3"/>
  <c r="CN158" i="3"/>
  <c r="CN185" i="3" s="1"/>
  <c r="CQ158" i="3"/>
  <c r="AL137" i="3"/>
  <c r="AI180" i="3"/>
  <c r="G51" i="3" s="1"/>
  <c r="R32" i="2" s="1"/>
  <c r="AI181" i="3"/>
  <c r="G52" i="3" s="1"/>
  <c r="R33" i="2" s="1"/>
  <c r="AL154" i="3"/>
  <c r="DT145" i="3"/>
  <c r="FV183" i="3"/>
  <c r="FV190" i="3" s="1"/>
  <c r="DY150" i="3"/>
  <c r="EB150" i="3"/>
  <c r="EE150" i="3" s="1"/>
  <c r="AK171" i="3"/>
  <c r="EM182" i="3"/>
  <c r="ES157" i="3"/>
  <c r="EP157" i="3"/>
  <c r="EP182" i="3" s="1"/>
  <c r="EP162" i="3"/>
  <c r="ES162" i="3"/>
  <c r="EM189" i="3"/>
  <c r="ES137" i="3"/>
  <c r="EV137" i="3" s="1"/>
  <c r="EP137" i="3"/>
  <c r="E54" i="3"/>
  <c r="Q54" i="2" s="1"/>
  <c r="AG190" i="3"/>
  <c r="E61" i="3" s="1"/>
  <c r="Q61" i="2" s="1"/>
  <c r="CN143" i="3"/>
  <c r="CQ143" i="3"/>
  <c r="CT143" i="3" s="1"/>
  <c r="CK187" i="3"/>
  <c r="CN164" i="3"/>
  <c r="CQ164" i="3"/>
  <c r="CQ168" i="3"/>
  <c r="CT168" i="3" s="1"/>
  <c r="CN168" i="3"/>
  <c r="CK189" i="3"/>
  <c r="CN169" i="3"/>
  <c r="CQ169" i="3"/>
  <c r="AL136" i="3"/>
  <c r="AI179" i="3"/>
  <c r="AI171" i="3"/>
  <c r="AJ136" i="3" a="1"/>
  <c r="AL164" i="3"/>
  <c r="AI187" i="3"/>
  <c r="G58" i="3" s="1"/>
  <c r="R39" i="2" s="1"/>
  <c r="CS183" i="3"/>
  <c r="CS190" i="3" s="1"/>
  <c r="DI183" i="3"/>
  <c r="DI190" i="3" s="1"/>
  <c r="GD150" i="3"/>
  <c r="GG150" i="3" s="1"/>
  <c r="GA150" i="3"/>
  <c r="BZ150" i="3"/>
  <c r="BW150" i="3"/>
  <c r="GM150" i="3"/>
  <c r="AQ145" i="3"/>
  <c r="AN171" i="3"/>
  <c r="AN183" i="3"/>
  <c r="EP136" i="3"/>
  <c r="EN136" i="3" a="1"/>
  <c r="ES136" i="3"/>
  <c r="EM179" i="3"/>
  <c r="ES156" i="3"/>
  <c r="EV156" i="3" s="1"/>
  <c r="EP156" i="3"/>
  <c r="ES146" i="3"/>
  <c r="EV146" i="3" s="1"/>
  <c r="EP146" i="3"/>
  <c r="AQ158" i="3"/>
  <c r="AQ185" i="3" s="1"/>
  <c r="AN185" i="3"/>
  <c r="CN142" i="3"/>
  <c r="CQ142" i="3"/>
  <c r="CT142" i="3" s="1"/>
  <c r="CN152" i="3"/>
  <c r="CQ152" i="3"/>
  <c r="CT152" i="3" s="1"/>
  <c r="CN167" i="3"/>
  <c r="CQ167" i="3"/>
  <c r="CT167" i="3" s="1"/>
  <c r="CL136" i="3" a="1"/>
  <c r="CQ136" i="3"/>
  <c r="CK179" i="3"/>
  <c r="CN136" i="3"/>
  <c r="CN179" i="3" s="1"/>
  <c r="CN156" i="3"/>
  <c r="CN184" i="3" s="1"/>
  <c r="CK184" i="3"/>
  <c r="CQ156" i="3"/>
  <c r="AI186" i="3"/>
  <c r="AL159" i="3"/>
  <c r="AL138" i="3"/>
  <c r="AI183" i="3"/>
  <c r="G54" i="3" s="1"/>
  <c r="R35" i="2" s="1"/>
  <c r="DL136" i="3" a="1"/>
  <c r="EX145" i="3"/>
  <c r="EX162" i="3"/>
  <c r="EX138" i="3"/>
  <c r="EX142" i="3"/>
  <c r="EX146" i="3"/>
  <c r="EX149" i="3"/>
  <c r="EX148" i="3"/>
  <c r="EX153" i="3"/>
  <c r="EX143" i="3"/>
  <c r="EX159" i="3"/>
  <c r="EX137" i="3"/>
  <c r="EX152" i="3"/>
  <c r="EX147" i="3"/>
  <c r="EX141" i="3"/>
  <c r="EX140" i="3"/>
  <c r="EX157" i="3"/>
  <c r="EX154" i="3"/>
  <c r="EX144" i="3"/>
  <c r="EX151" i="3"/>
  <c r="EX160" i="3"/>
  <c r="EX161" i="3"/>
  <c r="EX155" i="3"/>
  <c r="EX158" i="3"/>
  <c r="EX136" i="3"/>
  <c r="EX150" i="3"/>
  <c r="EX156" i="3"/>
  <c r="EX139" i="3"/>
  <c r="ID118" i="3"/>
  <c r="BX123" i="3"/>
  <c r="GH90" i="3"/>
  <c r="GH117" i="3" s="1"/>
  <c r="GE117" i="3"/>
  <c r="AZ119" i="3"/>
  <c r="BC91" i="3"/>
  <c r="BC119" i="3" s="1"/>
  <c r="AX104" i="3"/>
  <c r="AU124" i="3"/>
  <c r="HF89" i="3"/>
  <c r="HI89" i="3" s="1"/>
  <c r="HC89" i="3"/>
  <c r="HF71" i="3"/>
  <c r="HA71" i="3" a="1"/>
  <c r="HC71" i="3"/>
  <c r="HC114" i="3" s="1"/>
  <c r="GZ114" i="3"/>
  <c r="HC86" i="3"/>
  <c r="HF86" i="3"/>
  <c r="HI86" i="3" s="1"/>
  <c r="HF83" i="3"/>
  <c r="HI83" i="3" s="1"/>
  <c r="HC83" i="3"/>
  <c r="GE122" i="3"/>
  <c r="GH99" i="3"/>
  <c r="GH122" i="3" s="1"/>
  <c r="CW115" i="3"/>
  <c r="DC72" i="3"/>
  <c r="CZ72" i="3"/>
  <c r="CZ115" i="3" s="1"/>
  <c r="DC97" i="3"/>
  <c r="DF97" i="3" s="1"/>
  <c r="CZ97" i="3"/>
  <c r="DC87" i="3"/>
  <c r="DF87" i="3" s="1"/>
  <c r="CZ87" i="3"/>
  <c r="CW121" i="3"/>
  <c r="CZ94" i="3"/>
  <c r="CZ121" i="3" s="1"/>
  <c r="DC94" i="3"/>
  <c r="FB98" i="3"/>
  <c r="FE98" i="3"/>
  <c r="FE111" i="3"/>
  <c r="FB111" i="3"/>
  <c r="FB108" i="3"/>
  <c r="FE108" i="3"/>
  <c r="FE103" i="3"/>
  <c r="FB103" i="3"/>
  <c r="FE100" i="3"/>
  <c r="FB100" i="3"/>
  <c r="EC116" i="3"/>
  <c r="X30" i="3" s="1"/>
  <c r="K52" i="16" s="1"/>
  <c r="EF89" i="3"/>
  <c r="EF116" i="3" s="1"/>
  <c r="EC120" i="3"/>
  <c r="EF93" i="3"/>
  <c r="EF120" i="3" s="1"/>
  <c r="CA117" i="3"/>
  <c r="CD90" i="3"/>
  <c r="CD117" i="3" s="1"/>
  <c r="BC89" i="3"/>
  <c r="BC116" i="3" s="1"/>
  <c r="AZ116" i="3"/>
  <c r="GH91" i="3"/>
  <c r="GH119" i="3" s="1"/>
  <c r="GE119" i="3"/>
  <c r="BX124" i="3"/>
  <c r="AU116" i="3"/>
  <c r="AX89" i="3"/>
  <c r="AX90" i="3"/>
  <c r="AU117" i="3"/>
  <c r="R28" i="3"/>
  <c r="R50" i="16" s="1"/>
  <c r="DW125" i="3"/>
  <c r="R39" i="3" s="1"/>
  <c r="R61" i="16" s="1"/>
  <c r="BX118" i="3"/>
  <c r="HF102" i="3"/>
  <c r="HI102" i="3" s="1"/>
  <c r="HC102" i="3"/>
  <c r="HF104" i="3"/>
  <c r="HI104" i="3" s="1"/>
  <c r="HC104" i="3"/>
  <c r="HC90" i="3"/>
  <c r="HF90" i="3"/>
  <c r="HI90" i="3" s="1"/>
  <c r="HF76" i="3"/>
  <c r="HI76" i="3" s="1"/>
  <c r="HC76" i="3"/>
  <c r="DC74" i="3"/>
  <c r="DF74" i="3" s="1"/>
  <c r="CZ74" i="3"/>
  <c r="CZ101" i="3"/>
  <c r="DC101" i="3"/>
  <c r="CW123" i="3"/>
  <c r="DC98" i="3"/>
  <c r="DF98" i="3" s="1"/>
  <c r="CZ98" i="3"/>
  <c r="DC86" i="3"/>
  <c r="DF86" i="3" s="1"/>
  <c r="CZ86" i="3"/>
  <c r="GH101" i="3"/>
  <c r="GH123" i="3" s="1"/>
  <c r="GE123" i="3"/>
  <c r="EC124" i="3"/>
  <c r="EF104" i="3"/>
  <c r="EF124" i="3" s="1"/>
  <c r="BC90" i="3"/>
  <c r="BC117" i="3" s="1"/>
  <c r="AZ117" i="3"/>
  <c r="FE81" i="3"/>
  <c r="FH81" i="3" s="1"/>
  <c r="FB81" i="3"/>
  <c r="FE77" i="3"/>
  <c r="FH77" i="3" s="1"/>
  <c r="FB77" i="3"/>
  <c r="FB110" i="3"/>
  <c r="FE110" i="3"/>
  <c r="FB106" i="3"/>
  <c r="FE106" i="3"/>
  <c r="FB104" i="3"/>
  <c r="FE104" i="3"/>
  <c r="CY125" i="3"/>
  <c r="FA125" i="3"/>
  <c r="IJ95" i="3"/>
  <c r="IJ124" i="3" s="1"/>
  <c r="IG124" i="3"/>
  <c r="BX122" i="3"/>
  <c r="IB89" i="3"/>
  <c r="IB81" i="3"/>
  <c r="IB84" i="3"/>
  <c r="IB105" i="3"/>
  <c r="IB97" i="3"/>
  <c r="IB91" i="3"/>
  <c r="IB110" i="3"/>
  <c r="IB102" i="3"/>
  <c r="IB103" i="3"/>
  <c r="IB83" i="3"/>
  <c r="IB75" i="3"/>
  <c r="IB100" i="3"/>
  <c r="IB99" i="3"/>
  <c r="IB82" i="3"/>
  <c r="IB101" i="3"/>
  <c r="IB80" i="3"/>
  <c r="IB77" i="3"/>
  <c r="IB87" i="3"/>
  <c r="IB85" i="3"/>
  <c r="IB93" i="3"/>
  <c r="IB78" i="3"/>
  <c r="IB98" i="3"/>
  <c r="IB90" i="3"/>
  <c r="IB106" i="3"/>
  <c r="IB71" i="3"/>
  <c r="IB109" i="3"/>
  <c r="IB76" i="3"/>
  <c r="IB96" i="3"/>
  <c r="IB88" i="3"/>
  <c r="IB92" i="3"/>
  <c r="IB108" i="3"/>
  <c r="IB79" i="3"/>
  <c r="IB73" i="3"/>
  <c r="IB107" i="3"/>
  <c r="IB95" i="3"/>
  <c r="IB111" i="3"/>
  <c r="IB112" i="3"/>
  <c r="IB104" i="3"/>
  <c r="IB94" i="3"/>
  <c r="IB86" i="3"/>
  <c r="IB74" i="3"/>
  <c r="IB72" i="3"/>
  <c r="GH94" i="3"/>
  <c r="GH121" i="3" s="1"/>
  <c r="GE121" i="3"/>
  <c r="IG119" i="3"/>
  <c r="IJ93" i="3"/>
  <c r="IJ119" i="3" s="1"/>
  <c r="CA118" i="3"/>
  <c r="CD73" i="3"/>
  <c r="CD118" i="3" s="1"/>
  <c r="GZ117" i="3"/>
  <c r="HC92" i="3"/>
  <c r="HC117" i="3" s="1"/>
  <c r="HF92" i="3"/>
  <c r="HC87" i="3"/>
  <c r="HF87" i="3"/>
  <c r="HI87" i="3" s="1"/>
  <c r="HF85" i="3"/>
  <c r="HI85" i="3" s="1"/>
  <c r="HC85" i="3"/>
  <c r="HF79" i="3"/>
  <c r="HI79" i="3" s="1"/>
  <c r="HC79" i="3"/>
  <c r="HC81" i="3"/>
  <c r="HF81" i="3"/>
  <c r="HI81" i="3" s="1"/>
  <c r="CW124" i="3"/>
  <c r="DC104" i="3"/>
  <c r="CZ104" i="3"/>
  <c r="DC89" i="3"/>
  <c r="CW116" i="3"/>
  <c r="CZ89" i="3"/>
  <c r="CZ116" i="3" s="1"/>
  <c r="DC96" i="3"/>
  <c r="DF96" i="3" s="1"/>
  <c r="CZ96" i="3"/>
  <c r="DC77" i="3"/>
  <c r="DF77" i="3" s="1"/>
  <c r="CZ77" i="3"/>
  <c r="EF72" i="3"/>
  <c r="EF115" i="3" s="1"/>
  <c r="EC115" i="3"/>
  <c r="DZ124" i="3"/>
  <c r="U38" i="3" s="1"/>
  <c r="Y60" i="16" s="1"/>
  <c r="FD125" i="3"/>
  <c r="EC117" i="3"/>
  <c r="EF90" i="3"/>
  <c r="EF117" i="3" s="1"/>
  <c r="CA120" i="3"/>
  <c r="CD93" i="3"/>
  <c r="CD120" i="3" s="1"/>
  <c r="FB80" i="3"/>
  <c r="FE80" i="3"/>
  <c r="FH80" i="3" s="1"/>
  <c r="FB109" i="3"/>
  <c r="FE109" i="3"/>
  <c r="FB72" i="3"/>
  <c r="FE72" i="3"/>
  <c r="FH72" i="3" s="1"/>
  <c r="FE101" i="3"/>
  <c r="FB101" i="3"/>
  <c r="FE76" i="3"/>
  <c r="FH76" i="3" s="1"/>
  <c r="FB76" i="3"/>
  <c r="AZ121" i="3"/>
  <c r="BC94" i="3"/>
  <c r="BC121" i="3" s="1"/>
  <c r="AW125" i="3"/>
  <c r="CD99" i="3"/>
  <c r="CD122" i="3" s="1"/>
  <c r="CA122" i="3"/>
  <c r="ID114" i="3"/>
  <c r="EC114" i="3"/>
  <c r="EF71" i="3"/>
  <c r="EF114" i="3" s="1"/>
  <c r="DB125" i="3"/>
  <c r="HF106" i="3"/>
  <c r="HI106" i="3" s="1"/>
  <c r="HC106" i="3"/>
  <c r="HC88" i="3"/>
  <c r="HF88" i="3"/>
  <c r="HI88" i="3" s="1"/>
  <c r="GZ120" i="3"/>
  <c r="HF95" i="3"/>
  <c r="HC95" i="3"/>
  <c r="HC120" i="3" s="1"/>
  <c r="GZ116" i="3"/>
  <c r="HC91" i="3"/>
  <c r="HC116" i="3" s="1"/>
  <c r="HF91" i="3"/>
  <c r="HF96" i="3"/>
  <c r="HC96" i="3"/>
  <c r="HC121" i="3" s="1"/>
  <c r="GZ121" i="3"/>
  <c r="DC81" i="3"/>
  <c r="DF81" i="3" s="1"/>
  <c r="CZ81" i="3"/>
  <c r="DC93" i="3"/>
  <c r="CW120" i="3"/>
  <c r="CZ93" i="3"/>
  <c r="CZ120" i="3" s="1"/>
  <c r="DC75" i="3"/>
  <c r="DF75" i="3" s="1"/>
  <c r="CZ75" i="3"/>
  <c r="CZ90" i="3"/>
  <c r="CZ117" i="3" s="1"/>
  <c r="CW117" i="3"/>
  <c r="DC90" i="3"/>
  <c r="EC122" i="3"/>
  <c r="EF99" i="3"/>
  <c r="EF122" i="3" s="1"/>
  <c r="CA116" i="3"/>
  <c r="CD89" i="3"/>
  <c r="CD116" i="3" s="1"/>
  <c r="FG125" i="3"/>
  <c r="EY117" i="3"/>
  <c r="FB92" i="3"/>
  <c r="FB117" i="3" s="1"/>
  <c r="FE92" i="3"/>
  <c r="FE79" i="3"/>
  <c r="FH79" i="3" s="1"/>
  <c r="FB79" i="3"/>
  <c r="FB99" i="3"/>
  <c r="FE99" i="3"/>
  <c r="FE87" i="3"/>
  <c r="FH87" i="3" s="1"/>
  <c r="FB87" i="3"/>
  <c r="FE71" i="3"/>
  <c r="EY114" i="3"/>
  <c r="FB71" i="3"/>
  <c r="FE75" i="3"/>
  <c r="FH75" i="3" s="1"/>
  <c r="FB75" i="3"/>
  <c r="BC71" i="3"/>
  <c r="AZ114" i="3"/>
  <c r="AZ106" i="3"/>
  <c r="EC121" i="3"/>
  <c r="EF94" i="3"/>
  <c r="EF121" i="3" s="1"/>
  <c r="GB118" i="3"/>
  <c r="IJ84" i="3"/>
  <c r="IJ115" i="3" s="1"/>
  <c r="IG115" i="3"/>
  <c r="BV72" i="3"/>
  <c r="BV86" i="3"/>
  <c r="BV75" i="3"/>
  <c r="BV76" i="3"/>
  <c r="BV91" i="3"/>
  <c r="BV94" i="3"/>
  <c r="BV80" i="3"/>
  <c r="BV88" i="3"/>
  <c r="BV96" i="3"/>
  <c r="BV85" i="3"/>
  <c r="BV92" i="3"/>
  <c r="BV73" i="3"/>
  <c r="BV90" i="3"/>
  <c r="BV95" i="3"/>
  <c r="BV104" i="3"/>
  <c r="BV78" i="3"/>
  <c r="BV77" i="3"/>
  <c r="BV102" i="3"/>
  <c r="BV100" i="3"/>
  <c r="BV89" i="3"/>
  <c r="BV87" i="3"/>
  <c r="BV82" i="3"/>
  <c r="BV79" i="3"/>
  <c r="BV71" i="3"/>
  <c r="BV93" i="3"/>
  <c r="BV99" i="3"/>
  <c r="BV103" i="3"/>
  <c r="BV84" i="3"/>
  <c r="BV83" i="3"/>
  <c r="BV98" i="3"/>
  <c r="BV97" i="3"/>
  <c r="BV81" i="3"/>
  <c r="BV74" i="3"/>
  <c r="BV105" i="3"/>
  <c r="BV101" i="3"/>
  <c r="IG114" i="3"/>
  <c r="IJ71" i="3"/>
  <c r="CA123" i="3"/>
  <c r="CD101" i="3"/>
  <c r="CD123" i="3" s="1"/>
  <c r="AX73" i="3"/>
  <c r="AU118" i="3"/>
  <c r="DX80" i="3"/>
  <c r="DX98" i="3"/>
  <c r="DX77" i="3"/>
  <c r="DX74" i="3"/>
  <c r="DX100" i="3"/>
  <c r="DX91" i="3"/>
  <c r="DX105" i="3"/>
  <c r="DX82" i="3"/>
  <c r="DX95" i="3"/>
  <c r="DX72" i="3"/>
  <c r="DX92" i="3"/>
  <c r="DX75" i="3"/>
  <c r="DX89" i="3"/>
  <c r="DX96" i="3"/>
  <c r="DX97" i="3"/>
  <c r="DX85" i="3"/>
  <c r="DX94" i="3"/>
  <c r="DX73" i="3"/>
  <c r="DX102" i="3"/>
  <c r="DX81" i="3"/>
  <c r="DX71" i="3"/>
  <c r="DX78" i="3"/>
  <c r="DX99" i="3"/>
  <c r="DX86" i="3"/>
  <c r="DX103" i="3"/>
  <c r="DX88" i="3"/>
  <c r="DX87" i="3"/>
  <c r="DX76" i="3"/>
  <c r="DX104" i="3"/>
  <c r="DX83" i="3"/>
  <c r="DX79" i="3"/>
  <c r="DX93" i="3"/>
  <c r="DX90" i="3"/>
  <c r="DX101" i="3"/>
  <c r="DX84" i="3"/>
  <c r="DE125" i="3"/>
  <c r="HF94" i="3"/>
  <c r="HI94" i="3" s="1"/>
  <c r="HC94" i="3"/>
  <c r="HF100" i="3"/>
  <c r="HI100" i="3" s="1"/>
  <c r="HC100" i="3"/>
  <c r="HF99" i="3"/>
  <c r="HI99" i="3" s="1"/>
  <c r="HC99" i="3"/>
  <c r="HF72" i="3"/>
  <c r="GZ115" i="3"/>
  <c r="HC72" i="3"/>
  <c r="HC115" i="3" s="1"/>
  <c r="HF105" i="3"/>
  <c r="HC105" i="3"/>
  <c r="GZ123" i="3"/>
  <c r="GE115" i="3"/>
  <c r="GH72" i="3"/>
  <c r="GH115" i="3" s="1"/>
  <c r="BC101" i="3"/>
  <c r="BC123" i="3" s="1"/>
  <c r="AZ123" i="3"/>
  <c r="DC71" i="3"/>
  <c r="CW114" i="3"/>
  <c r="CZ71" i="3"/>
  <c r="CZ114" i="3" s="1"/>
  <c r="CZ73" i="3"/>
  <c r="DC73" i="3"/>
  <c r="CW118" i="3"/>
  <c r="DC78" i="3"/>
  <c r="DF78" i="3" s="1"/>
  <c r="CZ78" i="3"/>
  <c r="DC79" i="3"/>
  <c r="DF79" i="3" s="1"/>
  <c r="CZ79" i="3"/>
  <c r="DC91" i="3"/>
  <c r="CW119" i="3"/>
  <c r="CZ91" i="3"/>
  <c r="CZ119" i="3" s="1"/>
  <c r="DZ122" i="3"/>
  <c r="U36" i="3" s="1"/>
  <c r="Y58" i="16" s="1"/>
  <c r="FE89" i="3"/>
  <c r="FH89" i="3" s="1"/>
  <c r="FB89" i="3"/>
  <c r="FE83" i="3"/>
  <c r="FH83" i="3" s="1"/>
  <c r="FB83" i="3"/>
  <c r="FB102" i="3"/>
  <c r="FE102" i="3"/>
  <c r="FB85" i="3"/>
  <c r="FE85" i="3"/>
  <c r="FH85" i="3" s="1"/>
  <c r="EY118" i="3"/>
  <c r="FE91" i="3"/>
  <c r="FB91" i="3"/>
  <c r="FB78" i="3"/>
  <c r="FE78" i="3"/>
  <c r="FH78" i="3" s="1"/>
  <c r="CD91" i="3"/>
  <c r="CD119" i="3" s="1"/>
  <c r="CA119" i="3"/>
  <c r="FZ71" i="3"/>
  <c r="FZ100" i="3"/>
  <c r="FZ78" i="3"/>
  <c r="FZ82" i="3"/>
  <c r="FZ72" i="3"/>
  <c r="FZ74" i="3"/>
  <c r="FZ73" i="3"/>
  <c r="FZ97" i="3"/>
  <c r="FZ99" i="3"/>
  <c r="FZ91" i="3"/>
  <c r="FZ90" i="3"/>
  <c r="FZ81" i="3"/>
  <c r="FZ84" i="3"/>
  <c r="FZ85" i="3"/>
  <c r="FZ83" i="3"/>
  <c r="FZ75" i="3"/>
  <c r="FZ93" i="3"/>
  <c r="FZ89" i="3"/>
  <c r="FZ92" i="3"/>
  <c r="FZ105" i="3"/>
  <c r="FZ98" i="3"/>
  <c r="FZ104" i="3"/>
  <c r="FZ96" i="3"/>
  <c r="FZ101" i="3"/>
  <c r="FZ88" i="3"/>
  <c r="FZ77" i="3"/>
  <c r="FZ102" i="3"/>
  <c r="FZ76" i="3"/>
  <c r="FZ103" i="3"/>
  <c r="FZ95" i="3"/>
  <c r="FZ86" i="3"/>
  <c r="FZ80" i="3"/>
  <c r="FZ94" i="3"/>
  <c r="FZ87" i="3"/>
  <c r="FZ79" i="3"/>
  <c r="GH93" i="3"/>
  <c r="GH120" i="3" s="1"/>
  <c r="GE120" i="3"/>
  <c r="BC104" i="3"/>
  <c r="BC124" i="3" s="1"/>
  <c r="AZ124" i="3"/>
  <c r="CO251" i="3"/>
  <c r="GE118" i="3"/>
  <c r="GH73" i="3"/>
  <c r="GH118" i="3" s="1"/>
  <c r="EF91" i="3"/>
  <c r="EF119" i="3" s="1"/>
  <c r="AA33" i="3" s="1"/>
  <c r="D55" i="16" s="1"/>
  <c r="EC119" i="3"/>
  <c r="X33" i="3" s="1"/>
  <c r="K55" i="16" s="1"/>
  <c r="IA125" i="3"/>
  <c r="AX72" i="3"/>
  <c r="AU115" i="3"/>
  <c r="AX91" i="3"/>
  <c r="AU119" i="3"/>
  <c r="AX101" i="3"/>
  <c r="AU123" i="3"/>
  <c r="IJ91" i="3"/>
  <c r="IJ118" i="3" s="1"/>
  <c r="IG118" i="3"/>
  <c r="GZ122" i="3"/>
  <c r="HF97" i="3"/>
  <c r="HC97" i="3"/>
  <c r="HC74" i="3"/>
  <c r="HF74" i="3"/>
  <c r="HI74" i="3" s="1"/>
  <c r="HF103" i="3"/>
  <c r="HC103" i="3"/>
  <c r="GZ124" i="3"/>
  <c r="HF80" i="3"/>
  <c r="HI80" i="3" s="1"/>
  <c r="HC80" i="3"/>
  <c r="HF73" i="3"/>
  <c r="GZ118" i="3"/>
  <c r="HC73" i="3"/>
  <c r="DC88" i="3"/>
  <c r="DF88" i="3" s="1"/>
  <c r="CZ88" i="3"/>
  <c r="DC84" i="3"/>
  <c r="DF84" i="3" s="1"/>
  <c r="CZ84" i="3"/>
  <c r="CZ82" i="3"/>
  <c r="DC82" i="3"/>
  <c r="DF82" i="3" s="1"/>
  <c r="CZ102" i="3"/>
  <c r="DC102" i="3"/>
  <c r="DF102" i="3" s="1"/>
  <c r="DC95" i="3"/>
  <c r="DF95" i="3" s="1"/>
  <c r="CZ95" i="3"/>
  <c r="FB94" i="3"/>
  <c r="FE94" i="3"/>
  <c r="FH94" i="3" s="1"/>
  <c r="FB86" i="3"/>
  <c r="FE86" i="3"/>
  <c r="FH86" i="3" s="1"/>
  <c r="FB74" i="3"/>
  <c r="FE74" i="3"/>
  <c r="FH74" i="3" s="1"/>
  <c r="FB82" i="3"/>
  <c r="FE82" i="3"/>
  <c r="FH82" i="3" s="1"/>
  <c r="FB105" i="3"/>
  <c r="FE105" i="3"/>
  <c r="BC93" i="3"/>
  <c r="BC120" i="3" s="1"/>
  <c r="AZ120" i="3"/>
  <c r="CD72" i="3"/>
  <c r="CD115" i="3" s="1"/>
  <c r="CA115" i="3"/>
  <c r="GH71" i="3"/>
  <c r="GH114" i="3" s="1"/>
  <c r="GE114" i="3"/>
  <c r="BC72" i="3"/>
  <c r="BC115" i="3" s="1"/>
  <c r="AZ115" i="3"/>
  <c r="EC123" i="3"/>
  <c r="EF101" i="3"/>
  <c r="EF123" i="3" s="1"/>
  <c r="AA37" i="3" s="1"/>
  <c r="D59" i="16" s="1"/>
  <c r="BU125" i="3"/>
  <c r="GH104" i="3"/>
  <c r="GH124" i="3" s="1"/>
  <c r="GE124" i="3"/>
  <c r="DZ118" i="3"/>
  <c r="AX99" i="3"/>
  <c r="AU122" i="3"/>
  <c r="AX71" i="3"/>
  <c r="AU114" i="3"/>
  <c r="AU106" i="3"/>
  <c r="AU121" i="3"/>
  <c r="AX94" i="3"/>
  <c r="AX93" i="3"/>
  <c r="AU120" i="3"/>
  <c r="BC99" i="3"/>
  <c r="BC122" i="3" s="1"/>
  <c r="AZ122" i="3"/>
  <c r="HF77" i="3"/>
  <c r="HI77" i="3" s="1"/>
  <c r="HC77" i="3"/>
  <c r="HF75" i="3"/>
  <c r="HI75" i="3" s="1"/>
  <c r="HC75" i="3"/>
  <c r="HF82" i="3"/>
  <c r="HI82" i="3" s="1"/>
  <c r="HC82" i="3"/>
  <c r="HC84" i="3"/>
  <c r="HF84" i="3"/>
  <c r="HI84" i="3" s="1"/>
  <c r="HF98" i="3"/>
  <c r="HI98" i="3" s="1"/>
  <c r="HC98" i="3"/>
  <c r="CW122" i="3"/>
  <c r="CZ99" i="3"/>
  <c r="DC99" i="3"/>
  <c r="DC76" i="3"/>
  <c r="DF76" i="3" s="1"/>
  <c r="CZ76" i="3"/>
  <c r="CZ105" i="3"/>
  <c r="DC105" i="3"/>
  <c r="DC100" i="3"/>
  <c r="DF100" i="3" s="1"/>
  <c r="CZ100" i="3"/>
  <c r="CZ83" i="3"/>
  <c r="DC83" i="3"/>
  <c r="DF83" i="3" s="1"/>
  <c r="CA121" i="3"/>
  <c r="CD94" i="3"/>
  <c r="CD121" i="3" s="1"/>
  <c r="FE107" i="3"/>
  <c r="FB107" i="3"/>
  <c r="FE97" i="3"/>
  <c r="FH97" i="3" s="1"/>
  <c r="FB97" i="3"/>
  <c r="FE112" i="3"/>
  <c r="FB112" i="3"/>
  <c r="EY115" i="3"/>
  <c r="FB84" i="3"/>
  <c r="FB115" i="3" s="1"/>
  <c r="FE84" i="3"/>
  <c r="EY124" i="3"/>
  <c r="FE95" i="3"/>
  <c r="FB95" i="3"/>
  <c r="CA114" i="3"/>
  <c r="CD71" i="3"/>
  <c r="CD114" i="3" s="1"/>
  <c r="GB124" i="3"/>
  <c r="EC118" i="3"/>
  <c r="EF73" i="3"/>
  <c r="EF118" i="3" s="1"/>
  <c r="IG122" i="3"/>
  <c r="IJ96" i="3"/>
  <c r="IJ122" i="3" s="1"/>
  <c r="CA124" i="3"/>
  <c r="CD104" i="3"/>
  <c r="CD124" i="3" s="1"/>
  <c r="IJ92" i="3"/>
  <c r="IJ117" i="3" s="1"/>
  <c r="IG117" i="3"/>
  <c r="HF78" i="3"/>
  <c r="HI78" i="3" s="1"/>
  <c r="HC78" i="3"/>
  <c r="HC107" i="3"/>
  <c r="HF107" i="3"/>
  <c r="HI107" i="3" s="1"/>
  <c r="GZ119" i="3"/>
  <c r="HF93" i="3"/>
  <c r="HC93" i="3"/>
  <c r="HC119" i="3" s="1"/>
  <c r="HC101" i="3"/>
  <c r="HF101" i="3"/>
  <c r="HI101" i="3" s="1"/>
  <c r="GB122" i="3"/>
  <c r="CZ80" i="3"/>
  <c r="DC80" i="3"/>
  <c r="DF80" i="3" s="1"/>
  <c r="DC103" i="3"/>
  <c r="DF103" i="3" s="1"/>
  <c r="CZ103" i="3"/>
  <c r="CZ85" i="3"/>
  <c r="DC85" i="3"/>
  <c r="DF85" i="3" s="1"/>
  <c r="DC92" i="3"/>
  <c r="DF92" i="3" s="1"/>
  <c r="CZ92" i="3"/>
  <c r="GB123" i="3"/>
  <c r="BC73" i="3"/>
  <c r="BC118" i="3" s="1"/>
  <c r="AZ118" i="3"/>
  <c r="IG116" i="3"/>
  <c r="IJ90" i="3"/>
  <c r="IJ116" i="3" s="1"/>
  <c r="EY119" i="3"/>
  <c r="FB93" i="3"/>
  <c r="FB119" i="3" s="1"/>
  <c r="FE93" i="3"/>
  <c r="EY122" i="3"/>
  <c r="FB96" i="3"/>
  <c r="FB122" i="3" s="1"/>
  <c r="FE96" i="3"/>
  <c r="FE73" i="3"/>
  <c r="FH73" i="3" s="1"/>
  <c r="FB73" i="3"/>
  <c r="FB88" i="3"/>
  <c r="FE88" i="3"/>
  <c r="FH88" i="3" s="1"/>
  <c r="EY116" i="3"/>
  <c r="FB90" i="3"/>
  <c r="FB116" i="3" s="1"/>
  <c r="FE90" i="3"/>
  <c r="FY125" i="3"/>
  <c r="GE116" i="3"/>
  <c r="GH89" i="3"/>
  <c r="GH116" i="3" s="1"/>
  <c r="ID124" i="3"/>
  <c r="CU219" i="3"/>
  <c r="CU246" i="3" s="1"/>
  <c r="CU220" i="3"/>
  <c r="CU248" i="3" s="1"/>
  <c r="CO252" i="3"/>
  <c r="CO247" i="3"/>
  <c r="BT218" i="3"/>
  <c r="BT245" i="3" s="1"/>
  <c r="Q74" i="3" s="1"/>
  <c r="E33" i="18" s="1"/>
  <c r="F33" i="18" s="1"/>
  <c r="CO253" i="3"/>
  <c r="CR251" i="3"/>
  <c r="CU228" i="3"/>
  <c r="CU251" i="3" s="1"/>
  <c r="CR243" i="3"/>
  <c r="CU218" i="3"/>
  <c r="CU245" i="3" s="1"/>
  <c r="BQ253" i="3"/>
  <c r="N82" i="3" s="1"/>
  <c r="L41" i="18" s="1"/>
  <c r="M41" i="18" s="1"/>
  <c r="BQ249" i="3"/>
  <c r="N78" i="3" s="1"/>
  <c r="L37" i="18" s="1"/>
  <c r="M37" i="18" s="1"/>
  <c r="BN251" i="3"/>
  <c r="K80" i="3" s="1"/>
  <c r="BT223" i="3"/>
  <c r="BT250" i="3" s="1"/>
  <c r="Q79" i="3" s="1"/>
  <c r="E38" i="18" s="1"/>
  <c r="F38" i="18" s="1"/>
  <c r="CL254" i="3"/>
  <c r="CU247" i="3"/>
  <c r="CR247" i="3"/>
  <c r="BN253" i="3"/>
  <c r="K82" i="3" s="1"/>
  <c r="BQ252" i="3"/>
  <c r="N81" i="3" s="1"/>
  <c r="L40" i="18" s="1"/>
  <c r="BT252" i="3"/>
  <c r="Q81" i="3" s="1"/>
  <c r="E40" i="18" s="1"/>
  <c r="F40" i="18" s="1"/>
  <c r="BQ251" i="3"/>
  <c r="N80" i="3" s="1"/>
  <c r="L39" i="18" s="1"/>
  <c r="M39" i="18" s="1"/>
  <c r="BQ243" i="3"/>
  <c r="N72" i="3" s="1"/>
  <c r="L31" i="18" s="1"/>
  <c r="M31" i="18" s="1"/>
  <c r="BT219" i="3"/>
  <c r="BT246" i="3" s="1"/>
  <c r="Q75" i="3" s="1"/>
  <c r="E34" i="18" s="1"/>
  <c r="F34" i="18" s="1"/>
  <c r="N79" i="3"/>
  <c r="L38" i="18" s="1"/>
  <c r="M38" i="18" s="1"/>
  <c r="BQ244" i="3"/>
  <c r="N73" i="3" s="1"/>
  <c r="L32" i="18" s="1"/>
  <c r="M32" i="18" s="1"/>
  <c r="AI36" i="3"/>
  <c r="AL36" i="3" s="1"/>
  <c r="AO36" i="3" s="1"/>
  <c r="AR36" i="3" s="1"/>
  <c r="AI28" i="3"/>
  <c r="AL28" i="3" s="1"/>
  <c r="AO28" i="3" s="1"/>
  <c r="AR28" i="3" s="1"/>
  <c r="BT253" i="3"/>
  <c r="Q82" i="3" s="1"/>
  <c r="E41" i="18" s="1"/>
  <c r="F41" i="18" s="1"/>
  <c r="BT229" i="3"/>
  <c r="BT251" i="3" s="1"/>
  <c r="Q80" i="3" s="1"/>
  <c r="E39" i="18" s="1"/>
  <c r="F39" i="18" s="1"/>
  <c r="BN247" i="3"/>
  <c r="BT247" i="3"/>
  <c r="Q76" i="3" s="1"/>
  <c r="E35" i="18" s="1"/>
  <c r="F35" i="18" s="1"/>
  <c r="K81" i="3"/>
  <c r="BQ247" i="3"/>
  <c r="P83" i="3"/>
  <c r="Q78" i="3"/>
  <c r="E37" i="18" s="1"/>
  <c r="F37" i="18" s="1"/>
  <c r="GR254" i="3"/>
  <c r="BK254" i="3"/>
  <c r="H83" i="3" s="1"/>
  <c r="E15" i="18" s="1" a="1"/>
  <c r="E15" i="18" s="1"/>
  <c r="Q77" i="3"/>
  <c r="E36" i="18" s="1"/>
  <c r="F36" i="18" s="1"/>
  <c r="GX254" i="3"/>
  <c r="FU205" i="3"/>
  <c r="FX205" i="3" s="1"/>
  <c r="FR205" i="3"/>
  <c r="FU229" i="3"/>
  <c r="FX229" i="3" s="1"/>
  <c r="FR229" i="3"/>
  <c r="FR228" i="3"/>
  <c r="FO251" i="3"/>
  <c r="FU228" i="3"/>
  <c r="FU215" i="3"/>
  <c r="FX215" i="3" s="1"/>
  <c r="FR215" i="3"/>
  <c r="FR220" i="3"/>
  <c r="FR248" i="3" s="1"/>
  <c r="FU220" i="3"/>
  <c r="FO248" i="3"/>
  <c r="FU219" i="3"/>
  <c r="FO246" i="3"/>
  <c r="FR219" i="3"/>
  <c r="FR246" i="3" s="1"/>
  <c r="FR211" i="3"/>
  <c r="FU211" i="3"/>
  <c r="FX211" i="3" s="1"/>
  <c r="FU227" i="3"/>
  <c r="FX227" i="3" s="1"/>
  <c r="FR227" i="3"/>
  <c r="FR223" i="3"/>
  <c r="FR250" i="3" s="1"/>
  <c r="FO250" i="3"/>
  <c r="FU223" i="3"/>
  <c r="GV229" i="3"/>
  <c r="GY229" i="3" s="1"/>
  <c r="GS229" i="3"/>
  <c r="GV227" i="3"/>
  <c r="GY227" i="3" s="1"/>
  <c r="GS227" i="3"/>
  <c r="GS235" i="3"/>
  <c r="GV235" i="3"/>
  <c r="GY235" i="3" s="1"/>
  <c r="GP249" i="3"/>
  <c r="GV224" i="3"/>
  <c r="GS224" i="3"/>
  <c r="GS249" i="3" s="1"/>
  <c r="GV205" i="3"/>
  <c r="GY205" i="3" s="1"/>
  <c r="GS205" i="3"/>
  <c r="GV236" i="3"/>
  <c r="GY236" i="3" s="1"/>
  <c r="GS236" i="3"/>
  <c r="GS218" i="3"/>
  <c r="GV218" i="3"/>
  <c r="GY218" i="3" s="1"/>
  <c r="GV228" i="3"/>
  <c r="GY228" i="3" s="1"/>
  <c r="GS228" i="3"/>
  <c r="GS234" i="3"/>
  <c r="GP252" i="3"/>
  <c r="GV234" i="3"/>
  <c r="GS225" i="3"/>
  <c r="GS250" i="3" s="1"/>
  <c r="GV225" i="3"/>
  <c r="GP250" i="3"/>
  <c r="N75" i="3"/>
  <c r="L34" i="18" s="1"/>
  <c r="M34" i="18" s="1"/>
  <c r="GU254" i="3"/>
  <c r="FU234" i="3"/>
  <c r="FR234" i="3"/>
  <c r="FU226" i="3"/>
  <c r="FX226" i="3" s="1"/>
  <c r="FR226" i="3"/>
  <c r="FU206" i="3"/>
  <c r="FX206" i="3" s="1"/>
  <c r="FR206" i="3"/>
  <c r="FU225" i="3"/>
  <c r="FX225" i="3" s="1"/>
  <c r="FR225" i="3"/>
  <c r="FO249" i="3"/>
  <c r="FR222" i="3"/>
  <c r="FR249" i="3" s="1"/>
  <c r="FU222" i="3"/>
  <c r="FU201" i="3"/>
  <c r="FR201" i="3"/>
  <c r="FR244" i="3" s="1"/>
  <c r="FO244" i="3"/>
  <c r="FU218" i="3"/>
  <c r="FR218" i="3"/>
  <c r="FR245" i="3" s="1"/>
  <c r="FO245" i="3"/>
  <c r="FR202" i="3"/>
  <c r="FO247" i="3"/>
  <c r="FU202" i="3"/>
  <c r="FR224" i="3"/>
  <c r="FU224" i="3"/>
  <c r="FX224" i="3" s="1"/>
  <c r="GP253" i="3"/>
  <c r="GV232" i="3"/>
  <c r="GS232" i="3"/>
  <c r="GV206" i="3"/>
  <c r="GY206" i="3" s="1"/>
  <c r="GS206" i="3"/>
  <c r="GV214" i="3"/>
  <c r="GY214" i="3" s="1"/>
  <c r="GS214" i="3"/>
  <c r="GS238" i="3"/>
  <c r="GV238" i="3"/>
  <c r="GS215" i="3"/>
  <c r="GV215" i="3"/>
  <c r="GY215" i="3" s="1"/>
  <c r="GS231" i="3"/>
  <c r="GV231" i="3"/>
  <c r="GY231" i="3" s="1"/>
  <c r="GS201" i="3"/>
  <c r="GS244" i="3" s="1"/>
  <c r="GV201" i="3"/>
  <c r="GP244" i="3"/>
  <c r="GV220" i="3"/>
  <c r="GS220" i="3"/>
  <c r="GS245" i="3" s="1"/>
  <c r="GP245" i="3"/>
  <c r="GP251" i="3"/>
  <c r="GV226" i="3"/>
  <c r="GS226" i="3"/>
  <c r="GS203" i="3"/>
  <c r="GV203" i="3"/>
  <c r="GY203" i="3" s="1"/>
  <c r="FU210" i="3"/>
  <c r="FX210" i="3" s="1"/>
  <c r="FR210" i="3"/>
  <c r="FR221" i="3"/>
  <c r="FU221" i="3"/>
  <c r="FX221" i="3" s="1"/>
  <c r="FR208" i="3"/>
  <c r="FU208" i="3"/>
  <c r="FX208" i="3" s="1"/>
  <c r="FU214" i="3"/>
  <c r="FX214" i="3" s="1"/>
  <c r="FR214" i="3"/>
  <c r="FU203" i="3"/>
  <c r="FX203" i="3" s="1"/>
  <c r="FR203" i="3"/>
  <c r="FU217" i="3"/>
  <c r="FX217" i="3" s="1"/>
  <c r="FR217" i="3"/>
  <c r="FU213" i="3"/>
  <c r="FX213" i="3" s="1"/>
  <c r="FR213" i="3"/>
  <c r="FU231" i="3"/>
  <c r="FX231" i="3" s="1"/>
  <c r="FR231" i="3"/>
  <c r="GS216" i="3"/>
  <c r="GV216" i="3"/>
  <c r="GY216" i="3" s="1"/>
  <c r="GS217" i="3"/>
  <c r="GV217" i="3"/>
  <c r="GY217" i="3" s="1"/>
  <c r="GP248" i="3"/>
  <c r="GV222" i="3"/>
  <c r="GS222" i="3"/>
  <c r="GS248" i="3" s="1"/>
  <c r="GV204" i="3"/>
  <c r="GY204" i="3" s="1"/>
  <c r="GS204" i="3"/>
  <c r="GV233" i="3"/>
  <c r="GY233" i="3" s="1"/>
  <c r="GS233" i="3"/>
  <c r="GV209" i="3"/>
  <c r="GY209" i="3" s="1"/>
  <c r="GS209" i="3"/>
  <c r="GV221" i="3"/>
  <c r="GS221" i="3"/>
  <c r="GS246" i="3" s="1"/>
  <c r="GP246" i="3"/>
  <c r="GP243" i="3"/>
  <c r="GS200" i="3"/>
  <c r="GS243" i="3" s="1"/>
  <c r="GV200" i="3"/>
  <c r="GV210" i="3"/>
  <c r="GY210" i="3" s="1"/>
  <c r="GS210" i="3"/>
  <c r="GV207" i="3"/>
  <c r="GY207" i="3" s="1"/>
  <c r="GS207" i="3"/>
  <c r="FW254" i="3"/>
  <c r="FU233" i="3"/>
  <c r="FO253" i="3"/>
  <c r="FR233" i="3"/>
  <c r="FR212" i="3"/>
  <c r="FU212" i="3"/>
  <c r="FX212" i="3" s="1"/>
  <c r="FR216" i="3"/>
  <c r="FU216" i="3"/>
  <c r="FX216" i="3" s="1"/>
  <c r="FR204" i="3"/>
  <c r="FU204" i="3"/>
  <c r="FX204" i="3" s="1"/>
  <c r="FU207" i="3"/>
  <c r="FX207" i="3" s="1"/>
  <c r="FR207" i="3"/>
  <c r="FR230" i="3"/>
  <c r="FO252" i="3"/>
  <c r="FU230" i="3"/>
  <c r="FU209" i="3"/>
  <c r="FX209" i="3" s="1"/>
  <c r="FR209" i="3"/>
  <c r="FU232" i="3"/>
  <c r="FX232" i="3" s="1"/>
  <c r="FR232" i="3"/>
  <c r="FU200" i="3"/>
  <c r="FO243" i="3"/>
  <c r="FR200" i="3"/>
  <c r="FR243" i="3" s="1"/>
  <c r="GS208" i="3"/>
  <c r="GV208" i="3"/>
  <c r="GY208" i="3" s="1"/>
  <c r="GV211" i="3"/>
  <c r="GY211" i="3" s="1"/>
  <c r="GS211" i="3"/>
  <c r="GV212" i="3"/>
  <c r="GY212" i="3" s="1"/>
  <c r="GS212" i="3"/>
  <c r="GV213" i="3"/>
  <c r="GY213" i="3" s="1"/>
  <c r="GS213" i="3"/>
  <c r="GV230" i="3"/>
  <c r="GY230" i="3" s="1"/>
  <c r="GS230" i="3"/>
  <c r="GV223" i="3"/>
  <c r="GY223" i="3" s="1"/>
  <c r="GS223" i="3"/>
  <c r="GS219" i="3"/>
  <c r="GV219" i="3"/>
  <c r="GY219" i="3" s="1"/>
  <c r="GP247" i="3"/>
  <c r="GV202" i="3"/>
  <c r="GS202" i="3"/>
  <c r="GS237" i="3"/>
  <c r="GV237" i="3"/>
  <c r="FQ254" i="3"/>
  <c r="FT254" i="3"/>
  <c r="DO125" i="3"/>
  <c r="J39" i="3" s="1"/>
  <c r="Y42" i="16" s="1"/>
  <c r="BM125" i="3"/>
  <c r="GO125" i="3"/>
  <c r="AI34" i="3"/>
  <c r="AL34" i="3" s="1"/>
  <c r="AO34" i="3" s="1"/>
  <c r="AR34" i="3" s="1"/>
  <c r="AI24" i="3"/>
  <c r="AL24" i="3" s="1"/>
  <c r="AO24" i="3" s="1"/>
  <c r="AR24" i="3" s="1"/>
  <c r="AI32" i="3"/>
  <c r="AL32" i="3" s="1"/>
  <c r="AO32" i="3" s="1"/>
  <c r="AR32" i="3" s="1"/>
  <c r="AI10" i="3"/>
  <c r="AL10" i="3" s="1"/>
  <c r="AO10" i="3" s="1"/>
  <c r="AR10" i="3" s="1"/>
  <c r="AI40" i="3"/>
  <c r="AL40" i="3" s="1"/>
  <c r="AI30" i="3"/>
  <c r="AI57" i="3" s="1"/>
  <c r="AI22" i="3"/>
  <c r="AL22" i="3" s="1"/>
  <c r="AO22" i="3" s="1"/>
  <c r="AR22" i="3" s="1"/>
  <c r="AI26" i="3"/>
  <c r="AI53" i="3" s="1"/>
  <c r="AI13" i="3"/>
  <c r="AL13" i="3" s="1"/>
  <c r="AO13" i="3" s="1"/>
  <c r="AR13" i="3" s="1"/>
  <c r="AI17" i="3"/>
  <c r="AL17" i="3" s="1"/>
  <c r="AO17" i="3" s="1"/>
  <c r="AR17" i="3" s="1"/>
  <c r="AI21" i="3"/>
  <c r="AL21" i="3" s="1"/>
  <c r="AO21" i="3" s="1"/>
  <c r="AR21" i="3" s="1"/>
  <c r="AI25" i="3"/>
  <c r="AI52" i="3" s="1"/>
  <c r="AI38" i="3"/>
  <c r="AL38" i="3" s="1"/>
  <c r="AO38" i="3" s="1"/>
  <c r="AR38" i="3" s="1"/>
  <c r="AI12" i="3"/>
  <c r="AL12" i="3" s="1"/>
  <c r="AO12" i="3" s="1"/>
  <c r="AR12" i="3" s="1"/>
  <c r="AI39" i="3"/>
  <c r="AL39" i="3" s="1"/>
  <c r="AO39" i="3" s="1"/>
  <c r="AR39" i="3" s="1"/>
  <c r="AI29" i="3"/>
  <c r="AI56" i="3" s="1"/>
  <c r="AI27" i="3"/>
  <c r="AL27" i="3" s="1"/>
  <c r="AI33" i="3"/>
  <c r="AL33" i="3" s="1"/>
  <c r="AO33" i="3" s="1"/>
  <c r="AR33" i="3" s="1"/>
  <c r="AI31" i="3"/>
  <c r="AL31" i="3" s="1"/>
  <c r="AO31" i="3" s="1"/>
  <c r="AR31" i="3" s="1"/>
  <c r="AI37" i="3"/>
  <c r="AI7" i="3"/>
  <c r="AL7" i="3" s="1"/>
  <c r="AI11" i="3"/>
  <c r="AL11" i="3" s="1"/>
  <c r="AO11" i="3" s="1"/>
  <c r="AR11" i="3" s="1"/>
  <c r="AI15" i="3"/>
  <c r="AL15" i="3" s="1"/>
  <c r="AO15" i="3" s="1"/>
  <c r="AR15" i="3" s="1"/>
  <c r="AI19" i="3"/>
  <c r="AL19" i="3" s="1"/>
  <c r="AO19" i="3" s="1"/>
  <c r="AR19" i="3" s="1"/>
  <c r="AI23" i="3"/>
  <c r="AL23" i="3" s="1"/>
  <c r="AO23" i="3" s="1"/>
  <c r="AR23" i="3" s="1"/>
  <c r="AI35" i="3"/>
  <c r="AL35" i="3" s="1"/>
  <c r="AI9" i="3"/>
  <c r="AL9" i="3" s="1"/>
  <c r="AI16" i="3"/>
  <c r="AL16" i="3" s="1"/>
  <c r="AO16" i="3" s="1"/>
  <c r="AR16" i="3" s="1"/>
  <c r="AI14" i="3"/>
  <c r="AL14" i="3" s="1"/>
  <c r="AO14" i="3" s="1"/>
  <c r="AR14" i="3" s="1"/>
  <c r="AI20" i="3"/>
  <c r="AL20" i="3" s="1"/>
  <c r="AO20" i="3" s="1"/>
  <c r="AR20" i="3" s="1"/>
  <c r="AI18" i="3"/>
  <c r="AL18" i="3" s="1"/>
  <c r="AO18" i="3" s="1"/>
  <c r="AR18" i="3" s="1"/>
  <c r="Y59" i="18"/>
  <c r="C53" i="10"/>
  <c r="Y58" i="18"/>
  <c r="DQ29" i="3"/>
  <c r="DN29" i="3"/>
  <c r="DN56" i="3" s="1"/>
  <c r="DN61" i="3" s="1"/>
  <c r="DI56" i="3"/>
  <c r="DI61" i="3" s="1"/>
  <c r="DZ54" i="3"/>
  <c r="EC55" i="3"/>
  <c r="EF27" i="3"/>
  <c r="EF55" i="3" s="1"/>
  <c r="HZ84" i="3"/>
  <c r="HZ115" i="3" s="1"/>
  <c r="HW115" i="3"/>
  <c r="DP93" i="3"/>
  <c r="DP120" i="3" s="1"/>
  <c r="DS93" i="3"/>
  <c r="DM120" i="3"/>
  <c r="H34" i="3" s="1"/>
  <c r="S37" i="16" s="1"/>
  <c r="T37" i="16" s="1"/>
  <c r="DS88" i="3"/>
  <c r="DV88" i="3" s="1"/>
  <c r="DP88" i="3"/>
  <c r="DS72" i="3"/>
  <c r="DP72" i="3"/>
  <c r="DP115" i="3" s="1"/>
  <c r="K29" i="3" s="1"/>
  <c r="Z32" i="16" s="1"/>
  <c r="AA32" i="16" s="1"/>
  <c r="DM115" i="3"/>
  <c r="H29" i="3" s="1"/>
  <c r="S32" i="16" s="1"/>
  <c r="T32" i="16" s="1"/>
  <c r="DP99" i="3"/>
  <c r="DS99" i="3"/>
  <c r="DV99" i="3" s="1"/>
  <c r="DM122" i="3"/>
  <c r="H36" i="3" s="1"/>
  <c r="S39" i="16" s="1"/>
  <c r="T39" i="16" s="1"/>
  <c r="DS92" i="3"/>
  <c r="DV92" i="3" s="1"/>
  <c r="DP92" i="3"/>
  <c r="DP87" i="3"/>
  <c r="DS87" i="3"/>
  <c r="DV87" i="3" s="1"/>
  <c r="DS96" i="3"/>
  <c r="DV96" i="3" s="1"/>
  <c r="DP96" i="3"/>
  <c r="DP91" i="3"/>
  <c r="DP119" i="3" s="1"/>
  <c r="K33" i="3" s="1"/>
  <c r="Z36" i="16" s="1"/>
  <c r="AA36" i="16" s="1"/>
  <c r="DS91" i="3"/>
  <c r="DM119" i="3"/>
  <c r="H33" i="3" s="1"/>
  <c r="S36" i="16" s="1"/>
  <c r="T36" i="16" s="1"/>
  <c r="DS84" i="3"/>
  <c r="DV84" i="3" s="1"/>
  <c r="DP84" i="3"/>
  <c r="GU119" i="3"/>
  <c r="GX93" i="3"/>
  <c r="GX119" i="3" s="1"/>
  <c r="EC54" i="3"/>
  <c r="EF11" i="3"/>
  <c r="EF54" i="3" s="1"/>
  <c r="HZ95" i="3"/>
  <c r="HZ124" i="3" s="1"/>
  <c r="HW124" i="3"/>
  <c r="HW122" i="3"/>
  <c r="HZ96" i="3"/>
  <c r="HZ122" i="3" s="1"/>
  <c r="HQ125" i="3"/>
  <c r="EF29" i="3"/>
  <c r="EF56" i="3" s="1"/>
  <c r="EC56" i="3"/>
  <c r="HW117" i="3"/>
  <c r="HZ92" i="3"/>
  <c r="HZ117" i="3" s="1"/>
  <c r="GU122" i="3"/>
  <c r="GX97" i="3"/>
  <c r="GX122" i="3" s="1"/>
  <c r="GX72" i="3"/>
  <c r="GX115" i="3" s="1"/>
  <c r="GU115" i="3"/>
  <c r="GR123" i="3"/>
  <c r="EC60" i="3"/>
  <c r="EF40" i="3"/>
  <c r="EF60" i="3" s="1"/>
  <c r="DZ60" i="3"/>
  <c r="DZ59" i="3"/>
  <c r="DP79" i="3"/>
  <c r="DS79" i="3"/>
  <c r="DV79" i="3" s="1"/>
  <c r="DP95" i="3"/>
  <c r="DS95" i="3"/>
  <c r="DV95" i="3" s="1"/>
  <c r="DP77" i="3"/>
  <c r="DS77" i="3"/>
  <c r="DV77" i="3" s="1"/>
  <c r="DP83" i="3"/>
  <c r="DS83" i="3"/>
  <c r="DV83" i="3" s="1"/>
  <c r="DS76" i="3"/>
  <c r="DV76" i="3" s="1"/>
  <c r="DP76" i="3"/>
  <c r="DP71" i="3"/>
  <c r="DP114" i="3" s="1"/>
  <c r="DS71" i="3"/>
  <c r="DM114" i="3"/>
  <c r="H28" i="3" s="1"/>
  <c r="S31" i="16" s="1"/>
  <c r="T31" i="16" s="1"/>
  <c r="DS80" i="3"/>
  <c r="DV80" i="3" s="1"/>
  <c r="DP80" i="3"/>
  <c r="DP75" i="3"/>
  <c r="DS75" i="3"/>
  <c r="DV75" i="3" s="1"/>
  <c r="DP105" i="3"/>
  <c r="DS105" i="3"/>
  <c r="DL7" i="3" a="1"/>
  <c r="DQ52" i="3"/>
  <c r="DT25" i="3"/>
  <c r="DT52" i="3" s="1"/>
  <c r="CA57" i="3"/>
  <c r="CD30" i="3"/>
  <c r="CD57" i="3" s="1"/>
  <c r="DZ58" i="3"/>
  <c r="EF7" i="3"/>
  <c r="EF50" i="3" s="1"/>
  <c r="EC50" i="3"/>
  <c r="HT124" i="3"/>
  <c r="HZ93" i="3"/>
  <c r="HZ119" i="3" s="1"/>
  <c r="HW119" i="3"/>
  <c r="HT114" i="3"/>
  <c r="GX92" i="3"/>
  <c r="GX117" i="3" s="1"/>
  <c r="GU117" i="3"/>
  <c r="GR124" i="3"/>
  <c r="CA51" i="3"/>
  <c r="CD8" i="3"/>
  <c r="CD51" i="3" s="1"/>
  <c r="CA58" i="3"/>
  <c r="X15" i="3" s="1"/>
  <c r="K58" i="10" s="1"/>
  <c r="CD35" i="3"/>
  <c r="CD58" i="3" s="1"/>
  <c r="AA15" i="3" s="1"/>
  <c r="D58" i="10" s="1"/>
  <c r="GR122" i="3"/>
  <c r="GX91" i="3"/>
  <c r="GX116" i="3" s="1"/>
  <c r="GU116" i="3"/>
  <c r="EF26" i="3"/>
  <c r="EF53" i="3" s="1"/>
  <c r="EC53" i="3"/>
  <c r="BQ77" i="3"/>
  <c r="BT77" i="3" s="1"/>
  <c r="BN77" i="3"/>
  <c r="BK114" i="3"/>
  <c r="BN71" i="3"/>
  <c r="BN114" i="3" s="1"/>
  <c r="BQ71" i="3"/>
  <c r="BN100" i="3"/>
  <c r="BQ100" i="3"/>
  <c r="BT100" i="3" s="1"/>
  <c r="BQ85" i="3"/>
  <c r="BT85" i="3" s="1"/>
  <c r="BN85" i="3"/>
  <c r="BQ79" i="3"/>
  <c r="BT79" i="3" s="1"/>
  <c r="BN79" i="3"/>
  <c r="BQ81" i="3"/>
  <c r="BT81" i="3" s="1"/>
  <c r="BN81" i="3"/>
  <c r="BK118" i="3"/>
  <c r="BQ73" i="3"/>
  <c r="BN73" i="3"/>
  <c r="BQ102" i="3"/>
  <c r="BT102" i="3" s="1"/>
  <c r="BN102" i="3"/>
  <c r="BN96" i="3"/>
  <c r="BQ96" i="3"/>
  <c r="BT96" i="3" s="1"/>
  <c r="CA52" i="3"/>
  <c r="CD25" i="3"/>
  <c r="CD52" i="3" s="1"/>
  <c r="AA9" i="3" s="1"/>
  <c r="D52" i="10" s="1"/>
  <c r="CA55" i="3"/>
  <c r="CD27" i="3"/>
  <c r="CD55" i="3" s="1"/>
  <c r="BX59" i="3"/>
  <c r="U16" i="3" s="1"/>
  <c r="Y59" i="10" s="1"/>
  <c r="GU121" i="3"/>
  <c r="GX96" i="3"/>
  <c r="GX121" i="3" s="1"/>
  <c r="EF25" i="3"/>
  <c r="EF52" i="3" s="1"/>
  <c r="EC52" i="3"/>
  <c r="BK120" i="3"/>
  <c r="BQ93" i="3"/>
  <c r="BN93" i="3"/>
  <c r="BN120" i="3" s="1"/>
  <c r="BQ78" i="3"/>
  <c r="BT78" i="3" s="1"/>
  <c r="BN78" i="3"/>
  <c r="BQ95" i="3"/>
  <c r="BT95" i="3" s="1"/>
  <c r="BN95" i="3"/>
  <c r="BQ89" i="3"/>
  <c r="BN89" i="3"/>
  <c r="BN116" i="3" s="1"/>
  <c r="BK116" i="3"/>
  <c r="BQ83" i="3"/>
  <c r="BT83" i="3" s="1"/>
  <c r="BN83" i="3"/>
  <c r="BX54" i="3"/>
  <c r="BU61" i="3"/>
  <c r="R18" i="3" s="1"/>
  <c r="R61" i="10" s="1"/>
  <c r="EC59" i="3"/>
  <c r="EF37" i="3"/>
  <c r="EF59" i="3" s="1"/>
  <c r="BP125" i="3"/>
  <c r="DS104" i="3"/>
  <c r="DP104" i="3"/>
  <c r="DM124" i="3"/>
  <c r="H38" i="3" s="1"/>
  <c r="S41" i="16" s="1"/>
  <c r="T41" i="16" s="1"/>
  <c r="DP85" i="3"/>
  <c r="DS85" i="3"/>
  <c r="DV85" i="3" s="1"/>
  <c r="DS86" i="3"/>
  <c r="DV86" i="3" s="1"/>
  <c r="DP86" i="3"/>
  <c r="DP81" i="3"/>
  <c r="DS81" i="3"/>
  <c r="DV81" i="3" s="1"/>
  <c r="DS74" i="3"/>
  <c r="DP74" i="3"/>
  <c r="DP103" i="3"/>
  <c r="DS103" i="3"/>
  <c r="DV103" i="3" s="1"/>
  <c r="DS78" i="3"/>
  <c r="DV78" i="3" s="1"/>
  <c r="DP78" i="3"/>
  <c r="DP73" i="3"/>
  <c r="DM118" i="3"/>
  <c r="H32" i="3" s="1"/>
  <c r="S35" i="16" s="1"/>
  <c r="T35" i="16" s="1"/>
  <c r="DS73" i="3"/>
  <c r="DV73" i="3" s="1"/>
  <c r="DS100" i="3"/>
  <c r="DP100" i="3"/>
  <c r="GX95" i="3"/>
  <c r="GX120" i="3" s="1"/>
  <c r="GU120" i="3"/>
  <c r="EF35" i="3"/>
  <c r="EF58" i="3" s="1"/>
  <c r="EC58" i="3"/>
  <c r="DW61" i="3"/>
  <c r="GX71" i="3"/>
  <c r="GX114" i="3" s="1"/>
  <c r="GU114" i="3"/>
  <c r="EF30" i="3"/>
  <c r="EF57" i="3" s="1"/>
  <c r="EC57" i="3"/>
  <c r="HW116" i="3"/>
  <c r="HZ90" i="3"/>
  <c r="HZ116" i="3" s="1"/>
  <c r="HT118" i="3"/>
  <c r="DR125" i="3"/>
  <c r="GX105" i="3"/>
  <c r="GX123" i="3" s="1"/>
  <c r="GU123" i="3"/>
  <c r="BQ97" i="3"/>
  <c r="BT97" i="3" s="1"/>
  <c r="BN97" i="3"/>
  <c r="BQ74" i="3"/>
  <c r="BT74" i="3" s="1"/>
  <c r="BN74" i="3"/>
  <c r="BQ103" i="3"/>
  <c r="BT103" i="3" s="1"/>
  <c r="BN103" i="3"/>
  <c r="BQ75" i="3"/>
  <c r="BT75" i="3" s="1"/>
  <c r="BN75" i="3"/>
  <c r="BQ82" i="3"/>
  <c r="BT82" i="3" s="1"/>
  <c r="BN82" i="3"/>
  <c r="BN76" i="3"/>
  <c r="BQ76" i="3"/>
  <c r="BT76" i="3" s="1"/>
  <c r="BK119" i="3"/>
  <c r="BQ91" i="3"/>
  <c r="BN91" i="3"/>
  <c r="BN119" i="3" s="1"/>
  <c r="BQ105" i="3"/>
  <c r="BN105" i="3"/>
  <c r="BK122" i="3"/>
  <c r="BQ99" i="3"/>
  <c r="BN99" i="3"/>
  <c r="CA60" i="3"/>
  <c r="X17" i="3" s="1"/>
  <c r="K60" i="10" s="1"/>
  <c r="CD40" i="3"/>
  <c r="CD60" i="3" s="1"/>
  <c r="AA17" i="3" s="1"/>
  <c r="D60" i="10" s="1"/>
  <c r="CD29" i="3"/>
  <c r="CD56" i="3" s="1"/>
  <c r="AA13" i="3" s="1"/>
  <c r="D56" i="10" s="1"/>
  <c r="CA56" i="3"/>
  <c r="X13" i="3" s="1"/>
  <c r="K56" i="10" s="1"/>
  <c r="CD26" i="3"/>
  <c r="CD53" i="3" s="1"/>
  <c r="CA53" i="3"/>
  <c r="X10" i="3" s="1"/>
  <c r="K53" i="10" s="1"/>
  <c r="X14" i="3"/>
  <c r="K57" i="10" s="1"/>
  <c r="GR118" i="3"/>
  <c r="BQ87" i="3"/>
  <c r="BT87" i="3" s="1"/>
  <c r="BN87" i="3"/>
  <c r="BK123" i="3"/>
  <c r="BQ101" i="3"/>
  <c r="BN101" i="3"/>
  <c r="BK121" i="3"/>
  <c r="BQ94" i="3"/>
  <c r="BN94" i="3"/>
  <c r="BN121" i="3" s="1"/>
  <c r="CA54" i="3"/>
  <c r="CD9" i="3"/>
  <c r="CD54" i="3" s="1"/>
  <c r="AA11" i="3" s="1"/>
  <c r="D54" i="10" s="1"/>
  <c r="GX73" i="3"/>
  <c r="GX118" i="3" s="1"/>
  <c r="GU118" i="3"/>
  <c r="BS125" i="3"/>
  <c r="DS82" i="3"/>
  <c r="DV82" i="3" s="1"/>
  <c r="DP82" i="3"/>
  <c r="DS98" i="3"/>
  <c r="DV98" i="3" s="1"/>
  <c r="DP98" i="3"/>
  <c r="DS102" i="3"/>
  <c r="DV102" i="3" s="1"/>
  <c r="DP102" i="3"/>
  <c r="DP97" i="3"/>
  <c r="DS97" i="3"/>
  <c r="DV97" i="3" s="1"/>
  <c r="DS90" i="3"/>
  <c r="DP90" i="3"/>
  <c r="DP117" i="3" s="1"/>
  <c r="K31" i="3" s="1"/>
  <c r="Z34" i="16" s="1"/>
  <c r="AA34" i="16" s="1"/>
  <c r="DM117" i="3"/>
  <c r="H31" i="3" s="1"/>
  <c r="S34" i="16" s="1"/>
  <c r="T34" i="16" s="1"/>
  <c r="DP101" i="3"/>
  <c r="DS101" i="3"/>
  <c r="DM123" i="3"/>
  <c r="H37" i="3" s="1"/>
  <c r="S40" i="16" s="1"/>
  <c r="T40" i="16" s="1"/>
  <c r="DS94" i="3"/>
  <c r="DP94" i="3"/>
  <c r="DP121" i="3" s="1"/>
  <c r="DM121" i="3"/>
  <c r="H35" i="3" s="1"/>
  <c r="S38" i="16" s="1"/>
  <c r="T38" i="16" s="1"/>
  <c r="DP89" i="3"/>
  <c r="DP116" i="3" s="1"/>
  <c r="K30" i="3" s="1"/>
  <c r="Z33" i="16" s="1"/>
  <c r="AA33" i="16" s="1"/>
  <c r="DM116" i="3"/>
  <c r="H30" i="3" s="1"/>
  <c r="S33" i="16" s="1"/>
  <c r="T33" i="16" s="1"/>
  <c r="DS89" i="3"/>
  <c r="DX9" i="3"/>
  <c r="DX7" i="3"/>
  <c r="DX12" i="3"/>
  <c r="DX18" i="3"/>
  <c r="DX23" i="3"/>
  <c r="DX28" i="3"/>
  <c r="DX34" i="3"/>
  <c r="DX39" i="3"/>
  <c r="DX8" i="3"/>
  <c r="DX14" i="3"/>
  <c r="DX19" i="3"/>
  <c r="DX24" i="3"/>
  <c r="DX30" i="3"/>
  <c r="DX35" i="3"/>
  <c r="DX40" i="3"/>
  <c r="DX11" i="3"/>
  <c r="DX16" i="3"/>
  <c r="DX22" i="3"/>
  <c r="DX27" i="3"/>
  <c r="DX32" i="3"/>
  <c r="DX38" i="3"/>
  <c r="DX15" i="3"/>
  <c r="DX36" i="3"/>
  <c r="DX20" i="3"/>
  <c r="DX10" i="3"/>
  <c r="DX31" i="3"/>
  <c r="DX26" i="3"/>
  <c r="DX37" i="3"/>
  <c r="DX21" i="3"/>
  <c r="DX33" i="3"/>
  <c r="DX17" i="3"/>
  <c r="DX13" i="3"/>
  <c r="DX41" i="3"/>
  <c r="DX25" i="3"/>
  <c r="DX29" i="3"/>
  <c r="HW114" i="3"/>
  <c r="HZ71" i="3"/>
  <c r="HZ114" i="3" s="1"/>
  <c r="GX103" i="3"/>
  <c r="GX124" i="3" s="1"/>
  <c r="GU124" i="3"/>
  <c r="GP76" i="3"/>
  <c r="GP92" i="3"/>
  <c r="GP108" i="3"/>
  <c r="GP91" i="3"/>
  <c r="GP73" i="3"/>
  <c r="GP94" i="3"/>
  <c r="GP82" i="3"/>
  <c r="GP85" i="3"/>
  <c r="GP101" i="3"/>
  <c r="GP90" i="3"/>
  <c r="GP84" i="3"/>
  <c r="GP100" i="3"/>
  <c r="GP81" i="3"/>
  <c r="GP102" i="3"/>
  <c r="GP83" i="3"/>
  <c r="GP105" i="3"/>
  <c r="GP103" i="3"/>
  <c r="GP106" i="3"/>
  <c r="GP87" i="3"/>
  <c r="GP80" i="3"/>
  <c r="GP96" i="3"/>
  <c r="GP75" i="3"/>
  <c r="GP97" i="3"/>
  <c r="GP78" i="3"/>
  <c r="GP99" i="3"/>
  <c r="GP93" i="3"/>
  <c r="GP95" i="3"/>
  <c r="GP77" i="3"/>
  <c r="GP98" i="3"/>
  <c r="GP72" i="3"/>
  <c r="GP88" i="3"/>
  <c r="GP104" i="3"/>
  <c r="GP86" i="3"/>
  <c r="GP107" i="3"/>
  <c r="GP89" i="3"/>
  <c r="GP71" i="3"/>
  <c r="GP74" i="3"/>
  <c r="GP79" i="3"/>
  <c r="GP109" i="3"/>
  <c r="EF8" i="3"/>
  <c r="EF51" i="3" s="1"/>
  <c r="EC51" i="3"/>
  <c r="HZ91" i="3"/>
  <c r="HZ118" i="3" s="1"/>
  <c r="HW118" i="3"/>
  <c r="DU125" i="3"/>
  <c r="BX58" i="3"/>
  <c r="U15" i="3" s="1"/>
  <c r="Y58" i="10" s="1"/>
  <c r="BK115" i="3"/>
  <c r="BQ72" i="3"/>
  <c r="BN72" i="3"/>
  <c r="BN115" i="3" s="1"/>
  <c r="BK117" i="3"/>
  <c r="BN90" i="3"/>
  <c r="BN117" i="3" s="1"/>
  <c r="BQ90" i="3"/>
  <c r="BN84" i="3"/>
  <c r="BQ84" i="3"/>
  <c r="BT84" i="3" s="1"/>
  <c r="BQ88" i="3"/>
  <c r="BT88" i="3" s="1"/>
  <c r="BN88" i="3"/>
  <c r="BQ98" i="3"/>
  <c r="BT98" i="3" s="1"/>
  <c r="BN98" i="3"/>
  <c r="BQ92" i="3"/>
  <c r="BT92" i="3" s="1"/>
  <c r="BN92" i="3"/>
  <c r="BK124" i="3"/>
  <c r="BQ104" i="3"/>
  <c r="BN104" i="3"/>
  <c r="BQ86" i="3"/>
  <c r="BT86" i="3" s="1"/>
  <c r="BN86" i="3"/>
  <c r="BQ80" i="3"/>
  <c r="BT80" i="3" s="1"/>
  <c r="BN80" i="3"/>
  <c r="BX60" i="3"/>
  <c r="CD37" i="3"/>
  <c r="CD59" i="3" s="1"/>
  <c r="AA16" i="3" s="1"/>
  <c r="D59" i="10" s="1"/>
  <c r="CA59" i="3"/>
  <c r="X16" i="3" s="1"/>
  <c r="K59" i="10" s="1"/>
  <c r="CD7" i="3"/>
  <c r="CD50" i="3" s="1"/>
  <c r="AA7" i="3" s="1"/>
  <c r="D50" i="10" s="1"/>
  <c r="CA50" i="3"/>
  <c r="S74" i="3"/>
  <c r="S52" i="18" s="1"/>
  <c r="T52" i="18" s="1"/>
  <c r="S73" i="3"/>
  <c r="S51" i="18" s="1"/>
  <c r="T51" i="18" s="1"/>
  <c r="S81" i="3"/>
  <c r="S59" i="18" s="1"/>
  <c r="T59" i="18" s="1"/>
  <c r="S72" i="3"/>
  <c r="S50" i="18" s="1"/>
  <c r="T50" i="18" s="1"/>
  <c r="S78" i="3"/>
  <c r="S56" i="18" s="1"/>
  <c r="T56" i="18" s="1"/>
  <c r="S75" i="3"/>
  <c r="S53" i="18" s="1"/>
  <c r="T53" i="18" s="1"/>
  <c r="Y35" i="18"/>
  <c r="Q72" i="3"/>
  <c r="E31" i="18" s="1"/>
  <c r="V73" i="3"/>
  <c r="Z51" i="18" s="1"/>
  <c r="AA51" i="18" s="1"/>
  <c r="S77" i="3"/>
  <c r="S55" i="18" s="1"/>
  <c r="T55" i="18" s="1"/>
  <c r="V75" i="3"/>
  <c r="Z53" i="18" s="1"/>
  <c r="AA53" i="18" s="1"/>
  <c r="U83" i="3"/>
  <c r="V74" i="3"/>
  <c r="Z52" i="18" s="1"/>
  <c r="AA52" i="18" s="1"/>
  <c r="S76" i="3"/>
  <c r="S54" i="18" s="1"/>
  <c r="T54" i="18" s="1"/>
  <c r="S79" i="3"/>
  <c r="S57" i="18" s="1"/>
  <c r="T57" i="18" s="1"/>
  <c r="V78" i="3"/>
  <c r="Z37" i="18" s="1"/>
  <c r="AA37" i="18" s="1"/>
  <c r="N77" i="3"/>
  <c r="L36" i="18" s="1"/>
  <c r="M36" i="18" s="1"/>
  <c r="V79" i="3"/>
  <c r="Z57" i="18" s="1"/>
  <c r="AA57" i="18" s="1"/>
  <c r="V77" i="3"/>
  <c r="Z36" i="18" s="1"/>
  <c r="AA36" i="18" s="1"/>
  <c r="S82" i="3"/>
  <c r="S60" i="18" s="1"/>
  <c r="T60" i="18" s="1"/>
  <c r="EA251" i="3"/>
  <c r="BY252" i="3"/>
  <c r="DP254" i="3"/>
  <c r="BY247" i="3"/>
  <c r="EF254" i="3"/>
  <c r="CE218" i="3"/>
  <c r="CE245" i="3" s="1"/>
  <c r="CB245" i="3"/>
  <c r="CE233" i="3"/>
  <c r="CE253" i="3" s="1"/>
  <c r="CB253" i="3"/>
  <c r="EA253" i="3"/>
  <c r="ED233" i="3"/>
  <c r="BY251" i="3"/>
  <c r="EA250" i="3"/>
  <c r="ED223" i="3"/>
  <c r="EA246" i="3"/>
  <c r="ED219" i="3"/>
  <c r="DS254" i="3"/>
  <c r="CE222" i="3"/>
  <c r="CE249" i="3" s="1"/>
  <c r="CB249" i="3"/>
  <c r="EA248" i="3"/>
  <c r="ED220" i="3"/>
  <c r="CB251" i="3"/>
  <c r="CE229" i="3"/>
  <c r="CE251" i="3" s="1"/>
  <c r="ED230" i="3"/>
  <c r="EA252" i="3"/>
  <c r="ED201" i="3"/>
  <c r="EA244" i="3"/>
  <c r="ED247" i="3"/>
  <c r="EG202" i="3"/>
  <c r="EG247" i="3" s="1"/>
  <c r="EA247" i="3"/>
  <c r="CE220" i="3"/>
  <c r="CE248" i="3" s="1"/>
  <c r="CB248" i="3"/>
  <c r="EA245" i="3"/>
  <c r="ED218" i="3"/>
  <c r="ED222" i="3"/>
  <c r="EA249" i="3"/>
  <c r="EC254" i="3"/>
  <c r="CE200" i="3"/>
  <c r="CE243" i="3" s="1"/>
  <c r="CB243" i="3"/>
  <c r="ED251" i="3"/>
  <c r="EG228" i="3"/>
  <c r="EG251" i="3" s="1"/>
  <c r="CB247" i="3"/>
  <c r="CE203" i="3"/>
  <c r="CE247" i="3" s="1"/>
  <c r="ED200" i="3"/>
  <c r="EA243" i="3"/>
  <c r="CE230" i="3"/>
  <c r="CE252" i="3" s="1"/>
  <c r="CB252" i="3"/>
  <c r="CB244" i="3"/>
  <c r="CE201" i="3"/>
  <c r="CE244" i="3" s="1"/>
  <c r="BY253" i="3"/>
  <c r="CE223" i="3"/>
  <c r="CE250" i="3" s="1"/>
  <c r="CB250" i="3"/>
  <c r="DV254" i="3"/>
  <c r="CB246" i="3"/>
  <c r="CE219" i="3"/>
  <c r="CE246" i="3" s="1"/>
  <c r="BV254" i="3"/>
  <c r="DX254" i="3"/>
  <c r="R7" i="3"/>
  <c r="R50" i="10" s="1"/>
  <c r="HF17" i="3"/>
  <c r="HI17" i="3" s="1"/>
  <c r="HC17" i="3"/>
  <c r="HF25" i="3"/>
  <c r="HI25" i="3" s="1"/>
  <c r="HC25" i="3"/>
  <c r="GZ56" i="3"/>
  <c r="HC31" i="3"/>
  <c r="HC56" i="3" s="1"/>
  <c r="HF31" i="3"/>
  <c r="HF41" i="3"/>
  <c r="GZ59" i="3"/>
  <c r="HC41" i="3"/>
  <c r="HC43" i="3"/>
  <c r="HF43" i="3"/>
  <c r="HI43" i="3" s="1"/>
  <c r="HF36" i="3"/>
  <c r="HI36" i="3" s="1"/>
  <c r="HC36" i="3"/>
  <c r="GZ50" i="3"/>
  <c r="HC7" i="3"/>
  <c r="HC50" i="3" s="1"/>
  <c r="HA7" i="3" a="1"/>
  <c r="HF7" i="3"/>
  <c r="HC30" i="3"/>
  <c r="HF30" i="3"/>
  <c r="HI30" i="3" s="1"/>
  <c r="HF35" i="3"/>
  <c r="HI35" i="3" s="1"/>
  <c r="HC35" i="3"/>
  <c r="GW35" i="3"/>
  <c r="GW58" i="3" s="1"/>
  <c r="GT58" i="3"/>
  <c r="GT25" i="3"/>
  <c r="GQ25" i="3"/>
  <c r="GQ54" i="3" s="1"/>
  <c r="GL54" i="3"/>
  <c r="BG56" i="3"/>
  <c r="BG61" i="3" s="1"/>
  <c r="BL29" i="3"/>
  <c r="BL56" i="3" s="1"/>
  <c r="BL61" i="3" s="1"/>
  <c r="BO29" i="3"/>
  <c r="GO7" i="3" a="1"/>
  <c r="HC22" i="3"/>
  <c r="HF22" i="3"/>
  <c r="HI22" i="3" s="1"/>
  <c r="HC14" i="3"/>
  <c r="HF14" i="3"/>
  <c r="HI14" i="3" s="1"/>
  <c r="HC34" i="3"/>
  <c r="HF34" i="3"/>
  <c r="HI34" i="3" s="1"/>
  <c r="HC15" i="3"/>
  <c r="HF15" i="3"/>
  <c r="HI15" i="3" s="1"/>
  <c r="HC18" i="3"/>
  <c r="HF18" i="3"/>
  <c r="HI18" i="3" s="1"/>
  <c r="GZ52" i="3"/>
  <c r="HC27" i="3"/>
  <c r="HC52" i="3" s="1"/>
  <c r="HF27" i="3"/>
  <c r="HF24" i="3"/>
  <c r="HI24" i="3" s="1"/>
  <c r="HC24" i="3"/>
  <c r="HC38" i="3"/>
  <c r="HF38" i="3"/>
  <c r="HI38" i="3" s="1"/>
  <c r="HC40" i="3"/>
  <c r="HF40" i="3"/>
  <c r="HI40" i="3" s="1"/>
  <c r="HF19" i="3"/>
  <c r="HI19" i="3" s="1"/>
  <c r="HC19" i="3"/>
  <c r="BO52" i="3"/>
  <c r="L9" i="3" s="1"/>
  <c r="J33" i="10" s="1"/>
  <c r="BR25" i="3"/>
  <c r="BR52" i="3" s="1"/>
  <c r="HF10" i="3"/>
  <c r="HI10" i="3" s="1"/>
  <c r="HC10" i="3"/>
  <c r="HC12" i="3"/>
  <c r="HF12" i="3"/>
  <c r="HI12" i="3" s="1"/>
  <c r="HF9" i="3"/>
  <c r="HC9" i="3"/>
  <c r="GZ54" i="3"/>
  <c r="GZ57" i="3"/>
  <c r="HC32" i="3"/>
  <c r="HC57" i="3" s="1"/>
  <c r="HF32" i="3"/>
  <c r="HC21" i="3"/>
  <c r="HF21" i="3"/>
  <c r="HI21" i="3" s="1"/>
  <c r="HF28" i="3"/>
  <c r="GZ53" i="3"/>
  <c r="HC28" i="3"/>
  <c r="HC53" i="3" s="1"/>
  <c r="HF23" i="3"/>
  <c r="HI23" i="3" s="1"/>
  <c r="HC23" i="3"/>
  <c r="HC20" i="3"/>
  <c r="HF20" i="3"/>
  <c r="HI20" i="3" s="1"/>
  <c r="HC13" i="3"/>
  <c r="HF13" i="3"/>
  <c r="HI13" i="3" s="1"/>
  <c r="D9" i="3"/>
  <c r="Q33" i="10" s="1"/>
  <c r="ID61" i="3"/>
  <c r="HC26" i="3"/>
  <c r="HF26" i="3"/>
  <c r="HI26" i="3" s="1"/>
  <c r="HF37" i="3"/>
  <c r="HI37" i="3" s="1"/>
  <c r="HC37" i="3"/>
  <c r="HF8" i="3"/>
  <c r="GZ51" i="3"/>
  <c r="HC8" i="3"/>
  <c r="HC51" i="3" s="1"/>
  <c r="HF33" i="3"/>
  <c r="HC33" i="3"/>
  <c r="GZ58" i="3"/>
  <c r="GZ55" i="3"/>
  <c r="HF29" i="3"/>
  <c r="HC29" i="3"/>
  <c r="HC55" i="3" s="1"/>
  <c r="HF11" i="3"/>
  <c r="HI11" i="3" s="1"/>
  <c r="HC11" i="3"/>
  <c r="HF39" i="3"/>
  <c r="HC39" i="3"/>
  <c r="GZ60" i="3"/>
  <c r="HC42" i="3"/>
  <c r="HF42" i="3"/>
  <c r="HI42" i="3" s="1"/>
  <c r="HC16" i="3"/>
  <c r="HF16" i="3"/>
  <c r="HI16" i="3" s="1"/>
  <c r="BV10" i="3"/>
  <c r="BV33" i="3"/>
  <c r="BV17" i="3"/>
  <c r="BV36" i="3"/>
  <c r="BV20" i="3"/>
  <c r="BV39" i="3"/>
  <c r="BV23" i="3"/>
  <c r="BV7" i="3"/>
  <c r="BV26" i="3"/>
  <c r="BV13" i="3"/>
  <c r="BV16" i="3"/>
  <c r="BV19" i="3"/>
  <c r="BV22" i="3"/>
  <c r="BV41" i="3"/>
  <c r="BV28" i="3"/>
  <c r="BV15" i="3"/>
  <c r="BV18" i="3"/>
  <c r="BV37" i="3"/>
  <c r="BV21" i="3"/>
  <c r="BV40" i="3"/>
  <c r="BV24" i="3"/>
  <c r="BV8" i="3"/>
  <c r="BV27" i="3"/>
  <c r="BV11" i="3"/>
  <c r="BV30" i="3"/>
  <c r="BV14" i="3"/>
  <c r="BV29" i="3"/>
  <c r="BV32" i="3"/>
  <c r="BV35" i="3"/>
  <c r="BV38" i="3"/>
  <c r="BV25" i="3"/>
  <c r="BV9" i="3"/>
  <c r="BV12" i="3"/>
  <c r="BV31" i="3"/>
  <c r="BV34" i="3"/>
  <c r="BJ7" i="3" a="1"/>
  <c r="S42" i="18"/>
  <c r="ID254" i="3"/>
  <c r="IG254" i="3"/>
  <c r="HW253" i="3"/>
  <c r="HZ224" i="3"/>
  <c r="HZ253" i="3" s="1"/>
  <c r="HW248" i="3"/>
  <c r="HZ222" i="3"/>
  <c r="HZ248" i="3" s="1"/>
  <c r="HT243" i="3"/>
  <c r="IE210" i="3"/>
  <c r="IH210" i="3"/>
  <c r="IK210" i="3" s="1"/>
  <c r="IE208" i="3"/>
  <c r="IH208" i="3"/>
  <c r="IK208" i="3" s="1"/>
  <c r="IE230" i="3"/>
  <c r="IH230" i="3"/>
  <c r="IH211" i="3"/>
  <c r="IK211" i="3" s="1"/>
  <c r="IE211" i="3"/>
  <c r="IH232" i="3"/>
  <c r="IE232" i="3"/>
  <c r="IH213" i="3"/>
  <c r="IB244" i="3"/>
  <c r="IE213" i="3"/>
  <c r="IE244" i="3" s="1"/>
  <c r="IE220" i="3"/>
  <c r="IB247" i="3"/>
  <c r="IH220" i="3"/>
  <c r="IH217" i="3"/>
  <c r="IK217" i="3" s="1"/>
  <c r="IE217" i="3"/>
  <c r="IH239" i="3"/>
  <c r="IE239" i="3"/>
  <c r="IE218" i="3"/>
  <c r="IH218" i="3"/>
  <c r="IK218" i="3" s="1"/>
  <c r="IH241" i="3"/>
  <c r="IE241" i="3"/>
  <c r="HW246" i="3"/>
  <c r="HZ221" i="3"/>
  <c r="HZ246" i="3" s="1"/>
  <c r="HW247" i="3"/>
  <c r="HZ220" i="3"/>
  <c r="HZ247" i="3" s="1"/>
  <c r="HQ254" i="3"/>
  <c r="IJ254" i="3"/>
  <c r="IH203" i="3"/>
  <c r="IK203" i="3" s="1"/>
  <c r="IE203" i="3"/>
  <c r="IB253" i="3"/>
  <c r="IH224" i="3"/>
  <c r="IE224" i="3"/>
  <c r="IH205" i="3"/>
  <c r="IK205" i="3" s="1"/>
  <c r="IE205" i="3"/>
  <c r="IH227" i="3"/>
  <c r="IE227" i="3"/>
  <c r="IE206" i="3"/>
  <c r="IH206" i="3"/>
  <c r="IK206" i="3" s="1"/>
  <c r="IH229" i="3"/>
  <c r="IE229" i="3"/>
  <c r="IE236" i="3"/>
  <c r="IH236" i="3"/>
  <c r="IH233" i="3"/>
  <c r="IE233" i="3"/>
  <c r="IE212" i="3"/>
  <c r="IH212" i="3"/>
  <c r="IK212" i="3" s="1"/>
  <c r="IE234" i="3"/>
  <c r="IH234" i="3"/>
  <c r="HT253" i="3"/>
  <c r="HW243" i="3"/>
  <c r="HZ200" i="3"/>
  <c r="HZ243" i="3" s="1"/>
  <c r="IE204" i="3"/>
  <c r="IH204" i="3"/>
  <c r="IK204" i="3" s="1"/>
  <c r="IH235" i="3"/>
  <c r="IE235" i="3"/>
  <c r="IE214" i="3"/>
  <c r="IH214" i="3"/>
  <c r="IK214" i="3" s="1"/>
  <c r="IH237" i="3"/>
  <c r="IE237" i="3"/>
  <c r="IE216" i="3"/>
  <c r="IH216" i="3"/>
  <c r="IK216" i="3" s="1"/>
  <c r="IE238" i="3"/>
  <c r="IH238" i="3"/>
  <c r="IH231" i="3"/>
  <c r="IE231" i="3"/>
  <c r="IH201" i="3"/>
  <c r="IK201" i="3" s="1"/>
  <c r="IE201" i="3"/>
  <c r="IH223" i="3"/>
  <c r="IK223" i="3" s="1"/>
  <c r="IE223" i="3"/>
  <c r="IE202" i="3"/>
  <c r="IH202" i="3"/>
  <c r="IK202" i="3" s="1"/>
  <c r="IB251" i="3"/>
  <c r="IH225" i="3"/>
  <c r="IE225" i="3"/>
  <c r="IE251" i="3" s="1"/>
  <c r="EQ254" i="3"/>
  <c r="HT247" i="3"/>
  <c r="HW251" i="3"/>
  <c r="HZ225" i="3"/>
  <c r="HZ251" i="3" s="1"/>
  <c r="HW244" i="3"/>
  <c r="HZ213" i="3"/>
  <c r="HZ244" i="3" s="1"/>
  <c r="IB245" i="3"/>
  <c r="IH219" i="3"/>
  <c r="IE219" i="3"/>
  <c r="IE245" i="3" s="1"/>
  <c r="IH240" i="3"/>
  <c r="IE240" i="3"/>
  <c r="IH221" i="3"/>
  <c r="IE221" i="3"/>
  <c r="IE246" i="3" s="1"/>
  <c r="IB246" i="3"/>
  <c r="IH200" i="3"/>
  <c r="IE200" i="3"/>
  <c r="IB243" i="3"/>
  <c r="IB248" i="3"/>
  <c r="IH222" i="3"/>
  <c r="IE222" i="3"/>
  <c r="IE248" i="3" s="1"/>
  <c r="IH215" i="3"/>
  <c r="IK215" i="3" s="1"/>
  <c r="IE215" i="3"/>
  <c r="IE226" i="3"/>
  <c r="IH226" i="3"/>
  <c r="IK226" i="3" s="1"/>
  <c r="IH207" i="3"/>
  <c r="IK207" i="3" s="1"/>
  <c r="IE207" i="3"/>
  <c r="IE228" i="3"/>
  <c r="IH228" i="3"/>
  <c r="IH209" i="3"/>
  <c r="IK209" i="3" s="1"/>
  <c r="IE209" i="3"/>
  <c r="HW245" i="3"/>
  <c r="HZ219" i="3"/>
  <c r="HZ245" i="3" s="1"/>
  <c r="AA10" i="3"/>
  <c r="D53" i="10" s="1"/>
  <c r="X9" i="3"/>
  <c r="K52" i="10" s="1"/>
  <c r="AA8" i="3"/>
  <c r="D51" i="10" s="1"/>
  <c r="X11" i="3"/>
  <c r="K54" i="10" s="1"/>
  <c r="U17" i="3"/>
  <c r="Y60" i="10" s="1"/>
  <c r="IH37" i="3"/>
  <c r="IE37" i="3"/>
  <c r="IH19" i="3"/>
  <c r="IK19" i="3" s="1"/>
  <c r="IE19" i="3"/>
  <c r="IH40" i="3"/>
  <c r="IE40" i="3"/>
  <c r="IH34" i="3"/>
  <c r="IE34" i="3"/>
  <c r="IE12" i="3"/>
  <c r="IH12" i="3"/>
  <c r="IK12" i="3" s="1"/>
  <c r="IH29" i="3"/>
  <c r="IB55" i="3"/>
  <c r="IE29" i="3"/>
  <c r="IE55" i="3" s="1"/>
  <c r="IH11" i="3"/>
  <c r="IK11" i="3" s="1"/>
  <c r="IE11" i="3"/>
  <c r="IH32" i="3"/>
  <c r="IB58" i="3"/>
  <c r="IE32" i="3"/>
  <c r="IE58" i="3" s="1"/>
  <c r="IE10" i="3"/>
  <c r="IH10" i="3"/>
  <c r="IK10" i="3" s="1"/>
  <c r="IH31" i="3"/>
  <c r="IK31" i="3" s="1"/>
  <c r="IE31" i="3"/>
  <c r="IH30" i="3"/>
  <c r="IK30" i="3" s="1"/>
  <c r="IE30" i="3"/>
  <c r="IE8" i="3"/>
  <c r="IH8" i="3"/>
  <c r="IK8" i="3" s="1"/>
  <c r="IH41" i="3"/>
  <c r="IE41" i="3"/>
  <c r="IH23" i="3"/>
  <c r="IK23" i="3" s="1"/>
  <c r="IE23" i="3"/>
  <c r="IH44" i="3"/>
  <c r="IE44" i="3"/>
  <c r="IH22" i="3"/>
  <c r="IK22" i="3" s="1"/>
  <c r="IE22" i="3"/>
  <c r="IH43" i="3"/>
  <c r="IE43" i="3"/>
  <c r="IH17" i="3"/>
  <c r="IK17" i="3" s="1"/>
  <c r="IE17" i="3"/>
  <c r="IH42" i="3"/>
  <c r="IE42" i="3"/>
  <c r="IB51" i="3"/>
  <c r="IH20" i="3"/>
  <c r="IE20" i="3"/>
  <c r="IE51" i="3" s="1"/>
  <c r="IG61" i="3"/>
  <c r="HX29" i="3"/>
  <c r="HX55" i="3" s="1"/>
  <c r="HU55" i="3"/>
  <c r="IH9" i="3"/>
  <c r="IK9" i="3" s="1"/>
  <c r="IE9" i="3"/>
  <c r="IE14" i="3"/>
  <c r="IH14" i="3"/>
  <c r="IK14" i="3" s="1"/>
  <c r="IH35" i="3"/>
  <c r="IE35" i="3"/>
  <c r="IH25" i="3"/>
  <c r="IK25" i="3" s="1"/>
  <c r="IE25" i="3"/>
  <c r="IB50" i="3"/>
  <c r="IH7" i="3"/>
  <c r="IE7" i="3"/>
  <c r="IB53" i="3"/>
  <c r="IH28" i="3"/>
  <c r="IE28" i="3"/>
  <c r="IE53" i="3" s="1"/>
  <c r="IH45" i="3"/>
  <c r="IE45" i="3"/>
  <c r="IH27" i="3"/>
  <c r="IK27" i="3" s="1"/>
  <c r="IE27" i="3"/>
  <c r="IH48" i="3"/>
  <c r="IE48" i="3"/>
  <c r="IH26" i="3"/>
  <c r="IB52" i="3"/>
  <c r="IE26" i="3"/>
  <c r="IE52" i="3" s="1"/>
  <c r="IH47" i="3"/>
  <c r="IE47" i="3"/>
  <c r="IJ61" i="3"/>
  <c r="HR61" i="3"/>
  <c r="IH21" i="3"/>
  <c r="IE21" i="3"/>
  <c r="IB54" i="3"/>
  <c r="IH46" i="3"/>
  <c r="IE46" i="3"/>
  <c r="IH24" i="3"/>
  <c r="IK24" i="3" s="1"/>
  <c r="IE24" i="3"/>
  <c r="IH18" i="3"/>
  <c r="IK18" i="3" s="1"/>
  <c r="IE18" i="3"/>
  <c r="IH39" i="3"/>
  <c r="IE39" i="3"/>
  <c r="IH13" i="3"/>
  <c r="IK13" i="3" s="1"/>
  <c r="IE13" i="3"/>
  <c r="IH38" i="3"/>
  <c r="IE38" i="3"/>
  <c r="IE16" i="3"/>
  <c r="IH16" i="3"/>
  <c r="IK16" i="3" s="1"/>
  <c r="IB60" i="3"/>
  <c r="IH33" i="3"/>
  <c r="IE33" i="3"/>
  <c r="IH15" i="3"/>
  <c r="IK15" i="3" s="1"/>
  <c r="IE15" i="3"/>
  <c r="IH36" i="3"/>
  <c r="IE36" i="3"/>
  <c r="HP8" i="3"/>
  <c r="HP31" i="3"/>
  <c r="HP15" i="3"/>
  <c r="HP26" i="3"/>
  <c r="HP52" i="3" s="1"/>
  <c r="HP10" i="3"/>
  <c r="HP21" i="3"/>
  <c r="HP32" i="3"/>
  <c r="HP58" i="3" s="1"/>
  <c r="HP16" i="3"/>
  <c r="HP19" i="3"/>
  <c r="HP30" i="3"/>
  <c r="HP14" i="3"/>
  <c r="HP25" i="3"/>
  <c r="HP9" i="3"/>
  <c r="HP20" i="3"/>
  <c r="HP51" i="3" s="1"/>
  <c r="HP27" i="3"/>
  <c r="HP22" i="3"/>
  <c r="HP17" i="3"/>
  <c r="HP12" i="3"/>
  <c r="HP23" i="3"/>
  <c r="HP18" i="3"/>
  <c r="HP13" i="3"/>
  <c r="HP11" i="3"/>
  <c r="HP28" i="3"/>
  <c r="HP53" i="3" s="1"/>
  <c r="HP29" i="3"/>
  <c r="HP55" i="3" s="1"/>
  <c r="HP7" i="3"/>
  <c r="HP24" i="3"/>
  <c r="HP33" i="3"/>
  <c r="GC253" i="3"/>
  <c r="ET254" i="3"/>
  <c r="HG251" i="3"/>
  <c r="HJ226" i="3"/>
  <c r="HJ251" i="3" s="1"/>
  <c r="FH213" i="3"/>
  <c r="FH244" i="3" s="1"/>
  <c r="FE244" i="3"/>
  <c r="HJ200" i="3"/>
  <c r="HJ243" i="3" s="1"/>
  <c r="HG243" i="3"/>
  <c r="HG246" i="3"/>
  <c r="HJ221" i="3"/>
  <c r="HJ246" i="3" s="1"/>
  <c r="FZ254" i="3"/>
  <c r="S80" i="3"/>
  <c r="S58" i="18" s="1"/>
  <c r="T58" i="18" s="1"/>
  <c r="HJ201" i="3"/>
  <c r="HJ244" i="3" s="1"/>
  <c r="HG244" i="3"/>
  <c r="HD247" i="3"/>
  <c r="HJ225" i="3"/>
  <c r="HJ250" i="3" s="1"/>
  <c r="HG250" i="3"/>
  <c r="X83" i="3"/>
  <c r="GI201" i="3"/>
  <c r="GI244" i="3" s="1"/>
  <c r="GF244" i="3"/>
  <c r="HJ220" i="3"/>
  <c r="HJ245" i="3" s="1"/>
  <c r="HG245" i="3"/>
  <c r="GC247" i="3"/>
  <c r="GI223" i="3"/>
  <c r="GI250" i="3" s="1"/>
  <c r="GF250" i="3"/>
  <c r="GF251" i="3"/>
  <c r="GI228" i="3"/>
  <c r="GI251" i="3" s="1"/>
  <c r="HJ202" i="3"/>
  <c r="HJ247" i="3" s="1"/>
  <c r="HG247" i="3"/>
  <c r="FH224" i="3"/>
  <c r="FH253" i="3" s="1"/>
  <c r="FE253" i="3"/>
  <c r="FB243" i="3"/>
  <c r="GI233" i="3"/>
  <c r="GI253" i="3" s="1"/>
  <c r="GF253" i="3"/>
  <c r="FH225" i="3"/>
  <c r="FH251" i="3" s="1"/>
  <c r="FE251" i="3"/>
  <c r="FH220" i="3"/>
  <c r="FH247" i="3" s="1"/>
  <c r="FE247" i="3"/>
  <c r="HD252" i="3"/>
  <c r="GF245" i="3"/>
  <c r="GI218" i="3"/>
  <c r="GI245" i="3" s="1"/>
  <c r="GC252" i="3"/>
  <c r="GF247" i="3"/>
  <c r="GI202" i="3"/>
  <c r="GI247" i="3" s="1"/>
  <c r="GC251" i="3"/>
  <c r="HJ224" i="3"/>
  <c r="HJ249" i="3" s="1"/>
  <c r="HG249" i="3"/>
  <c r="GI200" i="3"/>
  <c r="GI243" i="3" s="1"/>
  <c r="GF243" i="3"/>
  <c r="FB253" i="3"/>
  <c r="FH200" i="3"/>
  <c r="FE243" i="3"/>
  <c r="HD253" i="3"/>
  <c r="Y41" i="18"/>
  <c r="Y60" i="18"/>
  <c r="GF246" i="3"/>
  <c r="GI219" i="3"/>
  <c r="GI246" i="3" s="1"/>
  <c r="FB247" i="3"/>
  <c r="EW254" i="3"/>
  <c r="HG252" i="3"/>
  <c r="HJ234" i="3"/>
  <c r="HJ252" i="3" s="1"/>
  <c r="HD251" i="3"/>
  <c r="GF252" i="3"/>
  <c r="GI230" i="3"/>
  <c r="GI252" i="3" s="1"/>
  <c r="GF248" i="3"/>
  <c r="GI220" i="3"/>
  <c r="GI248" i="3" s="1"/>
  <c r="HG248" i="3"/>
  <c r="HJ222" i="3"/>
  <c r="HJ248" i="3" s="1"/>
  <c r="V72" i="3"/>
  <c r="GF249" i="3"/>
  <c r="GI222" i="3"/>
  <c r="GI249" i="3" s="1"/>
  <c r="HJ232" i="3"/>
  <c r="HJ253" i="3" s="1"/>
  <c r="HG253" i="3"/>
  <c r="HA254" i="3"/>
  <c r="FH219" i="3"/>
  <c r="FH245" i="3" s="1"/>
  <c r="FE245" i="3"/>
  <c r="FH222" i="3"/>
  <c r="FH248" i="3" s="1"/>
  <c r="FE248" i="3"/>
  <c r="FH221" i="3"/>
  <c r="FH246" i="3" s="1"/>
  <c r="FE246" i="3"/>
  <c r="D34" i="16"/>
  <c r="K38" i="16"/>
  <c r="D38" i="16"/>
  <c r="K35" i="3"/>
  <c r="Z38" i="16" s="1"/>
  <c r="AA38" i="16" s="1"/>
  <c r="D31" i="16"/>
  <c r="K34" i="16"/>
  <c r="FR122" i="3"/>
  <c r="GL56" i="3"/>
  <c r="GT31" i="3"/>
  <c r="GQ31" i="3"/>
  <c r="GQ56" i="3" s="1"/>
  <c r="CP56" i="3"/>
  <c r="CP61" i="3" s="1"/>
  <c r="CS29" i="3"/>
  <c r="CS56" i="3" s="1"/>
  <c r="CS61" i="3" s="1"/>
  <c r="EQ118" i="3"/>
  <c r="DE61" i="3"/>
  <c r="FR123" i="3"/>
  <c r="FU118" i="3"/>
  <c r="FX73" i="3"/>
  <c r="FX118" i="3" s="1"/>
  <c r="FR124" i="3"/>
  <c r="FU120" i="3"/>
  <c r="FX93" i="3"/>
  <c r="FX120" i="3" s="1"/>
  <c r="CU118" i="3"/>
  <c r="CR115" i="3"/>
  <c r="CU72" i="3"/>
  <c r="CU115" i="3" s="1"/>
  <c r="CU122" i="3"/>
  <c r="CU123" i="3"/>
  <c r="CR119" i="3"/>
  <c r="CU91" i="3"/>
  <c r="CU119" i="3" s="1"/>
  <c r="FU116" i="3"/>
  <c r="FX89" i="3"/>
  <c r="FX116" i="3" s="1"/>
  <c r="FU114" i="3"/>
  <c r="FX71" i="3"/>
  <c r="FX114" i="3" s="1"/>
  <c r="FR118" i="3"/>
  <c r="FU124" i="3"/>
  <c r="FX104" i="3"/>
  <c r="FX124" i="3" s="1"/>
  <c r="FU121" i="3"/>
  <c r="FX94" i="3"/>
  <c r="FX121" i="3" s="1"/>
  <c r="CR120" i="3"/>
  <c r="CU93" i="3"/>
  <c r="CU120" i="3" s="1"/>
  <c r="CR114" i="3"/>
  <c r="CU71" i="3"/>
  <c r="CU114" i="3" s="1"/>
  <c r="FU117" i="3"/>
  <c r="FX90" i="3"/>
  <c r="FX117" i="3" s="1"/>
  <c r="CR121" i="3"/>
  <c r="CU94" i="3"/>
  <c r="CU121" i="3" s="1"/>
  <c r="CR116" i="3"/>
  <c r="CU89" i="3"/>
  <c r="CU116" i="3" s="1"/>
  <c r="CU124" i="3"/>
  <c r="CR117" i="3"/>
  <c r="CU90" i="3"/>
  <c r="CU117" i="3" s="1"/>
  <c r="FU123" i="3"/>
  <c r="FX101" i="3"/>
  <c r="FX123" i="3" s="1"/>
  <c r="FU119" i="3"/>
  <c r="FX91" i="3"/>
  <c r="FX119" i="3" s="1"/>
  <c r="FU122" i="3"/>
  <c r="FX99" i="3"/>
  <c r="FX122" i="3" s="1"/>
  <c r="FO125" i="3"/>
  <c r="FU115" i="3"/>
  <c r="FX72" i="3"/>
  <c r="FX115" i="3" s="1"/>
  <c r="AZ51" i="3"/>
  <c r="GB61" i="3"/>
  <c r="FG61" i="3"/>
  <c r="CK15" i="3"/>
  <c r="CN15" i="3" s="1"/>
  <c r="CK24" i="3"/>
  <c r="CQ24" i="3" s="1"/>
  <c r="CT24" i="3" s="1"/>
  <c r="CK39" i="3"/>
  <c r="CN39" i="3" s="1"/>
  <c r="CK26" i="3"/>
  <c r="CQ26" i="3" s="1"/>
  <c r="CK19" i="3"/>
  <c r="CN19" i="3" s="1"/>
  <c r="CK38" i="3"/>
  <c r="CQ38" i="3" s="1"/>
  <c r="CT38" i="3" s="1"/>
  <c r="CK28" i="3"/>
  <c r="CQ28" i="3" s="1"/>
  <c r="CT28" i="3" s="1"/>
  <c r="CK33" i="3"/>
  <c r="CN33" i="3" s="1"/>
  <c r="CK7" i="3"/>
  <c r="CN7" i="3" s="1"/>
  <c r="CN50" i="3" s="1"/>
  <c r="CK35" i="3"/>
  <c r="CQ35" i="3" s="1"/>
  <c r="CT35" i="3" s="1"/>
  <c r="CK13" i="3"/>
  <c r="CN13" i="3" s="1"/>
  <c r="CK27" i="3"/>
  <c r="CN27" i="3" s="1"/>
  <c r="CN55" i="3" s="1"/>
  <c r="CK34" i="3"/>
  <c r="CN34" i="3" s="1"/>
  <c r="EN125" i="3"/>
  <c r="CK9" i="3"/>
  <c r="CQ9" i="3" s="1"/>
  <c r="CT9" i="3" s="1"/>
  <c r="CK36" i="3"/>
  <c r="CQ36" i="3" s="1"/>
  <c r="CT36" i="3" s="1"/>
  <c r="CK21" i="3"/>
  <c r="CQ21" i="3" s="1"/>
  <c r="CT21" i="3" s="1"/>
  <c r="CK30" i="3"/>
  <c r="CK57" i="3" s="1"/>
  <c r="CK31" i="3"/>
  <c r="CK29" i="3"/>
  <c r="CK56" i="3" s="1"/>
  <c r="CK32" i="3"/>
  <c r="CN32" i="3" s="1"/>
  <c r="CK23" i="3"/>
  <c r="CN23" i="3" s="1"/>
  <c r="CK17" i="3"/>
  <c r="CN17" i="3" s="1"/>
  <c r="CK8" i="3"/>
  <c r="CK51" i="3" s="1"/>
  <c r="CK37" i="3"/>
  <c r="CN37" i="3" s="1"/>
  <c r="CK18" i="3"/>
  <c r="CQ18" i="3" s="1"/>
  <c r="CT18" i="3" s="1"/>
  <c r="CK14" i="3"/>
  <c r="CQ14" i="3" s="1"/>
  <c r="CT14" i="3" s="1"/>
  <c r="CK25" i="3"/>
  <c r="CK52" i="3" s="1"/>
  <c r="CK12" i="3"/>
  <c r="CQ12" i="3" s="1"/>
  <c r="CT12" i="3" s="1"/>
  <c r="CK16" i="3"/>
  <c r="CN16" i="3" s="1"/>
  <c r="CK20" i="3"/>
  <c r="CQ20" i="3" s="1"/>
  <c r="CT20" i="3" s="1"/>
  <c r="CK11" i="3"/>
  <c r="CN11" i="3" s="1"/>
  <c r="CK40" i="3"/>
  <c r="CK22" i="3"/>
  <c r="CN22" i="3" s="1"/>
  <c r="FP29" i="3"/>
  <c r="FP56" i="3" s="1"/>
  <c r="FK56" i="3"/>
  <c r="FS29" i="3"/>
  <c r="FN7" i="3" a="1"/>
  <c r="GC11" i="3"/>
  <c r="GF11" i="3"/>
  <c r="GI11" i="3" s="1"/>
  <c r="GC19" i="3"/>
  <c r="GF19" i="3"/>
  <c r="GI19" i="3" s="1"/>
  <c r="GC41" i="3"/>
  <c r="GF41" i="3"/>
  <c r="GF30" i="3"/>
  <c r="GC30" i="3"/>
  <c r="GC57" i="3" s="1"/>
  <c r="FZ57" i="3"/>
  <c r="GF22" i="3"/>
  <c r="GI22" i="3" s="1"/>
  <c r="GC22" i="3"/>
  <c r="GC17" i="3"/>
  <c r="GF17" i="3"/>
  <c r="GI17" i="3" s="1"/>
  <c r="GC21" i="3"/>
  <c r="GF21" i="3"/>
  <c r="GI21" i="3" s="1"/>
  <c r="GF34" i="3"/>
  <c r="GI34" i="3" s="1"/>
  <c r="GC34" i="3"/>
  <c r="GC13" i="3"/>
  <c r="GF13" i="3"/>
  <c r="GI13" i="3" s="1"/>
  <c r="FZ55" i="3"/>
  <c r="GC27" i="3"/>
  <c r="GC55" i="3" s="1"/>
  <c r="GF27" i="3"/>
  <c r="FZ58" i="3"/>
  <c r="GF35" i="3"/>
  <c r="GC35" i="3"/>
  <c r="GF20" i="3"/>
  <c r="GI20" i="3" s="1"/>
  <c r="GC20" i="3"/>
  <c r="GC9" i="3"/>
  <c r="FZ54" i="3"/>
  <c r="GF9" i="3"/>
  <c r="GF12" i="3"/>
  <c r="GI12" i="3" s="1"/>
  <c r="GC12" i="3"/>
  <c r="FZ59" i="3"/>
  <c r="GC37" i="3"/>
  <c r="GF37" i="3"/>
  <c r="GF16" i="3"/>
  <c r="GI16" i="3" s="1"/>
  <c r="GC16" i="3"/>
  <c r="GC29" i="3"/>
  <c r="GC56" i="3" s="1"/>
  <c r="GF29" i="3"/>
  <c r="FZ56" i="3"/>
  <c r="GF8" i="3"/>
  <c r="FZ51" i="3"/>
  <c r="GC8" i="3"/>
  <c r="GC51" i="3" s="1"/>
  <c r="GC15" i="3"/>
  <c r="GF15" i="3"/>
  <c r="GI15" i="3" s="1"/>
  <c r="GC23" i="3"/>
  <c r="GF23" i="3"/>
  <c r="GI23" i="3" s="1"/>
  <c r="GC36" i="3"/>
  <c r="GF36" i="3"/>
  <c r="GI36" i="3" s="1"/>
  <c r="FZ52" i="3"/>
  <c r="GC25" i="3"/>
  <c r="GC52" i="3" s="1"/>
  <c r="GF25" i="3"/>
  <c r="GF38" i="3"/>
  <c r="GI38" i="3" s="1"/>
  <c r="GC38" i="3"/>
  <c r="GF32" i="3"/>
  <c r="GI32" i="3" s="1"/>
  <c r="GC32" i="3"/>
  <c r="GF10" i="3"/>
  <c r="GI10" i="3" s="1"/>
  <c r="GC10" i="3"/>
  <c r="GF24" i="3"/>
  <c r="GI24" i="3" s="1"/>
  <c r="GC24" i="3"/>
  <c r="FZ50" i="3"/>
  <c r="GC7" i="3"/>
  <c r="GC50" i="3" s="1"/>
  <c r="GF7" i="3"/>
  <c r="O9" i="3"/>
  <c r="C33" i="10" s="1"/>
  <c r="GH61" i="3"/>
  <c r="GC31" i="3"/>
  <c r="GF31" i="3"/>
  <c r="GI31" i="3" s="1"/>
  <c r="GF39" i="3"/>
  <c r="GI39" i="3" s="1"/>
  <c r="GC39" i="3"/>
  <c r="GF14" i="3"/>
  <c r="GI14" i="3" s="1"/>
  <c r="GC14" i="3"/>
  <c r="GC33" i="3"/>
  <c r="GF33" i="3"/>
  <c r="GI33" i="3" s="1"/>
  <c r="GF28" i="3"/>
  <c r="GI28" i="3" s="1"/>
  <c r="GC28" i="3"/>
  <c r="GF26" i="3"/>
  <c r="FZ53" i="3"/>
  <c r="GC26" i="3"/>
  <c r="GC53" i="3" s="1"/>
  <c r="GF40" i="3"/>
  <c r="FZ60" i="3"/>
  <c r="GC40" i="3"/>
  <c r="GF18" i="3"/>
  <c r="GI18" i="3" s="1"/>
  <c r="GC18" i="3"/>
  <c r="GE61" i="3"/>
  <c r="X7" i="3"/>
  <c r="K50" i="10" s="1"/>
  <c r="AP254" i="3"/>
  <c r="N74" i="3"/>
  <c r="L33" i="18" s="1"/>
  <c r="M33" i="18" s="1"/>
  <c r="Q73" i="3"/>
  <c r="E32" i="18" s="1"/>
  <c r="F32" i="18" s="1"/>
  <c r="FB39" i="3"/>
  <c r="FE39" i="3"/>
  <c r="FB33" i="3"/>
  <c r="FE33" i="3"/>
  <c r="FB13" i="3"/>
  <c r="FE13" i="3"/>
  <c r="FH13" i="3" s="1"/>
  <c r="FE40" i="3"/>
  <c r="FB40" i="3"/>
  <c r="FE10" i="3"/>
  <c r="FH10" i="3" s="1"/>
  <c r="FB10" i="3"/>
  <c r="FE22" i="3"/>
  <c r="FH22" i="3" s="1"/>
  <c r="FB22" i="3"/>
  <c r="FB47" i="3"/>
  <c r="FE47" i="3"/>
  <c r="FE16" i="3"/>
  <c r="FH16" i="3" s="1"/>
  <c r="FB16" i="3"/>
  <c r="FE42" i="3"/>
  <c r="FB42" i="3"/>
  <c r="FB25" i="3"/>
  <c r="FE25" i="3"/>
  <c r="FH25" i="3" s="1"/>
  <c r="BD254" i="3"/>
  <c r="D42" i="18"/>
  <c r="EY55" i="3"/>
  <c r="FB29" i="3"/>
  <c r="FB55" i="3" s="1"/>
  <c r="FE29" i="3"/>
  <c r="FB45" i="3"/>
  <c r="FE45" i="3"/>
  <c r="FE34" i="3"/>
  <c r="FB34" i="3"/>
  <c r="FE38" i="3"/>
  <c r="FB38" i="3"/>
  <c r="FB21" i="3"/>
  <c r="FE21" i="3"/>
  <c r="FB19" i="3"/>
  <c r="FE19" i="3"/>
  <c r="FH19" i="3" s="1"/>
  <c r="FB41" i="3"/>
  <c r="FE41" i="3"/>
  <c r="EW85" i="3"/>
  <c r="EW118" i="3" s="1"/>
  <c r="ET118" i="3"/>
  <c r="DC251" i="3"/>
  <c r="DF228" i="3"/>
  <c r="DF251" i="3" s="1"/>
  <c r="CZ253" i="3"/>
  <c r="EU29" i="3"/>
  <c r="EU55" i="3" s="1"/>
  <c r="EU61" i="3" s="1"/>
  <c r="ER55" i="3"/>
  <c r="ER61" i="3" s="1"/>
  <c r="DC244" i="3"/>
  <c r="DF201" i="3"/>
  <c r="DF244" i="3" s="1"/>
  <c r="FE14" i="3"/>
  <c r="FH14" i="3" s="1"/>
  <c r="FB14" i="3"/>
  <c r="FE24" i="3"/>
  <c r="FH24" i="3" s="1"/>
  <c r="FB24" i="3"/>
  <c r="FE30" i="3"/>
  <c r="FH30" i="3" s="1"/>
  <c r="FB30" i="3"/>
  <c r="FE18" i="3"/>
  <c r="FH18" i="3" s="1"/>
  <c r="FB18" i="3"/>
  <c r="FB27" i="3"/>
  <c r="FE27" i="3"/>
  <c r="FH27" i="3" s="1"/>
  <c r="EY53" i="3"/>
  <c r="FE28" i="3"/>
  <c r="FB28" i="3"/>
  <c r="FB53" i="3" s="1"/>
  <c r="FB15" i="3"/>
  <c r="FE15" i="3"/>
  <c r="FH15" i="3" s="1"/>
  <c r="FB37" i="3"/>
  <c r="FE37" i="3"/>
  <c r="FE48" i="3"/>
  <c r="FB48" i="3"/>
  <c r="FB35" i="3"/>
  <c r="FE35" i="3"/>
  <c r="FE8" i="3"/>
  <c r="FH8" i="3" s="1"/>
  <c r="FB8" i="3"/>
  <c r="DC249" i="3"/>
  <c r="DF222" i="3"/>
  <c r="DF249" i="3" s="1"/>
  <c r="EY254" i="3"/>
  <c r="DC250" i="3"/>
  <c r="DF223" i="3"/>
  <c r="DF250" i="3" s="1"/>
  <c r="CZ251" i="3"/>
  <c r="DC252" i="3"/>
  <c r="DF230" i="3"/>
  <c r="DF252" i="3" s="1"/>
  <c r="DC253" i="3"/>
  <c r="DF233" i="3"/>
  <c r="DF253" i="3" s="1"/>
  <c r="DC248" i="3"/>
  <c r="DF220" i="3"/>
  <c r="DF248" i="3" s="1"/>
  <c r="FA61" i="3"/>
  <c r="EQ114" i="3"/>
  <c r="CW254" i="3"/>
  <c r="EW96" i="3"/>
  <c r="EW122" i="3" s="1"/>
  <c r="ET122" i="3"/>
  <c r="AS254" i="3"/>
  <c r="EW84" i="3"/>
  <c r="EW115" i="3" s="1"/>
  <c r="ET115" i="3"/>
  <c r="EW97" i="3"/>
  <c r="EW124" i="3" s="1"/>
  <c r="ET124" i="3"/>
  <c r="CZ247" i="3"/>
  <c r="EW93" i="3"/>
  <c r="EW119" i="3" s="1"/>
  <c r="ET119" i="3"/>
  <c r="BC254" i="3"/>
  <c r="D50" i="18"/>
  <c r="EY51" i="3"/>
  <c r="FE20" i="3"/>
  <c r="FB20" i="3"/>
  <c r="FB51" i="3" s="1"/>
  <c r="FE36" i="3"/>
  <c r="FB36" i="3"/>
  <c r="FE12" i="3"/>
  <c r="FH12" i="3" s="1"/>
  <c r="FB12" i="3"/>
  <c r="EY58" i="3"/>
  <c r="FE32" i="3"/>
  <c r="FB32" i="3"/>
  <c r="FB58" i="3" s="1"/>
  <c r="EW71" i="3"/>
  <c r="EW114" i="3" s="1"/>
  <c r="ET114" i="3"/>
  <c r="DC243" i="3"/>
  <c r="DF200" i="3"/>
  <c r="DF243" i="3" s="1"/>
  <c r="FE46" i="3"/>
  <c r="FB46" i="3"/>
  <c r="FE7" i="3"/>
  <c r="FB7" i="3"/>
  <c r="FB23" i="3"/>
  <c r="FE23" i="3"/>
  <c r="FH23" i="3" s="1"/>
  <c r="FB43" i="3"/>
  <c r="FE43" i="3"/>
  <c r="FB17" i="3"/>
  <c r="FE17" i="3"/>
  <c r="FH17" i="3" s="1"/>
  <c r="FE44" i="3"/>
  <c r="FB44" i="3"/>
  <c r="FB31" i="3"/>
  <c r="FE31" i="3"/>
  <c r="FH31" i="3" s="1"/>
  <c r="FB11" i="3"/>
  <c r="FE11" i="3"/>
  <c r="FH11" i="3" s="1"/>
  <c r="EY52" i="3"/>
  <c r="FE26" i="3"/>
  <c r="FB26" i="3"/>
  <c r="FB52" i="3" s="1"/>
  <c r="FB9" i="3"/>
  <c r="FE9" i="3"/>
  <c r="FH9" i="3" s="1"/>
  <c r="DC246" i="3"/>
  <c r="DF219" i="3"/>
  <c r="DF246" i="3" s="1"/>
  <c r="EQ124" i="3"/>
  <c r="EW90" i="3"/>
  <c r="EW116" i="3" s="1"/>
  <c r="ET116" i="3"/>
  <c r="DC247" i="3"/>
  <c r="DF202" i="3"/>
  <c r="DF247" i="3" s="1"/>
  <c r="CZ252" i="3"/>
  <c r="EW92" i="3"/>
  <c r="EW117" i="3" s="1"/>
  <c r="ET117" i="3"/>
  <c r="DC245" i="3"/>
  <c r="DF218" i="3"/>
  <c r="DF245" i="3" s="1"/>
  <c r="FD61" i="3"/>
  <c r="AS235" i="3"/>
  <c r="K61" i="18"/>
  <c r="CO123" i="3"/>
  <c r="CR118" i="3"/>
  <c r="CR122" i="3"/>
  <c r="CO124" i="3"/>
  <c r="CR123" i="3"/>
  <c r="CL125" i="3"/>
  <c r="CO122" i="3"/>
  <c r="CR124" i="3"/>
  <c r="CO118" i="3"/>
  <c r="BC30" i="3"/>
  <c r="BC57" i="3" s="1"/>
  <c r="AZ42" i="3"/>
  <c r="BA7" i="3"/>
  <c r="BD7" i="3" s="1"/>
  <c r="AN29" i="3"/>
  <c r="AQ29" i="3" s="1"/>
  <c r="AX26" i="3"/>
  <c r="BA26" i="3" s="1"/>
  <c r="BD26" i="3" s="1"/>
  <c r="BD53" i="3" s="1"/>
  <c r="AW61" i="3"/>
  <c r="AU59" i="3"/>
  <c r="AX30" i="3"/>
  <c r="BA30" i="3" s="1"/>
  <c r="BD30" i="3" s="1"/>
  <c r="BD57" i="3" s="1"/>
  <c r="AX8" i="3"/>
  <c r="BA8" i="3" s="1"/>
  <c r="BD8" i="3" s="1"/>
  <c r="BD51" i="3" s="1"/>
  <c r="BB61" i="3"/>
  <c r="AX59" i="3"/>
  <c r="AU50" i="3"/>
  <c r="AX56" i="3"/>
  <c r="AU56" i="3"/>
  <c r="AK56" i="3"/>
  <c r="AK61" i="3" s="1"/>
  <c r="BA40" i="3"/>
  <c r="BD40" i="3" s="1"/>
  <c r="BD60" i="3" s="1"/>
  <c r="AX60" i="3"/>
  <c r="EM7" i="3"/>
  <c r="EM9" i="3"/>
  <c r="EM17" i="3"/>
  <c r="EM25" i="3"/>
  <c r="EM33" i="3"/>
  <c r="EM13" i="3"/>
  <c r="EM21" i="3"/>
  <c r="EM29" i="3"/>
  <c r="EM14" i="3"/>
  <c r="EM22" i="3"/>
  <c r="EM30" i="3"/>
  <c r="EM10" i="3"/>
  <c r="EM18" i="3"/>
  <c r="EM26" i="3"/>
  <c r="EM32" i="3"/>
  <c r="EM16" i="3"/>
  <c r="EM27" i="3"/>
  <c r="EM11" i="3"/>
  <c r="EM28" i="3"/>
  <c r="EM12" i="3"/>
  <c r="EM23" i="3"/>
  <c r="EM24" i="3"/>
  <c r="EM19" i="3"/>
  <c r="EM20" i="3"/>
  <c r="EM15" i="3"/>
  <c r="EM8" i="3"/>
  <c r="EM31" i="3"/>
  <c r="BC27" i="3"/>
  <c r="BC55" i="3" s="1"/>
  <c r="AZ55" i="3"/>
  <c r="DB61" i="3"/>
  <c r="CY61" i="3"/>
  <c r="AU42" i="3"/>
  <c r="AU60" i="3"/>
  <c r="AX27" i="3"/>
  <c r="BA27" i="3" s="1"/>
  <c r="BD27" i="3" s="1"/>
  <c r="BD55" i="3" s="1"/>
  <c r="AX58" i="3"/>
  <c r="AU54" i="3"/>
  <c r="AX25" i="3"/>
  <c r="BA25" i="3" s="1"/>
  <c r="DC23" i="3"/>
  <c r="DF23" i="3" s="1"/>
  <c r="CZ23" i="3"/>
  <c r="DC21" i="3"/>
  <c r="DF21" i="3" s="1"/>
  <c r="CZ21" i="3"/>
  <c r="DC19" i="3"/>
  <c r="DF19" i="3" s="1"/>
  <c r="CZ19" i="3"/>
  <c r="CW52" i="3"/>
  <c r="DC25" i="3"/>
  <c r="CZ25" i="3"/>
  <c r="CZ52" i="3" s="1"/>
  <c r="DC34" i="3"/>
  <c r="DF34" i="3" s="1"/>
  <c r="CZ34" i="3"/>
  <c r="DC18" i="3"/>
  <c r="DF18" i="3" s="1"/>
  <c r="CZ18" i="3"/>
  <c r="DC36" i="3"/>
  <c r="DF36" i="3" s="1"/>
  <c r="CZ36" i="3"/>
  <c r="DC20" i="3"/>
  <c r="DF20" i="3" s="1"/>
  <c r="CZ20" i="3"/>
  <c r="AU58" i="3"/>
  <c r="DC39" i="3"/>
  <c r="DF39" i="3" s="1"/>
  <c r="CZ39" i="3"/>
  <c r="DC15" i="3"/>
  <c r="DF15" i="3" s="1"/>
  <c r="CZ15" i="3"/>
  <c r="DC13" i="3"/>
  <c r="DF13" i="3" s="1"/>
  <c r="CZ13" i="3"/>
  <c r="DC11" i="3"/>
  <c r="DF11" i="3" s="1"/>
  <c r="CZ11" i="3"/>
  <c r="DC17" i="3"/>
  <c r="DF17" i="3" s="1"/>
  <c r="CZ17" i="3"/>
  <c r="DC30" i="3"/>
  <c r="CZ30" i="3"/>
  <c r="CZ57" i="3" s="1"/>
  <c r="CW57" i="3"/>
  <c r="DC14" i="3"/>
  <c r="DF14" i="3" s="1"/>
  <c r="CZ14" i="3"/>
  <c r="DC32" i="3"/>
  <c r="DF32" i="3" s="1"/>
  <c r="CZ32" i="3"/>
  <c r="DC16" i="3"/>
  <c r="DF16" i="3" s="1"/>
  <c r="CZ16" i="3"/>
  <c r="DC7" i="3"/>
  <c r="CW50" i="3"/>
  <c r="CZ7" i="3"/>
  <c r="CZ50" i="3" s="1"/>
  <c r="CW59" i="3"/>
  <c r="DC37" i="3"/>
  <c r="DF37" i="3" s="1"/>
  <c r="CZ37" i="3"/>
  <c r="DC35" i="3"/>
  <c r="DF35" i="3" s="1"/>
  <c r="CZ35" i="3"/>
  <c r="CW58" i="3"/>
  <c r="CW60" i="3"/>
  <c r="DC41" i="3"/>
  <c r="CZ41" i="3"/>
  <c r="CW54" i="3"/>
  <c r="DC9" i="3"/>
  <c r="DF9" i="3" s="1"/>
  <c r="CZ9" i="3"/>
  <c r="DC26" i="3"/>
  <c r="CZ26" i="3"/>
  <c r="CZ53" i="3" s="1"/>
  <c r="CW53" i="3"/>
  <c r="DC10" i="3"/>
  <c r="DF10" i="3" s="1"/>
  <c r="CZ10" i="3"/>
  <c r="DC28" i="3"/>
  <c r="DF28" i="3" s="1"/>
  <c r="CZ28" i="3"/>
  <c r="DC12" i="3"/>
  <c r="DF12" i="3" s="1"/>
  <c r="CZ12" i="3"/>
  <c r="AX54" i="3"/>
  <c r="CQ10" i="3"/>
  <c r="CT10" i="3" s="1"/>
  <c r="CN10" i="3"/>
  <c r="DC31" i="3"/>
  <c r="DF31" i="3" s="1"/>
  <c r="CZ31" i="3"/>
  <c r="DC29" i="3"/>
  <c r="CZ29" i="3"/>
  <c r="CZ56" i="3" s="1"/>
  <c r="CW56" i="3"/>
  <c r="DC27" i="3"/>
  <c r="CZ27" i="3"/>
  <c r="CZ55" i="3" s="1"/>
  <c r="CW55" i="3"/>
  <c r="DC33" i="3"/>
  <c r="DF33" i="3" s="1"/>
  <c r="CZ33" i="3"/>
  <c r="DC38" i="3"/>
  <c r="DF38" i="3" s="1"/>
  <c r="CZ38" i="3"/>
  <c r="DC22" i="3"/>
  <c r="DF22" i="3" s="1"/>
  <c r="CZ22" i="3"/>
  <c r="DC40" i="3"/>
  <c r="DF40" i="3" s="1"/>
  <c r="CZ40" i="3"/>
  <c r="DC24" i="3"/>
  <c r="DF24" i="3" s="1"/>
  <c r="CZ24" i="3"/>
  <c r="DC8" i="3"/>
  <c r="CZ8" i="3"/>
  <c r="CZ51" i="3" s="1"/>
  <c r="CW51" i="3"/>
  <c r="EY54" i="3"/>
  <c r="EY60" i="3"/>
  <c r="EY50" i="3"/>
  <c r="AL8" i="3"/>
  <c r="AR106" i="3"/>
  <c r="AO125" i="3"/>
  <c r="BD54" i="3"/>
  <c r="BA54" i="3"/>
  <c r="BA59" i="3"/>
  <c r="BD59" i="3"/>
  <c r="BD58" i="3"/>
  <c r="BA58" i="3"/>
  <c r="BA56" i="3"/>
  <c r="BD56" i="3"/>
  <c r="AJ125" i="3"/>
  <c r="AM120" i="3"/>
  <c r="AM124" i="3"/>
  <c r="AM114" i="3"/>
  <c r="AM106" i="3"/>
  <c r="AM118" i="3"/>
  <c r="AS124" i="3"/>
  <c r="AP124" i="3"/>
  <c r="AR125" i="3"/>
  <c r="AS120" i="3"/>
  <c r="AP120" i="3"/>
  <c r="AS121" i="3"/>
  <c r="AP121" i="3"/>
  <c r="AS117" i="3"/>
  <c r="AP117" i="3"/>
  <c r="AP106" i="3"/>
  <c r="AP114" i="3"/>
  <c r="AS116" i="3"/>
  <c r="AP116" i="3"/>
  <c r="AS118" i="3"/>
  <c r="AP118" i="3"/>
  <c r="AS115" i="3"/>
  <c r="AP115" i="3"/>
  <c r="AS123" i="3"/>
  <c r="AP123" i="3"/>
  <c r="AS122" i="3"/>
  <c r="AP122" i="3"/>
  <c r="AS119" i="3"/>
  <c r="AP119" i="3"/>
  <c r="X31" i="3" l="1"/>
  <c r="K53" i="16" s="1"/>
  <c r="AA30" i="3"/>
  <c r="D52" i="16" s="1"/>
  <c r="AA32" i="3"/>
  <c r="D54" i="16" s="1"/>
  <c r="X32" i="3"/>
  <c r="K54" i="16" s="1"/>
  <c r="X37" i="3"/>
  <c r="K59" i="16" s="1"/>
  <c r="AA31" i="3"/>
  <c r="D53" i="16" s="1"/>
  <c r="X34" i="3"/>
  <c r="K56" i="16" s="1"/>
  <c r="AA34" i="3"/>
  <c r="D56" i="16" s="1"/>
  <c r="M39" i="3"/>
  <c r="K34" i="3"/>
  <c r="AA35" i="3"/>
  <c r="D57" i="16" s="1"/>
  <c r="AA38" i="3"/>
  <c r="D60" i="16" s="1"/>
  <c r="P39" i="3"/>
  <c r="D42" i="16" s="1"/>
  <c r="K28" i="3"/>
  <c r="Z31" i="16" s="1"/>
  <c r="AA31" i="16" s="1"/>
  <c r="AA36" i="3"/>
  <c r="D58" i="16" s="1"/>
  <c r="X36" i="3"/>
  <c r="K58" i="16" s="1"/>
  <c r="X29" i="3"/>
  <c r="K51" i="16" s="1"/>
  <c r="AA29" i="3"/>
  <c r="D51" i="16" s="1"/>
  <c r="X35" i="3"/>
  <c r="K57" i="16" s="1"/>
  <c r="X38" i="3"/>
  <c r="K60" i="16" s="1"/>
  <c r="FS183" i="3"/>
  <c r="FS190" i="3" s="1"/>
  <c r="GO136" i="3" a="1"/>
  <c r="GO150" i="3" s="1"/>
  <c r="I54" i="3"/>
  <c r="X35" i="2" s="1"/>
  <c r="AA12" i="3"/>
  <c r="D55" i="10" s="1"/>
  <c r="X8" i="3"/>
  <c r="K51" i="10" s="1"/>
  <c r="X12" i="3"/>
  <c r="K55" i="10" s="1"/>
  <c r="Z18" i="3"/>
  <c r="C61" i="10" s="1"/>
  <c r="AA14" i="3"/>
  <c r="D57" i="10" s="1"/>
  <c r="O12" i="3"/>
  <c r="C36" i="10" s="1"/>
  <c r="L12" i="3"/>
  <c r="J36" i="10" s="1"/>
  <c r="BR190" i="3"/>
  <c r="BO190" i="3"/>
  <c r="BW183" i="3"/>
  <c r="BW190" i="3" s="1"/>
  <c r="BZ183" i="3"/>
  <c r="BZ190" i="3" s="1"/>
  <c r="FD156" i="3"/>
  <c r="FG156" i="3" s="1"/>
  <c r="FA156" i="3"/>
  <c r="FA144" i="3"/>
  <c r="FD144" i="3"/>
  <c r="FG144" i="3" s="1"/>
  <c r="FD159" i="3"/>
  <c r="FG159" i="3" s="1"/>
  <c r="FA159" i="3"/>
  <c r="FD162" i="3"/>
  <c r="FA162" i="3"/>
  <c r="EX189" i="3"/>
  <c r="AQ183" i="3"/>
  <c r="AQ171" i="3"/>
  <c r="EV157" i="3"/>
  <c r="EV182" i="3" s="1"/>
  <c r="ES182" i="3"/>
  <c r="DB144" i="3"/>
  <c r="DE144" i="3" s="1"/>
  <c r="CY144" i="3"/>
  <c r="DB140" i="3"/>
  <c r="DE140" i="3" s="1"/>
  <c r="CY140" i="3"/>
  <c r="CY149" i="3"/>
  <c r="DB149" i="3"/>
  <c r="DE149" i="3" s="1"/>
  <c r="CY143" i="3"/>
  <c r="DB143" i="3"/>
  <c r="DE143" i="3" s="1"/>
  <c r="HV146" i="3"/>
  <c r="HY146" i="3" s="1"/>
  <c r="HS146" i="3"/>
  <c r="HS161" i="3"/>
  <c r="HS187" i="3" s="1"/>
  <c r="HP187" i="3"/>
  <c r="HV161" i="3"/>
  <c r="HS144" i="3"/>
  <c r="HV144" i="3"/>
  <c r="HY144" i="3" s="1"/>
  <c r="HS148" i="3"/>
  <c r="HV148" i="3"/>
  <c r="HY148" i="3" s="1"/>
  <c r="AT186" i="3"/>
  <c r="R57" i="3" s="1"/>
  <c r="R57" i="2" s="1"/>
  <c r="AW159" i="3"/>
  <c r="ES184" i="3"/>
  <c r="EV158" i="3"/>
  <c r="EV184" i="3" s="1"/>
  <c r="II154" i="3"/>
  <c r="II183" i="3" s="1"/>
  <c r="II190" i="3" s="1"/>
  <c r="IF183" i="3"/>
  <c r="IF190" i="3" s="1"/>
  <c r="AL181" i="3"/>
  <c r="J52" i="3" s="1"/>
  <c r="Y33" i="2" s="1"/>
  <c r="AO154" i="3"/>
  <c r="GD183" i="3"/>
  <c r="GD190" i="3" s="1"/>
  <c r="GG145" i="3"/>
  <c r="GG183" i="3" s="1"/>
  <c r="GG190" i="3" s="1"/>
  <c r="BJ166" i="3"/>
  <c r="BJ154" i="3"/>
  <c r="BJ146" i="3"/>
  <c r="BJ160" i="3"/>
  <c r="BJ155" i="3"/>
  <c r="BJ158" i="3"/>
  <c r="BJ138" i="3"/>
  <c r="BJ143" i="3"/>
  <c r="BJ151" i="3"/>
  <c r="BJ150" i="3"/>
  <c r="BJ169" i="3"/>
  <c r="BJ159" i="3"/>
  <c r="BJ167" i="3"/>
  <c r="BJ142" i="3"/>
  <c r="BJ161" i="3"/>
  <c r="BJ140" i="3"/>
  <c r="BJ148" i="3"/>
  <c r="BJ157" i="3"/>
  <c r="BJ145" i="3"/>
  <c r="BJ147" i="3"/>
  <c r="BJ136" i="3"/>
  <c r="BJ149" i="3"/>
  <c r="BJ137" i="3"/>
  <c r="BJ163" i="3"/>
  <c r="BJ152" i="3"/>
  <c r="BJ168" i="3"/>
  <c r="BJ141" i="3"/>
  <c r="BJ162" i="3"/>
  <c r="BJ144" i="3"/>
  <c r="BJ139" i="3"/>
  <c r="BJ164" i="3"/>
  <c r="BJ165" i="3"/>
  <c r="BJ153" i="3"/>
  <c r="BJ156" i="3"/>
  <c r="FA150" i="3"/>
  <c r="FD150" i="3"/>
  <c r="EX183" i="3"/>
  <c r="FA154" i="3"/>
  <c r="FD154" i="3"/>
  <c r="FG154" i="3" s="1"/>
  <c r="FD143" i="3"/>
  <c r="FG143" i="3" s="1"/>
  <c r="FA143" i="3"/>
  <c r="FD145" i="3"/>
  <c r="FG145" i="3" s="1"/>
  <c r="FA145" i="3"/>
  <c r="HB150" i="3"/>
  <c r="HE150" i="3"/>
  <c r="HH150" i="3" s="1"/>
  <c r="AO164" i="3"/>
  <c r="AL187" i="3"/>
  <c r="GZ136" i="3" a="1"/>
  <c r="GM183" i="3"/>
  <c r="GM190" i="3" s="1"/>
  <c r="HE145" i="3"/>
  <c r="HB145" i="3"/>
  <c r="AT189" i="3"/>
  <c r="R60" i="3" s="1"/>
  <c r="R60" i="2" s="1"/>
  <c r="AW169" i="3"/>
  <c r="CN183" i="3"/>
  <c r="DW153" i="3"/>
  <c r="DW164" i="3"/>
  <c r="DW143" i="3"/>
  <c r="DW151" i="3"/>
  <c r="DW160" i="3"/>
  <c r="DW147" i="3"/>
  <c r="DW159" i="3"/>
  <c r="DW137" i="3"/>
  <c r="DW167" i="3"/>
  <c r="DW155" i="3"/>
  <c r="DW141" i="3"/>
  <c r="DW144" i="3"/>
  <c r="DW150" i="3"/>
  <c r="DW152" i="3"/>
  <c r="DW166" i="3"/>
  <c r="DW138" i="3"/>
  <c r="DW165" i="3"/>
  <c r="DW154" i="3"/>
  <c r="DW140" i="3"/>
  <c r="DW169" i="3"/>
  <c r="DW157" i="3"/>
  <c r="DW136" i="3"/>
  <c r="DW146" i="3"/>
  <c r="DW139" i="3"/>
  <c r="DW149" i="3"/>
  <c r="DW142" i="3"/>
  <c r="DW163" i="3"/>
  <c r="DW162" i="3"/>
  <c r="DW161" i="3"/>
  <c r="DW145" i="3"/>
  <c r="DW158" i="3"/>
  <c r="DW168" i="3"/>
  <c r="DW156" i="3"/>
  <c r="DW148" i="3"/>
  <c r="EV161" i="3"/>
  <c r="EV187" i="3" s="1"/>
  <c r="ES187" i="3"/>
  <c r="CY141" i="3"/>
  <c r="DB141" i="3"/>
  <c r="DE141" i="3" s="1"/>
  <c r="CV179" i="3"/>
  <c r="CW136" i="3" a="1"/>
  <c r="DB136" i="3"/>
  <c r="CY136" i="3"/>
  <c r="CY179" i="3" s="1"/>
  <c r="CY159" i="3"/>
  <c r="CY186" i="3" s="1"/>
  <c r="DB159" i="3"/>
  <c r="CV186" i="3"/>
  <c r="CY153" i="3"/>
  <c r="DB153" i="3"/>
  <c r="DE153" i="3" s="1"/>
  <c r="CY147" i="3"/>
  <c r="DB147" i="3"/>
  <c r="DE147" i="3" s="1"/>
  <c r="HV147" i="3"/>
  <c r="HY147" i="3" s="1"/>
  <c r="HS147" i="3"/>
  <c r="HV141" i="3"/>
  <c r="HY141" i="3" s="1"/>
  <c r="HS141" i="3"/>
  <c r="HV142" i="3"/>
  <c r="HY142" i="3" s="1"/>
  <c r="HS142" i="3"/>
  <c r="FN142" i="3"/>
  <c r="FN155" i="3"/>
  <c r="FN141" i="3"/>
  <c r="FN140" i="3"/>
  <c r="FN168" i="3"/>
  <c r="FN160" i="3"/>
  <c r="FN158" i="3"/>
  <c r="FN137" i="3"/>
  <c r="FN157" i="3"/>
  <c r="FN136" i="3"/>
  <c r="FN145" i="3"/>
  <c r="FN153" i="3"/>
  <c r="FN149" i="3"/>
  <c r="FN152" i="3"/>
  <c r="FN138" i="3"/>
  <c r="FN143" i="3"/>
  <c r="FN164" i="3"/>
  <c r="FN150" i="3"/>
  <c r="FN169" i="3"/>
  <c r="FN156" i="3"/>
  <c r="FN162" i="3"/>
  <c r="FN161" i="3"/>
  <c r="FN167" i="3"/>
  <c r="FN146" i="3"/>
  <c r="FN166" i="3"/>
  <c r="FN144" i="3"/>
  <c r="FN163" i="3"/>
  <c r="FN151" i="3"/>
  <c r="FN147" i="3"/>
  <c r="FN139" i="3"/>
  <c r="FN154" i="3"/>
  <c r="FN159" i="3"/>
  <c r="FN165" i="3"/>
  <c r="FN148" i="3"/>
  <c r="HC122" i="3"/>
  <c r="FA136" i="3"/>
  <c r="FD136" i="3"/>
  <c r="EX179" i="3"/>
  <c r="EY136" i="3" a="1"/>
  <c r="FD157" i="3"/>
  <c r="FA157" i="3"/>
  <c r="FA182" i="3" s="1"/>
  <c r="EX182" i="3"/>
  <c r="FD153" i="3"/>
  <c r="FG153" i="3" s="1"/>
  <c r="FA153" i="3"/>
  <c r="DL137" i="3"/>
  <c r="DL138" i="3"/>
  <c r="DL160" i="3"/>
  <c r="DL152" i="3"/>
  <c r="DL166" i="3"/>
  <c r="DL165" i="3"/>
  <c r="DL151" i="3"/>
  <c r="DL143" i="3"/>
  <c r="DL158" i="3"/>
  <c r="DL149" i="3"/>
  <c r="DL167" i="3"/>
  <c r="DL159" i="3"/>
  <c r="DL168" i="3"/>
  <c r="DL150" i="3"/>
  <c r="DL157" i="3"/>
  <c r="DL148" i="3"/>
  <c r="DL140" i="3"/>
  <c r="DL161" i="3"/>
  <c r="DL162" i="3"/>
  <c r="DL147" i="3"/>
  <c r="DL139" i="3"/>
  <c r="DL153" i="3"/>
  <c r="DL154" i="3"/>
  <c r="DL163" i="3"/>
  <c r="DL155" i="3"/>
  <c r="DL145" i="3"/>
  <c r="DL146" i="3"/>
  <c r="DL144" i="3"/>
  <c r="DL136" i="3"/>
  <c r="DL141" i="3"/>
  <c r="DL164" i="3"/>
  <c r="DL156" i="3"/>
  <c r="DL169" i="3"/>
  <c r="DL142" i="3"/>
  <c r="EM190" i="3"/>
  <c r="AJ140" i="3"/>
  <c r="AM140" i="3" s="1"/>
  <c r="AP140" i="3" s="1"/>
  <c r="AS140" i="3" s="1"/>
  <c r="AJ148" i="3"/>
  <c r="AM148" i="3" s="1"/>
  <c r="AP148" i="3" s="1"/>
  <c r="AS148" i="3" s="1"/>
  <c r="AJ155" i="3"/>
  <c r="AJ141" i="3"/>
  <c r="AM141" i="3" s="1"/>
  <c r="AP141" i="3" s="1"/>
  <c r="AS141" i="3" s="1"/>
  <c r="AJ142" i="3"/>
  <c r="AM142" i="3" s="1"/>
  <c r="AP142" i="3" s="1"/>
  <c r="AS142" i="3" s="1"/>
  <c r="AJ147" i="3"/>
  <c r="AM147" i="3" s="1"/>
  <c r="AP147" i="3" s="1"/>
  <c r="AS147" i="3" s="1"/>
  <c r="AJ149" i="3"/>
  <c r="AM149" i="3" s="1"/>
  <c r="AP149" i="3" s="1"/>
  <c r="AS149" i="3" s="1"/>
  <c r="AJ145" i="3"/>
  <c r="AM145" i="3" s="1"/>
  <c r="AP145" i="3" s="1"/>
  <c r="AS145" i="3" s="1"/>
  <c r="AJ153" i="3"/>
  <c r="AM153" i="3" s="1"/>
  <c r="AP153" i="3" s="1"/>
  <c r="AS153" i="3" s="1"/>
  <c r="AJ160" i="3"/>
  <c r="AM160" i="3" s="1"/>
  <c r="AP160" i="3" s="1"/>
  <c r="AS160" i="3" s="1"/>
  <c r="AJ166" i="3"/>
  <c r="AJ138" i="3"/>
  <c r="AJ158" i="3"/>
  <c r="AJ151" i="3"/>
  <c r="AM151" i="3" s="1"/>
  <c r="AP151" i="3" s="1"/>
  <c r="AS151" i="3" s="1"/>
  <c r="AJ159" i="3"/>
  <c r="AJ165" i="3"/>
  <c r="AM165" i="3" s="1"/>
  <c r="AP165" i="3" s="1"/>
  <c r="AS165" i="3" s="1"/>
  <c r="AJ162" i="3"/>
  <c r="AM162" i="3" s="1"/>
  <c r="AP162" i="3" s="1"/>
  <c r="AS162" i="3" s="1"/>
  <c r="AJ156" i="3"/>
  <c r="AJ164" i="3"/>
  <c r="AJ152" i="3"/>
  <c r="AM152" i="3" s="1"/>
  <c r="AP152" i="3" s="1"/>
  <c r="AS152" i="3" s="1"/>
  <c r="AJ146" i="3"/>
  <c r="AM146" i="3" s="1"/>
  <c r="AP146" i="3" s="1"/>
  <c r="AS146" i="3" s="1"/>
  <c r="AJ161" i="3"/>
  <c r="AM161" i="3" s="1"/>
  <c r="AP161" i="3" s="1"/>
  <c r="AS161" i="3" s="1"/>
  <c r="AJ169" i="3"/>
  <c r="AJ163" i="3"/>
  <c r="AM163" i="3" s="1"/>
  <c r="AP163" i="3" s="1"/>
  <c r="AS163" i="3" s="1"/>
  <c r="AJ170" i="3"/>
  <c r="AM170" i="3" s="1"/>
  <c r="AP170" i="3" s="1"/>
  <c r="AJ167" i="3"/>
  <c r="AM167" i="3" s="1"/>
  <c r="AP167" i="3" s="1"/>
  <c r="AS167" i="3" s="1"/>
  <c r="AJ139" i="3"/>
  <c r="AM139" i="3" s="1"/>
  <c r="AP139" i="3" s="1"/>
  <c r="AS139" i="3" s="1"/>
  <c r="AJ168" i="3"/>
  <c r="AM168" i="3" s="1"/>
  <c r="AP168" i="3" s="1"/>
  <c r="AS168" i="3" s="1"/>
  <c r="AJ154" i="3"/>
  <c r="AJ137" i="3"/>
  <c r="AJ144" i="3"/>
  <c r="AM144" i="3" s="1"/>
  <c r="AP144" i="3" s="1"/>
  <c r="AS144" i="3" s="1"/>
  <c r="AJ136" i="3"/>
  <c r="AJ150" i="3"/>
  <c r="AM150" i="3" s="1"/>
  <c r="AP150" i="3" s="1"/>
  <c r="AS150" i="3" s="1"/>
  <c r="AJ143" i="3"/>
  <c r="AM143" i="3" s="1"/>
  <c r="AP143" i="3" s="1"/>
  <c r="AS143" i="3" s="1"/>
  <c r="AJ157" i="3"/>
  <c r="AM157" i="3" s="1"/>
  <c r="AP157" i="3" s="1"/>
  <c r="AS157" i="3" s="1"/>
  <c r="GT184" i="3"/>
  <c r="GW158" i="3"/>
  <c r="GW184" i="3" s="1"/>
  <c r="AT187" i="3"/>
  <c r="R58" i="3" s="1"/>
  <c r="R58" i="2" s="1"/>
  <c r="AW164" i="3"/>
  <c r="AT179" i="3"/>
  <c r="AW136" i="3"/>
  <c r="AU136" i="3" a="1"/>
  <c r="AT171" i="3"/>
  <c r="IC183" i="3"/>
  <c r="IC190" i="3" s="1"/>
  <c r="CQ183" i="3"/>
  <c r="CT138" i="3"/>
  <c r="CT183" i="3" s="1"/>
  <c r="DY183" i="3"/>
  <c r="DY190" i="3" s="1"/>
  <c r="DB166" i="3"/>
  <c r="CY166" i="3"/>
  <c r="CV188" i="3"/>
  <c r="DB167" i="3"/>
  <c r="DE167" i="3" s="1"/>
  <c r="CY167" i="3"/>
  <c r="CV182" i="3"/>
  <c r="CY155" i="3"/>
  <c r="CY182" i="3" s="1"/>
  <c r="DB155" i="3"/>
  <c r="CY145" i="3"/>
  <c r="DB145" i="3"/>
  <c r="DE145" i="3" s="1"/>
  <c r="CY139" i="3"/>
  <c r="DB139" i="3"/>
  <c r="DE139" i="3" s="1"/>
  <c r="HV149" i="3"/>
  <c r="HP180" i="3"/>
  <c r="HS149" i="3"/>
  <c r="HS180" i="3" s="1"/>
  <c r="HS143" i="3"/>
  <c r="HV143" i="3"/>
  <c r="HY143" i="3" s="1"/>
  <c r="HP181" i="3"/>
  <c r="HV155" i="3"/>
  <c r="HS155" i="3"/>
  <c r="HS181" i="3" s="1"/>
  <c r="AO166" i="3"/>
  <c r="AL188" i="3"/>
  <c r="EP183" i="3"/>
  <c r="CT155" i="3"/>
  <c r="CT182" i="3" s="1"/>
  <c r="CQ182" i="3"/>
  <c r="GT150" i="3"/>
  <c r="GW150" i="3" s="1"/>
  <c r="GQ150" i="3"/>
  <c r="GQ183" i="3" s="1"/>
  <c r="GQ190" i="3" s="1"/>
  <c r="CT159" i="3"/>
  <c r="CT186" i="3" s="1"/>
  <c r="CQ186" i="3"/>
  <c r="EV149" i="3"/>
  <c r="EV180" i="3" s="1"/>
  <c r="ES180" i="3"/>
  <c r="GB125" i="3"/>
  <c r="EX184" i="3"/>
  <c r="FD158" i="3"/>
  <c r="FA158" i="3"/>
  <c r="FA184" i="3" s="1"/>
  <c r="FA140" i="3"/>
  <c r="FD140" i="3"/>
  <c r="FG140" i="3" s="1"/>
  <c r="FA148" i="3"/>
  <c r="FD148" i="3"/>
  <c r="FG148" i="3" s="1"/>
  <c r="CK190" i="3"/>
  <c r="EV136" i="3"/>
  <c r="EV179" i="3" s="1"/>
  <c r="ES179" i="3"/>
  <c r="CQ187" i="3"/>
  <c r="CT164" i="3"/>
  <c r="CT187" i="3" s="1"/>
  <c r="AO137" i="3"/>
  <c r="AL180" i="3"/>
  <c r="J51" i="3" s="1"/>
  <c r="Y32" i="2" s="1"/>
  <c r="AT180" i="3"/>
  <c r="R51" i="3" s="1"/>
  <c r="R51" i="2" s="1"/>
  <c r="AW137" i="3"/>
  <c r="EE145" i="3"/>
  <c r="EE183" i="3" s="1"/>
  <c r="EE190" i="3" s="1"/>
  <c r="EB183" i="3"/>
  <c r="EB190" i="3" s="1"/>
  <c r="CV180" i="3"/>
  <c r="DB137" i="3"/>
  <c r="CY137" i="3"/>
  <c r="CY180" i="3" s="1"/>
  <c r="CY163" i="3"/>
  <c r="DB163" i="3"/>
  <c r="DE163" i="3" s="1"/>
  <c r="CV185" i="3"/>
  <c r="DB158" i="3"/>
  <c r="CY158" i="3"/>
  <c r="CY185" i="3" s="1"/>
  <c r="DB142" i="3"/>
  <c r="DE142" i="3" s="1"/>
  <c r="CY142" i="3"/>
  <c r="HX190" i="3"/>
  <c r="HV153" i="3"/>
  <c r="HY153" i="3" s="1"/>
  <c r="HS153" i="3"/>
  <c r="HS140" i="3"/>
  <c r="HV140" i="3"/>
  <c r="HY140" i="3" s="1"/>
  <c r="HP184" i="3"/>
  <c r="HS158" i="3"/>
  <c r="HS184" i="3" s="1"/>
  <c r="HV158" i="3"/>
  <c r="CN188" i="3"/>
  <c r="EV150" i="3"/>
  <c r="EV183" i="3" s="1"/>
  <c r="ES183" i="3"/>
  <c r="HU190" i="3"/>
  <c r="HC123" i="3"/>
  <c r="BX125" i="3"/>
  <c r="EX181" i="3"/>
  <c r="FD155" i="3"/>
  <c r="FA155" i="3"/>
  <c r="FA181" i="3" s="1"/>
  <c r="FD141" i="3"/>
  <c r="FG141" i="3" s="1"/>
  <c r="FA141" i="3"/>
  <c r="EX180" i="3"/>
  <c r="FD149" i="3"/>
  <c r="FA149" i="3"/>
  <c r="FA180" i="3" s="1"/>
  <c r="AO138" i="3"/>
  <c r="AL183" i="3"/>
  <c r="J54" i="3" s="1"/>
  <c r="Y35" i="2" s="1"/>
  <c r="CQ179" i="3"/>
  <c r="CT136" i="3"/>
  <c r="CT179" i="3" s="1"/>
  <c r="EN136" i="3"/>
  <c r="EN137" i="3"/>
  <c r="EN149" i="3"/>
  <c r="EN150" i="3"/>
  <c r="EN162" i="3"/>
  <c r="EN153" i="3"/>
  <c r="EN166" i="3"/>
  <c r="EN155" i="3"/>
  <c r="EN148" i="3"/>
  <c r="EN176" i="3"/>
  <c r="EN177" i="3"/>
  <c r="EN146" i="3"/>
  <c r="EN164" i="3"/>
  <c r="EN139" i="3"/>
  <c r="EN163" i="3"/>
  <c r="EN160" i="3"/>
  <c r="EN161" i="3"/>
  <c r="EN157" i="3"/>
  <c r="EN173" i="3"/>
  <c r="EN147" i="3"/>
  <c r="EN144" i="3"/>
  <c r="EN145" i="3"/>
  <c r="EN141" i="3"/>
  <c r="EN152" i="3"/>
  <c r="EN168" i="3"/>
  <c r="EN170" i="3"/>
  <c r="EN175" i="3"/>
  <c r="EN172" i="3"/>
  <c r="EN169" i="3"/>
  <c r="EN171" i="3"/>
  <c r="EN151" i="3"/>
  <c r="EN154" i="3"/>
  <c r="EN159" i="3"/>
  <c r="EN156" i="3"/>
  <c r="EN167" i="3"/>
  <c r="EN158" i="3"/>
  <c r="EN138" i="3"/>
  <c r="EN143" i="3"/>
  <c r="EN140" i="3"/>
  <c r="EN174" i="3"/>
  <c r="EN165" i="3"/>
  <c r="EN142" i="3"/>
  <c r="G50" i="3"/>
  <c r="R31" i="2" s="1"/>
  <c r="AI190" i="3"/>
  <c r="G61" i="3" s="1"/>
  <c r="R42" i="2" s="1"/>
  <c r="CN187" i="3"/>
  <c r="CQ185" i="3"/>
  <c r="CT158" i="3"/>
  <c r="CT185" i="3" s="1"/>
  <c r="AO169" i="3"/>
  <c r="AL189" i="3"/>
  <c r="J60" i="3" s="1"/>
  <c r="Y41" i="2" s="1"/>
  <c r="CQ180" i="3"/>
  <c r="CT137" i="3"/>
  <c r="CT180" i="3" s="1"/>
  <c r="AW158" i="3"/>
  <c r="AT185" i="3"/>
  <c r="R56" i="3" s="1"/>
  <c r="R56" i="2" s="1"/>
  <c r="O56" i="3"/>
  <c r="C37" i="2" s="1"/>
  <c r="DB162" i="3"/>
  <c r="DE162" i="3" s="1"/>
  <c r="CY162" i="3"/>
  <c r="CV183" i="3"/>
  <c r="DB138" i="3"/>
  <c r="CY138" i="3"/>
  <c r="DB150" i="3"/>
  <c r="DE150" i="3" s="1"/>
  <c r="CY150" i="3"/>
  <c r="CY165" i="3"/>
  <c r="DB165" i="3"/>
  <c r="DE165" i="3" s="1"/>
  <c r="HS154" i="3"/>
  <c r="HV154" i="3"/>
  <c r="HY154" i="3" s="1"/>
  <c r="HS150" i="3"/>
  <c r="HP183" i="3"/>
  <c r="HV150" i="3"/>
  <c r="HV138" i="3"/>
  <c r="HY138" i="3" s="1"/>
  <c r="HS138" i="3"/>
  <c r="CT166" i="3"/>
  <c r="CT188" i="3" s="1"/>
  <c r="CQ188" i="3"/>
  <c r="FD161" i="3"/>
  <c r="FA161" i="3"/>
  <c r="FA187" i="3" s="1"/>
  <c r="EX187" i="3"/>
  <c r="FD147" i="3"/>
  <c r="FG147" i="3" s="1"/>
  <c r="FA147" i="3"/>
  <c r="FD146" i="3"/>
  <c r="FG146" i="3" s="1"/>
  <c r="FA146" i="3"/>
  <c r="AL186" i="3"/>
  <c r="J57" i="3" s="1"/>
  <c r="Y38" i="2" s="1"/>
  <c r="AO159" i="3"/>
  <c r="CL161" i="3"/>
  <c r="CL142" i="3"/>
  <c r="CL138" i="3"/>
  <c r="CL156" i="3"/>
  <c r="CL166" i="3"/>
  <c r="CL153" i="3"/>
  <c r="CL159" i="3"/>
  <c r="CL168" i="3"/>
  <c r="CL167" i="3"/>
  <c r="CL141" i="3"/>
  <c r="CL163" i="3"/>
  <c r="CL143" i="3"/>
  <c r="CL152" i="3"/>
  <c r="CL136" i="3"/>
  <c r="CL146" i="3"/>
  <c r="CL137" i="3"/>
  <c r="CL165" i="3"/>
  <c r="CL164" i="3"/>
  <c r="CL151" i="3"/>
  <c r="CL139" i="3"/>
  <c r="CL147" i="3"/>
  <c r="CL149" i="3"/>
  <c r="CL148" i="3"/>
  <c r="CL155" i="3"/>
  <c r="CL154" i="3"/>
  <c r="CL144" i="3"/>
  <c r="CL145" i="3"/>
  <c r="CL157" i="3"/>
  <c r="CL158" i="3"/>
  <c r="CL170" i="3"/>
  <c r="CL140" i="3"/>
  <c r="CL150" i="3"/>
  <c r="CL162" i="3"/>
  <c r="CL169" i="3"/>
  <c r="CL160" i="3"/>
  <c r="EP179" i="3"/>
  <c r="AL179" i="3"/>
  <c r="AO136" i="3"/>
  <c r="AL171" i="3"/>
  <c r="EV162" i="3"/>
  <c r="EV189" i="3" s="1"/>
  <c r="ES189" i="3"/>
  <c r="FY159" i="3"/>
  <c r="FY157" i="3"/>
  <c r="FY137" i="3"/>
  <c r="FY168" i="3"/>
  <c r="FY167" i="3"/>
  <c r="FY136" i="3"/>
  <c r="FY158" i="3"/>
  <c r="FY152" i="3"/>
  <c r="FY145" i="3"/>
  <c r="FY153" i="3"/>
  <c r="FY141" i="3"/>
  <c r="FY147" i="3"/>
  <c r="FY143" i="3"/>
  <c r="FY165" i="3"/>
  <c r="FY149" i="3"/>
  <c r="FY156" i="3"/>
  <c r="FY169" i="3"/>
  <c r="FY161" i="3"/>
  <c r="FY166" i="3"/>
  <c r="FY144" i="3"/>
  <c r="FY142" i="3"/>
  <c r="FY139" i="3"/>
  <c r="FY154" i="3"/>
  <c r="FY164" i="3"/>
  <c r="FY163" i="3"/>
  <c r="FY150" i="3"/>
  <c r="FY138" i="3"/>
  <c r="FY148" i="3"/>
  <c r="FY162" i="3"/>
  <c r="FY151" i="3"/>
  <c r="FY146" i="3"/>
  <c r="FY160" i="3"/>
  <c r="FY140" i="3"/>
  <c r="FY155" i="3"/>
  <c r="AT182" i="3"/>
  <c r="R53" i="3" s="1"/>
  <c r="R53" i="2" s="1"/>
  <c r="AW155" i="3"/>
  <c r="AW166" i="3"/>
  <c r="AT188" i="3"/>
  <c r="R59" i="3" s="1"/>
  <c r="R59" i="2" s="1"/>
  <c r="L56" i="3"/>
  <c r="J37" i="2" s="1"/>
  <c r="ES181" i="3"/>
  <c r="EV155" i="3"/>
  <c r="EV181" i="3" s="1"/>
  <c r="DB156" i="3"/>
  <c r="CY156" i="3"/>
  <c r="CY184" i="3" s="1"/>
  <c r="CV184" i="3"/>
  <c r="CV187" i="3"/>
  <c r="DB164" i="3"/>
  <c r="CY164" i="3"/>
  <c r="CY154" i="3"/>
  <c r="CY181" i="3" s="1"/>
  <c r="CV181" i="3"/>
  <c r="DB154" i="3"/>
  <c r="CV189" i="3"/>
  <c r="CY169" i="3"/>
  <c r="DB169" i="3"/>
  <c r="HV157" i="3"/>
  <c r="HP182" i="3"/>
  <c r="HS157" i="3"/>
  <c r="HS182" i="3" s="1"/>
  <c r="HS160" i="3"/>
  <c r="HV160" i="3"/>
  <c r="HY160" i="3" s="1"/>
  <c r="HS139" i="3"/>
  <c r="HV139" i="3"/>
  <c r="HY139" i="3" s="1"/>
  <c r="T54" i="3"/>
  <c r="X54" i="2" s="1"/>
  <c r="AV190" i="3"/>
  <c r="T61" i="3" s="1"/>
  <c r="X61" i="2" s="1"/>
  <c r="AO158" i="3"/>
  <c r="AL185" i="3"/>
  <c r="J56" i="3" s="1"/>
  <c r="Y37" i="2" s="1"/>
  <c r="GL190" i="3"/>
  <c r="FD160" i="3"/>
  <c r="FG160" i="3" s="1"/>
  <c r="FA160" i="3"/>
  <c r="FA152" i="3"/>
  <c r="FD152" i="3"/>
  <c r="FG152" i="3" s="1"/>
  <c r="FA142" i="3"/>
  <c r="FD142" i="3"/>
  <c r="FG142" i="3" s="1"/>
  <c r="AN190" i="3"/>
  <c r="L61" i="3" s="1"/>
  <c r="J42" i="2" s="1"/>
  <c r="L54" i="3"/>
  <c r="J35" i="2" s="1"/>
  <c r="CQ189" i="3"/>
  <c r="CT169" i="3"/>
  <c r="CT189" i="3" s="1"/>
  <c r="EP189" i="3"/>
  <c r="DQ183" i="3"/>
  <c r="DQ190" i="3" s="1"/>
  <c r="BU149" i="3"/>
  <c r="BX149" i="3" s="1"/>
  <c r="CA149" i="3" s="1"/>
  <c r="CC149" i="3" s="1"/>
  <c r="CE149" i="3" s="1"/>
  <c r="BU168" i="3"/>
  <c r="BX168" i="3" s="1"/>
  <c r="CA168" i="3" s="1"/>
  <c r="CC168" i="3" s="1"/>
  <c r="CE168" i="3" s="1"/>
  <c r="BU151" i="3"/>
  <c r="BX151" i="3" s="1"/>
  <c r="CA151" i="3" s="1"/>
  <c r="CC151" i="3" s="1"/>
  <c r="CE151" i="3" s="1"/>
  <c r="BU136" i="3"/>
  <c r="BU154" i="3"/>
  <c r="BU137" i="3"/>
  <c r="BU165" i="3"/>
  <c r="BX165" i="3" s="1"/>
  <c r="CA165" i="3" s="1"/>
  <c r="CC165" i="3" s="1"/>
  <c r="CE165" i="3" s="1"/>
  <c r="BU140" i="3"/>
  <c r="BX140" i="3" s="1"/>
  <c r="CA140" i="3" s="1"/>
  <c r="CC140" i="3" s="1"/>
  <c r="CE140" i="3" s="1"/>
  <c r="BU167" i="3"/>
  <c r="BX167" i="3" s="1"/>
  <c r="CA167" i="3" s="1"/>
  <c r="CC167" i="3" s="1"/>
  <c r="CE167" i="3" s="1"/>
  <c r="BU166" i="3"/>
  <c r="BU138" i="3"/>
  <c r="BU146" i="3"/>
  <c r="BX146" i="3" s="1"/>
  <c r="CA146" i="3" s="1"/>
  <c r="CC146" i="3" s="1"/>
  <c r="CE146" i="3" s="1"/>
  <c r="BU169" i="3"/>
  <c r="BU139" i="3"/>
  <c r="BX139" i="3" s="1"/>
  <c r="CA139" i="3" s="1"/>
  <c r="CC139" i="3" s="1"/>
  <c r="CE139" i="3" s="1"/>
  <c r="BU163" i="3"/>
  <c r="BX163" i="3" s="1"/>
  <c r="CA163" i="3" s="1"/>
  <c r="CC163" i="3" s="1"/>
  <c r="CE163" i="3" s="1"/>
  <c r="BU148" i="3"/>
  <c r="BX148" i="3" s="1"/>
  <c r="CA148" i="3" s="1"/>
  <c r="CC148" i="3" s="1"/>
  <c r="CE148" i="3" s="1"/>
  <c r="BU164" i="3"/>
  <c r="BU152" i="3"/>
  <c r="BX152" i="3" s="1"/>
  <c r="CA152" i="3" s="1"/>
  <c r="CC152" i="3" s="1"/>
  <c r="CE152" i="3" s="1"/>
  <c r="BU161" i="3"/>
  <c r="BX161" i="3" s="1"/>
  <c r="CA161" i="3" s="1"/>
  <c r="CC161" i="3" s="1"/>
  <c r="CE161" i="3" s="1"/>
  <c r="BU150" i="3"/>
  <c r="BX150" i="3" s="1"/>
  <c r="CA150" i="3" s="1"/>
  <c r="CC150" i="3" s="1"/>
  <c r="CE150" i="3" s="1"/>
  <c r="BU158" i="3"/>
  <c r="BU160" i="3"/>
  <c r="BX160" i="3" s="1"/>
  <c r="CA160" i="3" s="1"/>
  <c r="CC160" i="3" s="1"/>
  <c r="CE160" i="3" s="1"/>
  <c r="BU142" i="3"/>
  <c r="BX142" i="3" s="1"/>
  <c r="CA142" i="3" s="1"/>
  <c r="CC142" i="3" s="1"/>
  <c r="CE142" i="3" s="1"/>
  <c r="BU157" i="3"/>
  <c r="BX157" i="3" s="1"/>
  <c r="CA157" i="3" s="1"/>
  <c r="CC157" i="3" s="1"/>
  <c r="CE157" i="3" s="1"/>
  <c r="BU159" i="3"/>
  <c r="BU145" i="3"/>
  <c r="BX145" i="3" s="1"/>
  <c r="CA145" i="3" s="1"/>
  <c r="CC145" i="3" s="1"/>
  <c r="CE145" i="3" s="1"/>
  <c r="BU155" i="3"/>
  <c r="BU144" i="3"/>
  <c r="BX144" i="3" s="1"/>
  <c r="CA144" i="3" s="1"/>
  <c r="CC144" i="3" s="1"/>
  <c r="CE144" i="3" s="1"/>
  <c r="BU162" i="3"/>
  <c r="BX162" i="3" s="1"/>
  <c r="CA162" i="3" s="1"/>
  <c r="CC162" i="3" s="1"/>
  <c r="CE162" i="3" s="1"/>
  <c r="BU147" i="3"/>
  <c r="BX147" i="3" s="1"/>
  <c r="CA147" i="3" s="1"/>
  <c r="CC147" i="3" s="1"/>
  <c r="CE147" i="3" s="1"/>
  <c r="BU141" i="3"/>
  <c r="BX141" i="3" s="1"/>
  <c r="CA141" i="3" s="1"/>
  <c r="CC141" i="3" s="1"/>
  <c r="CE141" i="3" s="1"/>
  <c r="BU143" i="3"/>
  <c r="BX143" i="3" s="1"/>
  <c r="CA143" i="3" s="1"/>
  <c r="CC143" i="3" s="1"/>
  <c r="CE143" i="3" s="1"/>
  <c r="BU153" i="3"/>
  <c r="BX153" i="3" s="1"/>
  <c r="CA153" i="3" s="1"/>
  <c r="CC153" i="3" s="1"/>
  <c r="CE153" i="3" s="1"/>
  <c r="BU156" i="3"/>
  <c r="GA183" i="3"/>
  <c r="GA190" i="3" s="1"/>
  <c r="AT181" i="3"/>
  <c r="R52" i="3" s="1"/>
  <c r="R52" i="2" s="1"/>
  <c r="AW154" i="3"/>
  <c r="AO156" i="3"/>
  <c r="AL184" i="3"/>
  <c r="J55" i="3" s="1"/>
  <c r="Y36" i="2" s="1"/>
  <c r="DB148" i="3"/>
  <c r="DE148" i="3" s="1"/>
  <c r="CY148" i="3"/>
  <c r="CY168" i="3"/>
  <c r="DB168" i="3"/>
  <c r="DE168" i="3" s="1"/>
  <c r="DB146" i="3"/>
  <c r="DE146" i="3" s="1"/>
  <c r="CY146" i="3"/>
  <c r="DB161" i="3"/>
  <c r="DE161" i="3" s="1"/>
  <c r="CY161" i="3"/>
  <c r="HS151" i="3"/>
  <c r="HV151" i="3"/>
  <c r="HY151" i="3" s="1"/>
  <c r="HV159" i="3"/>
  <c r="HY159" i="3" s="1"/>
  <c r="HS159" i="3"/>
  <c r="HQ136" i="3" a="1"/>
  <c r="HS136" i="3"/>
  <c r="HP179" i="3"/>
  <c r="HV136" i="3"/>
  <c r="HV156" i="3"/>
  <c r="HY156" i="3" s="1"/>
  <c r="HS156" i="3"/>
  <c r="CQ181" i="3"/>
  <c r="CT154" i="3"/>
  <c r="CT181" i="3" s="1"/>
  <c r="GW145" i="3"/>
  <c r="GW183" i="3" s="1"/>
  <c r="GW190" i="3" s="1"/>
  <c r="GT183" i="3"/>
  <c r="CZ122" i="3"/>
  <c r="GH125" i="3"/>
  <c r="FD139" i="3"/>
  <c r="FG139" i="3" s="1"/>
  <c r="FA139" i="3"/>
  <c r="FA151" i="3"/>
  <c r="FD151" i="3"/>
  <c r="FG151" i="3" s="1"/>
  <c r="FD137" i="3"/>
  <c r="FG137" i="3" s="1"/>
  <c r="FA137" i="3"/>
  <c r="FA138" i="3"/>
  <c r="FD138" i="3"/>
  <c r="FG138" i="3" s="1"/>
  <c r="CQ184" i="3"/>
  <c r="CT156" i="3"/>
  <c r="CT184" i="3" s="1"/>
  <c r="CN189" i="3"/>
  <c r="DT183" i="3"/>
  <c r="DT190" i="3" s="1"/>
  <c r="AT183" i="3"/>
  <c r="R54" i="3" s="1"/>
  <c r="R54" i="2" s="1"/>
  <c r="AW138" i="3"/>
  <c r="AT184" i="3"/>
  <c r="R55" i="3" s="1"/>
  <c r="R55" i="2" s="1"/>
  <c r="AW156" i="3"/>
  <c r="IA142" i="3"/>
  <c r="IA153" i="3"/>
  <c r="IA155" i="3"/>
  <c r="IA159" i="3"/>
  <c r="IA137" i="3"/>
  <c r="IA139" i="3"/>
  <c r="IA143" i="3"/>
  <c r="IA157" i="3"/>
  <c r="IA148" i="3"/>
  <c r="IA152" i="3"/>
  <c r="IA151" i="3"/>
  <c r="IA149" i="3"/>
  <c r="IA160" i="3"/>
  <c r="IA161" i="3"/>
  <c r="IA158" i="3"/>
  <c r="IA150" i="3"/>
  <c r="IA146" i="3"/>
  <c r="IA140" i="3"/>
  <c r="IA147" i="3"/>
  <c r="IA144" i="3"/>
  <c r="IA141" i="3"/>
  <c r="IA154" i="3"/>
  <c r="IA145" i="3"/>
  <c r="IA138" i="3"/>
  <c r="IA162" i="3"/>
  <c r="IA136" i="3"/>
  <c r="IA156" i="3"/>
  <c r="DB152" i="3"/>
  <c r="DE152" i="3" s="1"/>
  <c r="CY152" i="3"/>
  <c r="DB160" i="3"/>
  <c r="DE160" i="3" s="1"/>
  <c r="CY160" i="3"/>
  <c r="CY157" i="3"/>
  <c r="DB157" i="3"/>
  <c r="DE157" i="3" s="1"/>
  <c r="CY151" i="3"/>
  <c r="DB151" i="3"/>
  <c r="DE151" i="3" s="1"/>
  <c r="HS152" i="3"/>
  <c r="HV152" i="3"/>
  <c r="HY152" i="3" s="1"/>
  <c r="HV137" i="3"/>
  <c r="HY137" i="3" s="1"/>
  <c r="HS137" i="3"/>
  <c r="HS145" i="3"/>
  <c r="HV145" i="3"/>
  <c r="HY145" i="3" s="1"/>
  <c r="HS162" i="3"/>
  <c r="HV162" i="3"/>
  <c r="HP189" i="3"/>
  <c r="BB145" i="3"/>
  <c r="AY171" i="3"/>
  <c r="AY183" i="3"/>
  <c r="AO155" i="3"/>
  <c r="AL182" i="3"/>
  <c r="J53" i="3" s="1"/>
  <c r="Y34" i="2" s="1"/>
  <c r="EY125" i="3"/>
  <c r="HC124" i="3"/>
  <c r="BA72" i="3"/>
  <c r="AX115" i="3"/>
  <c r="GF95" i="3"/>
  <c r="GI95" i="3" s="1"/>
  <c r="GC95" i="3"/>
  <c r="GC104" i="3"/>
  <c r="GF104" i="3"/>
  <c r="FZ124" i="3"/>
  <c r="GC85" i="3"/>
  <c r="GF85" i="3"/>
  <c r="GI85" i="3" s="1"/>
  <c r="GF74" i="3"/>
  <c r="GI74" i="3" s="1"/>
  <c r="GC74" i="3"/>
  <c r="DF91" i="3"/>
  <c r="DF119" i="3" s="1"/>
  <c r="DC119" i="3"/>
  <c r="ED79" i="3"/>
  <c r="EG79" i="3" s="1"/>
  <c r="EA79" i="3"/>
  <c r="DX122" i="3"/>
  <c r="S36" i="3" s="1"/>
  <c r="S58" i="16" s="1"/>
  <c r="T58" i="16" s="1"/>
  <c r="ED99" i="3"/>
  <c r="EA99" i="3"/>
  <c r="ED97" i="3"/>
  <c r="EG97" i="3" s="1"/>
  <c r="EA97" i="3"/>
  <c r="EA105" i="3"/>
  <c r="ED105" i="3"/>
  <c r="BA73" i="3"/>
  <c r="AX118" i="3"/>
  <c r="CB81" i="3"/>
  <c r="CE81" i="3" s="1"/>
  <c r="BY81" i="3"/>
  <c r="BV114" i="3"/>
  <c r="BY71" i="3"/>
  <c r="BY114" i="3" s="1"/>
  <c r="CB71" i="3"/>
  <c r="CB78" i="3"/>
  <c r="CE78" i="3" s="1"/>
  <c r="BY78" i="3"/>
  <c r="CB88" i="3"/>
  <c r="CE88" i="3" s="1"/>
  <c r="BY88" i="3"/>
  <c r="HF116" i="3"/>
  <c r="HI91" i="3"/>
  <c r="HI116" i="3" s="1"/>
  <c r="IE72" i="3"/>
  <c r="IH72" i="3"/>
  <c r="IK72" i="3" s="1"/>
  <c r="IH107" i="3"/>
  <c r="IE107" i="3"/>
  <c r="IE109" i="3"/>
  <c r="IH109" i="3"/>
  <c r="IE87" i="3"/>
  <c r="IH87" i="3"/>
  <c r="IK87" i="3" s="1"/>
  <c r="IH83" i="3"/>
  <c r="IK83" i="3" s="1"/>
  <c r="IE83" i="3"/>
  <c r="IE81" i="3"/>
  <c r="IH81" i="3"/>
  <c r="IK81" i="3" s="1"/>
  <c r="CD125" i="3"/>
  <c r="BA99" i="3"/>
  <c r="AX122" i="3"/>
  <c r="GC103" i="3"/>
  <c r="GF103" i="3"/>
  <c r="GI103" i="3" s="1"/>
  <c r="GC98" i="3"/>
  <c r="GF98" i="3"/>
  <c r="GI98" i="3" s="1"/>
  <c r="GC84" i="3"/>
  <c r="GF84" i="3"/>
  <c r="GI84" i="3" s="1"/>
  <c r="GC72" i="3"/>
  <c r="GC115" i="3" s="1"/>
  <c r="GF72" i="3"/>
  <c r="FZ115" i="3"/>
  <c r="CW125" i="3"/>
  <c r="HI105" i="3"/>
  <c r="HI123" i="3" s="1"/>
  <c r="HF123" i="3"/>
  <c r="EA83" i="3"/>
  <c r="ED83" i="3"/>
  <c r="EG83" i="3" s="1"/>
  <c r="ED78" i="3"/>
  <c r="EG78" i="3" s="1"/>
  <c r="EA78" i="3"/>
  <c r="EA96" i="3"/>
  <c r="ED96" i="3"/>
  <c r="EG96" i="3" s="1"/>
  <c r="ED91" i="3"/>
  <c r="EA91" i="3"/>
  <c r="EA119" i="3" s="1"/>
  <c r="DX119" i="3"/>
  <c r="S33" i="3" s="1"/>
  <c r="S55" i="16" s="1"/>
  <c r="T55" i="16" s="1"/>
  <c r="CB97" i="3"/>
  <c r="CE97" i="3" s="1"/>
  <c r="BY97" i="3"/>
  <c r="CB79" i="3"/>
  <c r="CE79" i="3" s="1"/>
  <c r="BY79" i="3"/>
  <c r="BY104" i="3"/>
  <c r="CB104" i="3"/>
  <c r="BV124" i="3"/>
  <c r="BY80" i="3"/>
  <c r="CB80" i="3"/>
  <c r="CE80" i="3" s="1"/>
  <c r="IJ125" i="3"/>
  <c r="IE74" i="3"/>
  <c r="IH74" i="3"/>
  <c r="IK74" i="3" s="1"/>
  <c r="IE73" i="3"/>
  <c r="IH73" i="3"/>
  <c r="IK73" i="3" s="1"/>
  <c r="IB114" i="3"/>
  <c r="IE71" i="3"/>
  <c r="IH71" i="3"/>
  <c r="IH77" i="3"/>
  <c r="IK77" i="3" s="1"/>
  <c r="IE77" i="3"/>
  <c r="IH103" i="3"/>
  <c r="IE103" i="3"/>
  <c r="IE89" i="3"/>
  <c r="IH89" i="3"/>
  <c r="IK89" i="3" s="1"/>
  <c r="HI93" i="3"/>
  <c r="HI119" i="3" s="1"/>
  <c r="HF119" i="3"/>
  <c r="CA125" i="3"/>
  <c r="DF99" i="3"/>
  <c r="DF122" i="3" s="1"/>
  <c r="DC122" i="3"/>
  <c r="BA93" i="3"/>
  <c r="AX120" i="3"/>
  <c r="U32" i="3"/>
  <c r="Y54" i="16" s="1"/>
  <c r="DZ125" i="3"/>
  <c r="U39" i="3" s="1"/>
  <c r="Y61" i="16" s="1"/>
  <c r="GE125" i="3"/>
  <c r="GC76" i="3"/>
  <c r="GF76" i="3"/>
  <c r="GI76" i="3" s="1"/>
  <c r="GC105" i="3"/>
  <c r="GF105" i="3"/>
  <c r="GC81" i="3"/>
  <c r="GF81" i="3"/>
  <c r="GI81" i="3" s="1"/>
  <c r="GF82" i="3"/>
  <c r="GI82" i="3" s="1"/>
  <c r="GC82" i="3"/>
  <c r="FB118" i="3"/>
  <c r="DC114" i="3"/>
  <c r="DF71" i="3"/>
  <c r="DF114" i="3" s="1"/>
  <c r="ED104" i="3"/>
  <c r="EA104" i="3"/>
  <c r="DX124" i="3"/>
  <c r="S38" i="3" s="1"/>
  <c r="S60" i="16" s="1"/>
  <c r="T60" i="16" s="1"/>
  <c r="EA71" i="3"/>
  <c r="EA114" i="3" s="1"/>
  <c r="ED71" i="3"/>
  <c r="DX114" i="3"/>
  <c r="EA89" i="3"/>
  <c r="EA116" i="3" s="1"/>
  <c r="ED89" i="3"/>
  <c r="DX116" i="3"/>
  <c r="S30" i="3" s="1"/>
  <c r="S52" i="16" s="1"/>
  <c r="T52" i="16" s="1"/>
  <c r="ED100" i="3"/>
  <c r="EG100" i="3" s="1"/>
  <c r="EA100" i="3"/>
  <c r="CB98" i="3"/>
  <c r="CE98" i="3" s="1"/>
  <c r="BY98" i="3"/>
  <c r="BY82" i="3"/>
  <c r="CB82" i="3"/>
  <c r="CE82" i="3" s="1"/>
  <c r="CB95" i="3"/>
  <c r="CE95" i="3" s="1"/>
  <c r="BY95" i="3"/>
  <c r="BV121" i="3"/>
  <c r="BY94" i="3"/>
  <c r="BY121" i="3" s="1"/>
  <c r="CB94" i="3"/>
  <c r="FB114" i="3"/>
  <c r="DC120" i="3"/>
  <c r="DF93" i="3"/>
  <c r="DF120" i="3" s="1"/>
  <c r="IE86" i="3"/>
  <c r="IH86" i="3"/>
  <c r="IK86" i="3" s="1"/>
  <c r="IH79" i="3"/>
  <c r="IK79" i="3" s="1"/>
  <c r="IE79" i="3"/>
  <c r="IH106" i="3"/>
  <c r="IE106" i="3"/>
  <c r="IE80" i="3"/>
  <c r="IH80" i="3"/>
  <c r="IK80" i="3" s="1"/>
  <c r="IH102" i="3"/>
  <c r="IE102" i="3"/>
  <c r="FH96" i="3"/>
  <c r="FH122" i="3" s="1"/>
  <c r="FE122" i="3"/>
  <c r="BA94" i="3"/>
  <c r="AX121" i="3"/>
  <c r="HI103" i="3"/>
  <c r="HI124" i="3" s="1"/>
  <c r="HF124" i="3"/>
  <c r="GC79" i="3"/>
  <c r="GF79" i="3"/>
  <c r="GI79" i="3" s="1"/>
  <c r="GC102" i="3"/>
  <c r="GF102" i="3"/>
  <c r="GI102" i="3" s="1"/>
  <c r="GC92" i="3"/>
  <c r="GF92" i="3"/>
  <c r="GI92" i="3" s="1"/>
  <c r="FZ117" i="3"/>
  <c r="GC90" i="3"/>
  <c r="GC117" i="3" s="1"/>
  <c r="GF90" i="3"/>
  <c r="GC78" i="3"/>
  <c r="GF78" i="3"/>
  <c r="GI78" i="3" s="1"/>
  <c r="FH91" i="3"/>
  <c r="FH118" i="3" s="1"/>
  <c r="FE118" i="3"/>
  <c r="EA76" i="3"/>
  <c r="ED76" i="3"/>
  <c r="EG76" i="3" s="1"/>
  <c r="EA81" i="3"/>
  <c r="ED81" i="3"/>
  <c r="EG81" i="3" s="1"/>
  <c r="EA75" i="3"/>
  <c r="ED75" i="3"/>
  <c r="EG75" i="3" s="1"/>
  <c r="EA74" i="3"/>
  <c r="ED74" i="3"/>
  <c r="EG74" i="3" s="1"/>
  <c r="BY83" i="3"/>
  <c r="CB83" i="3"/>
  <c r="CE83" i="3" s="1"/>
  <c r="CB87" i="3"/>
  <c r="CE87" i="3" s="1"/>
  <c r="BY87" i="3"/>
  <c r="BY90" i="3"/>
  <c r="BY117" i="3" s="1"/>
  <c r="CB90" i="3"/>
  <c r="BV117" i="3"/>
  <c r="BY91" i="3"/>
  <c r="BY119" i="3" s="1"/>
  <c r="CB91" i="3"/>
  <c r="BV119" i="3"/>
  <c r="FH92" i="3"/>
  <c r="FH117" i="3" s="1"/>
  <c r="FE117" i="3"/>
  <c r="DC117" i="3"/>
  <c r="DF90" i="3"/>
  <c r="DF117" i="3" s="1"/>
  <c r="EF125" i="3"/>
  <c r="DC116" i="3"/>
  <c r="DF89" i="3"/>
  <c r="DF116" i="3" s="1"/>
  <c r="IE94" i="3"/>
  <c r="IH94" i="3"/>
  <c r="IK94" i="3" s="1"/>
  <c r="IH108" i="3"/>
  <c r="IE108" i="3"/>
  <c r="IH90" i="3"/>
  <c r="IE90" i="3"/>
  <c r="IE116" i="3" s="1"/>
  <c r="IB116" i="3"/>
  <c r="IH101" i="3"/>
  <c r="IE101" i="3"/>
  <c r="IH110" i="3"/>
  <c r="IE110" i="3"/>
  <c r="AX124" i="3"/>
  <c r="BA104" i="3"/>
  <c r="FH90" i="3"/>
  <c r="FH116" i="3" s="1"/>
  <c r="FE116" i="3"/>
  <c r="FB124" i="3"/>
  <c r="HC118" i="3"/>
  <c r="BA101" i="3"/>
  <c r="AX123" i="3"/>
  <c r="GC87" i="3"/>
  <c r="GF87" i="3"/>
  <c r="GI87" i="3" s="1"/>
  <c r="GC77" i="3"/>
  <c r="GF77" i="3"/>
  <c r="GI77" i="3" s="1"/>
  <c r="GC89" i="3"/>
  <c r="GC116" i="3" s="1"/>
  <c r="GF89" i="3"/>
  <c r="FZ116" i="3"/>
  <c r="GC91" i="3"/>
  <c r="GC119" i="3" s="1"/>
  <c r="FZ119" i="3"/>
  <c r="GF91" i="3"/>
  <c r="GC100" i="3"/>
  <c r="GF100" i="3"/>
  <c r="GI100" i="3" s="1"/>
  <c r="HI72" i="3"/>
  <c r="HI115" i="3" s="1"/>
  <c r="HF115" i="3"/>
  <c r="ED84" i="3"/>
  <c r="EG84" i="3" s="1"/>
  <c r="EA84" i="3"/>
  <c r="EA87" i="3"/>
  <c r="ED87" i="3"/>
  <c r="EG87" i="3" s="1"/>
  <c r="ED102" i="3"/>
  <c r="EG102" i="3" s="1"/>
  <c r="EA102" i="3"/>
  <c r="ED92" i="3"/>
  <c r="EG92" i="3" s="1"/>
  <c r="EA92" i="3"/>
  <c r="ED77" i="3"/>
  <c r="EG77" i="3" s="1"/>
  <c r="EA77" i="3"/>
  <c r="IG125" i="3"/>
  <c r="CB84" i="3"/>
  <c r="CE84" i="3" s="1"/>
  <c r="BY84" i="3"/>
  <c r="CB89" i="3"/>
  <c r="BV116" i="3"/>
  <c r="BY89" i="3"/>
  <c r="BY116" i="3" s="1"/>
  <c r="BV118" i="3"/>
  <c r="CB73" i="3"/>
  <c r="BY73" i="3"/>
  <c r="BY76" i="3"/>
  <c r="CB76" i="3"/>
  <c r="CE76" i="3" s="1"/>
  <c r="FH71" i="3"/>
  <c r="FH114" i="3" s="1"/>
  <c r="FE114" i="3"/>
  <c r="HF120" i="3"/>
  <c r="HI95" i="3"/>
  <c r="HI120" i="3" s="1"/>
  <c r="X28" i="3"/>
  <c r="K50" i="16" s="1"/>
  <c r="EC125" i="3"/>
  <c r="CZ124" i="3"/>
  <c r="IE104" i="3"/>
  <c r="IH104" i="3"/>
  <c r="IE92" i="3"/>
  <c r="IE117" i="3" s="1"/>
  <c r="IH92" i="3"/>
  <c r="IB117" i="3"/>
  <c r="IH98" i="3"/>
  <c r="IE98" i="3"/>
  <c r="IH82" i="3"/>
  <c r="IK82" i="3" s="1"/>
  <c r="IE82" i="3"/>
  <c r="IB118" i="3"/>
  <c r="IH91" i="3"/>
  <c r="IE91" i="3"/>
  <c r="DF101" i="3"/>
  <c r="DF123" i="3" s="1"/>
  <c r="DC123" i="3"/>
  <c r="AX117" i="3"/>
  <c r="BA90" i="3"/>
  <c r="DF94" i="3"/>
  <c r="DF121" i="3" s="1"/>
  <c r="DC121" i="3"/>
  <c r="DC115" i="3"/>
  <c r="DF72" i="3"/>
  <c r="DF115" i="3" s="1"/>
  <c r="GZ125" i="3"/>
  <c r="FH95" i="3"/>
  <c r="FH124" i="3" s="1"/>
  <c r="FE124" i="3"/>
  <c r="GF94" i="3"/>
  <c r="GC94" i="3"/>
  <c r="GC121" i="3" s="1"/>
  <c r="FZ121" i="3"/>
  <c r="GC88" i="3"/>
  <c r="GF88" i="3"/>
  <c r="GI88" i="3" s="1"/>
  <c r="GC93" i="3"/>
  <c r="GC120" i="3" s="1"/>
  <c r="GF93" i="3"/>
  <c r="FZ120" i="3"/>
  <c r="GC99" i="3"/>
  <c r="GF99" i="3"/>
  <c r="FZ122" i="3"/>
  <c r="FZ114" i="3"/>
  <c r="GF71" i="3"/>
  <c r="GC71" i="3"/>
  <c r="GC114" i="3" s="1"/>
  <c r="ED101" i="3"/>
  <c r="EA101" i="3"/>
  <c r="DX123" i="3"/>
  <c r="S37" i="3" s="1"/>
  <c r="S59" i="16" s="1"/>
  <c r="T59" i="16" s="1"/>
  <c r="ED88" i="3"/>
  <c r="EG88" i="3" s="1"/>
  <c r="EA88" i="3"/>
  <c r="EA73" i="3"/>
  <c r="DX118" i="3"/>
  <c r="S32" i="3" s="1"/>
  <c r="S54" i="16" s="1"/>
  <c r="T54" i="16" s="1"/>
  <c r="ED73" i="3"/>
  <c r="DX115" i="3"/>
  <c r="S29" i="3" s="1"/>
  <c r="S51" i="16" s="1"/>
  <c r="T51" i="16" s="1"/>
  <c r="ED72" i="3"/>
  <c r="EA72" i="3"/>
  <c r="EA115" i="3" s="1"/>
  <c r="ED98" i="3"/>
  <c r="EG98" i="3" s="1"/>
  <c r="EA98" i="3"/>
  <c r="BY101" i="3"/>
  <c r="BV123" i="3"/>
  <c r="CB101" i="3"/>
  <c r="CB103" i="3"/>
  <c r="CE103" i="3" s="1"/>
  <c r="BY103" i="3"/>
  <c r="CB100" i="3"/>
  <c r="CE100" i="3" s="1"/>
  <c r="BY100" i="3"/>
  <c r="BY92" i="3"/>
  <c r="CB92" i="3"/>
  <c r="CE92" i="3" s="1"/>
  <c r="CB75" i="3"/>
  <c r="CE75" i="3" s="1"/>
  <c r="BY75" i="3"/>
  <c r="ID125" i="3"/>
  <c r="DF104" i="3"/>
  <c r="DF124" i="3" s="1"/>
  <c r="DC124" i="3"/>
  <c r="IH112" i="3"/>
  <c r="IE112" i="3"/>
  <c r="IH88" i="3"/>
  <c r="IK88" i="3" s="1"/>
  <c r="IE88" i="3"/>
  <c r="IE78" i="3"/>
  <c r="IH78" i="3"/>
  <c r="IK78" i="3" s="1"/>
  <c r="IH99" i="3"/>
  <c r="IE99" i="3"/>
  <c r="IH97" i="3"/>
  <c r="IK97" i="3" s="1"/>
  <c r="IE97" i="3"/>
  <c r="CZ123" i="3"/>
  <c r="BA89" i="3"/>
  <c r="AX116" i="3"/>
  <c r="FH93" i="3"/>
  <c r="FH119" i="3" s="1"/>
  <c r="FE119" i="3"/>
  <c r="AU125" i="3"/>
  <c r="HI73" i="3"/>
  <c r="HI118" i="3" s="1"/>
  <c r="HF118" i="3"/>
  <c r="AX119" i="3"/>
  <c r="BA91" i="3"/>
  <c r="GC80" i="3"/>
  <c r="GF80" i="3"/>
  <c r="GI80" i="3" s="1"/>
  <c r="GC101" i="3"/>
  <c r="GF101" i="3"/>
  <c r="FZ123" i="3"/>
  <c r="GF75" i="3"/>
  <c r="GI75" i="3" s="1"/>
  <c r="GC75" i="3"/>
  <c r="GC97" i="3"/>
  <c r="GF97" i="3"/>
  <c r="GI97" i="3" s="1"/>
  <c r="DF73" i="3"/>
  <c r="DF118" i="3" s="1"/>
  <c r="DC118" i="3"/>
  <c r="ED90" i="3"/>
  <c r="DX117" i="3"/>
  <c r="S31" i="3" s="1"/>
  <c r="S53" i="16" s="1"/>
  <c r="T53" i="16" s="1"/>
  <c r="EA90" i="3"/>
  <c r="EA117" i="3" s="1"/>
  <c r="ED103" i="3"/>
  <c r="EG103" i="3" s="1"/>
  <c r="EA103" i="3"/>
  <c r="ED94" i="3"/>
  <c r="DX121" i="3"/>
  <c r="S35" i="3" s="1"/>
  <c r="S57" i="16" s="1"/>
  <c r="T57" i="16" s="1"/>
  <c r="EA94" i="3"/>
  <c r="EA121" i="3" s="1"/>
  <c r="EA95" i="3"/>
  <c r="ED95" i="3"/>
  <c r="EG95" i="3" s="1"/>
  <c r="EA80" i="3"/>
  <c r="ED80" i="3"/>
  <c r="EG80" i="3" s="1"/>
  <c r="CB105" i="3"/>
  <c r="BY105" i="3"/>
  <c r="BV122" i="3"/>
  <c r="BY99" i="3"/>
  <c r="CB99" i="3"/>
  <c r="BY102" i="3"/>
  <c r="CB102" i="3"/>
  <c r="CE102" i="3" s="1"/>
  <c r="BY85" i="3"/>
  <c r="CB85" i="3"/>
  <c r="CE85" i="3" s="1"/>
  <c r="CB86" i="3"/>
  <c r="CE86" i="3" s="1"/>
  <c r="BY86" i="3"/>
  <c r="AZ125" i="3"/>
  <c r="IH111" i="3"/>
  <c r="IE111" i="3"/>
  <c r="IB122" i="3"/>
  <c r="IH96" i="3"/>
  <c r="IE96" i="3"/>
  <c r="IE122" i="3" s="1"/>
  <c r="IH93" i="3"/>
  <c r="IE93" i="3"/>
  <c r="IE119" i="3" s="1"/>
  <c r="IB119" i="3"/>
  <c r="IH100" i="3"/>
  <c r="IE100" i="3"/>
  <c r="IH105" i="3"/>
  <c r="IE105" i="3"/>
  <c r="HA75" i="3"/>
  <c r="HA96" i="3"/>
  <c r="HA82" i="3"/>
  <c r="HA106" i="3"/>
  <c r="HA95" i="3"/>
  <c r="HA85" i="3"/>
  <c r="HA90" i="3"/>
  <c r="HA78" i="3"/>
  <c r="HA73" i="3"/>
  <c r="HA94" i="3"/>
  <c r="HA93" i="3"/>
  <c r="HA102" i="3"/>
  <c r="HA84" i="3"/>
  <c r="HA80" i="3"/>
  <c r="HA87" i="3"/>
  <c r="HA89" i="3"/>
  <c r="HA97" i="3"/>
  <c r="HA101" i="3"/>
  <c r="HA108" i="3"/>
  <c r="HA104" i="3"/>
  <c r="HA92" i="3"/>
  <c r="HA74" i="3"/>
  <c r="HA105" i="3"/>
  <c r="HA83" i="3"/>
  <c r="HA98" i="3"/>
  <c r="HA103" i="3"/>
  <c r="HA71" i="3"/>
  <c r="HA72" i="3"/>
  <c r="HA88" i="3"/>
  <c r="HA79" i="3"/>
  <c r="HA99" i="3"/>
  <c r="HA109" i="3"/>
  <c r="HA81" i="3"/>
  <c r="HA77" i="3"/>
  <c r="HA91" i="3"/>
  <c r="HA100" i="3"/>
  <c r="HA76" i="3"/>
  <c r="HA107" i="3"/>
  <c r="HA86" i="3"/>
  <c r="FH84" i="3"/>
  <c r="FH115" i="3" s="1"/>
  <c r="FE115" i="3"/>
  <c r="BA71" i="3"/>
  <c r="AX114" i="3"/>
  <c r="AX106" i="3"/>
  <c r="HF122" i="3"/>
  <c r="HI97" i="3"/>
  <c r="HI122" i="3" s="1"/>
  <c r="GF86" i="3"/>
  <c r="GI86" i="3" s="1"/>
  <c r="GC86" i="3"/>
  <c r="GC96" i="3"/>
  <c r="GF96" i="3"/>
  <c r="GI96" i="3" s="1"/>
  <c r="GC83" i="3"/>
  <c r="GF83" i="3"/>
  <c r="GI83" i="3" s="1"/>
  <c r="FZ118" i="3"/>
  <c r="GC73" i="3"/>
  <c r="GF73" i="3"/>
  <c r="CZ118" i="3"/>
  <c r="DX120" i="3"/>
  <c r="S34" i="3" s="1"/>
  <c r="S56" i="16" s="1"/>
  <c r="T56" i="16" s="1"/>
  <c r="ED93" i="3"/>
  <c r="EA93" i="3"/>
  <c r="EA120" i="3" s="1"/>
  <c r="V34" i="3" s="1"/>
  <c r="Z56" i="16" s="1"/>
  <c r="AA56" i="16" s="1"/>
  <c r="EA86" i="3"/>
  <c r="ED86" i="3"/>
  <c r="EG86" i="3" s="1"/>
  <c r="ED85" i="3"/>
  <c r="EG85" i="3" s="1"/>
  <c r="EA85" i="3"/>
  <c r="EA82" i="3"/>
  <c r="ED82" i="3"/>
  <c r="EG82" i="3" s="1"/>
  <c r="CB74" i="3"/>
  <c r="CE74" i="3" s="1"/>
  <c r="BY74" i="3"/>
  <c r="BV120" i="3"/>
  <c r="CB93" i="3"/>
  <c r="BY93" i="3"/>
  <c r="BY120" i="3" s="1"/>
  <c r="BY77" i="3"/>
  <c r="CB77" i="3"/>
  <c r="CE77" i="3" s="1"/>
  <c r="CB96" i="3"/>
  <c r="CE96" i="3" s="1"/>
  <c r="BY96" i="3"/>
  <c r="BY72" i="3"/>
  <c r="BY115" i="3" s="1"/>
  <c r="BV115" i="3"/>
  <c r="CB72" i="3"/>
  <c r="BC114" i="3"/>
  <c r="BC125" i="3" s="1"/>
  <c r="BC106" i="3"/>
  <c r="HI96" i="3"/>
  <c r="HI121" i="3" s="1"/>
  <c r="HF121" i="3"/>
  <c r="HF117" i="3"/>
  <c r="HI92" i="3"/>
  <c r="HI117" i="3" s="1"/>
  <c r="IE95" i="3"/>
  <c r="IB124" i="3"/>
  <c r="IH95" i="3"/>
  <c r="IH76" i="3"/>
  <c r="IK76" i="3" s="1"/>
  <c r="IE76" i="3"/>
  <c r="IH85" i="3"/>
  <c r="IK85" i="3" s="1"/>
  <c r="IE85" i="3"/>
  <c r="IH75" i="3"/>
  <c r="IK75" i="3" s="1"/>
  <c r="IE75" i="3"/>
  <c r="IB115" i="3"/>
  <c r="IE84" i="3"/>
  <c r="IE115" i="3" s="1"/>
  <c r="IH84" i="3"/>
  <c r="HI71" i="3"/>
  <c r="HI114" i="3" s="1"/>
  <c r="HF114" i="3"/>
  <c r="CO254" i="3"/>
  <c r="BN254" i="3"/>
  <c r="CR254" i="3"/>
  <c r="CU254" i="3"/>
  <c r="K76" i="3"/>
  <c r="BT254" i="3"/>
  <c r="Q83" i="3" s="1"/>
  <c r="C14" i="18" s="1" a="1"/>
  <c r="C14" i="18" s="1"/>
  <c r="BQ254" i="3"/>
  <c r="N83" i="3" s="1"/>
  <c r="D14" i="18" s="1" a="1"/>
  <c r="AL30" i="3"/>
  <c r="AO30" i="3" s="1"/>
  <c r="AR30" i="3" s="1"/>
  <c r="AI50" i="3"/>
  <c r="N76" i="3"/>
  <c r="L35" i="18" s="1"/>
  <c r="M35" i="18" s="1"/>
  <c r="E16" i="18"/>
  <c r="E17" i="18" s="1"/>
  <c r="GS251" i="3"/>
  <c r="FX233" i="3"/>
  <c r="FX253" i="3" s="1"/>
  <c r="FU253" i="3"/>
  <c r="GY221" i="3"/>
  <c r="GY246" i="3" s="1"/>
  <c r="GV246" i="3"/>
  <c r="FX202" i="3"/>
  <c r="FX247" i="3" s="1"/>
  <c r="FU247" i="3"/>
  <c r="FU244" i="3"/>
  <c r="FX201" i="3"/>
  <c r="FX244" i="3" s="1"/>
  <c r="FX228" i="3"/>
  <c r="FX251" i="3" s="1"/>
  <c r="FU251" i="3"/>
  <c r="GV251" i="3"/>
  <c r="GY226" i="3"/>
  <c r="GY251" i="3" s="1"/>
  <c r="GY220" i="3"/>
  <c r="GY245" i="3" s="1"/>
  <c r="GV245" i="3"/>
  <c r="GY234" i="3"/>
  <c r="GY252" i="3" s="1"/>
  <c r="GV252" i="3"/>
  <c r="GY224" i="3"/>
  <c r="GY249" i="3" s="1"/>
  <c r="GV249" i="3"/>
  <c r="FU250" i="3"/>
  <c r="FX223" i="3"/>
  <c r="FX250" i="3" s="1"/>
  <c r="FX200" i="3"/>
  <c r="FX243" i="3" s="1"/>
  <c r="FU243" i="3"/>
  <c r="FR253" i="3"/>
  <c r="FR252" i="3"/>
  <c r="FR247" i="3"/>
  <c r="FU246" i="3"/>
  <c r="FX219" i="3"/>
  <c r="FX246" i="3" s="1"/>
  <c r="FR251" i="3"/>
  <c r="GV247" i="3"/>
  <c r="GY202" i="3"/>
  <c r="GY247" i="3" s="1"/>
  <c r="GY222" i="3"/>
  <c r="GY248" i="3" s="1"/>
  <c r="GV248" i="3"/>
  <c r="GY232" i="3"/>
  <c r="GY253" i="3" s="1"/>
  <c r="GV253" i="3"/>
  <c r="FX220" i="3"/>
  <c r="FX248" i="3" s="1"/>
  <c r="FU248" i="3"/>
  <c r="FO254" i="3"/>
  <c r="GP254" i="3"/>
  <c r="FU245" i="3"/>
  <c r="FX218" i="3"/>
  <c r="FX245" i="3" s="1"/>
  <c r="FU249" i="3"/>
  <c r="FX222" i="3"/>
  <c r="FX249" i="3" s="1"/>
  <c r="GS247" i="3"/>
  <c r="FU252" i="3"/>
  <c r="FX230" i="3"/>
  <c r="FX252" i="3" s="1"/>
  <c r="GY200" i="3"/>
  <c r="GY243" i="3" s="1"/>
  <c r="GV243" i="3"/>
  <c r="GV244" i="3"/>
  <c r="GY201" i="3"/>
  <c r="GY244" i="3" s="1"/>
  <c r="GS253" i="3"/>
  <c r="GY225" i="3"/>
  <c r="GY250" i="3" s="1"/>
  <c r="GV250" i="3"/>
  <c r="GS252" i="3"/>
  <c r="BX61" i="3"/>
  <c r="DZ61" i="3"/>
  <c r="AI59" i="3"/>
  <c r="BN123" i="3"/>
  <c r="HT125" i="3"/>
  <c r="DP124" i="3"/>
  <c r="K38" i="3" s="1"/>
  <c r="Z41" i="16" s="1"/>
  <c r="AA41" i="16" s="1"/>
  <c r="DP123" i="3"/>
  <c r="K37" i="3" s="1"/>
  <c r="Z40" i="16" s="1"/>
  <c r="AA40" i="16" s="1"/>
  <c r="GR125" i="3"/>
  <c r="AL37" i="3"/>
  <c r="AL59" i="3" s="1"/>
  <c r="AL26" i="3"/>
  <c r="AL53" i="3" s="1"/>
  <c r="AL25" i="3"/>
  <c r="AL52" i="3" s="1"/>
  <c r="AJ7" i="3" a="1"/>
  <c r="AJ22" i="3" s="1"/>
  <c r="Y61" i="18"/>
  <c r="CB32" i="3"/>
  <c r="CE32" i="3" s="1"/>
  <c r="BY32" i="3"/>
  <c r="BY15" i="3"/>
  <c r="CB15" i="3"/>
  <c r="CE15" i="3" s="1"/>
  <c r="CB12" i="3"/>
  <c r="CE12" i="3" s="1"/>
  <c r="BY12" i="3"/>
  <c r="BV58" i="3"/>
  <c r="S15" i="3" s="1"/>
  <c r="S58" i="10" s="1"/>
  <c r="T58" i="10" s="1"/>
  <c r="CB35" i="3"/>
  <c r="BY35" i="3"/>
  <c r="BV57" i="3"/>
  <c r="CB30" i="3"/>
  <c r="BY30" i="3"/>
  <c r="BY57" i="3" s="1"/>
  <c r="CB24" i="3"/>
  <c r="CE24" i="3" s="1"/>
  <c r="BY24" i="3"/>
  <c r="CB18" i="3"/>
  <c r="CE18" i="3" s="1"/>
  <c r="BY18" i="3"/>
  <c r="CB22" i="3"/>
  <c r="CE22" i="3" s="1"/>
  <c r="BY22" i="3"/>
  <c r="BV53" i="3"/>
  <c r="S10" i="3" s="1"/>
  <c r="S53" i="10" s="1"/>
  <c r="T53" i="10" s="1"/>
  <c r="CB26" i="3"/>
  <c r="BY26" i="3"/>
  <c r="BY53" i="3" s="1"/>
  <c r="CB20" i="3"/>
  <c r="CE20" i="3" s="1"/>
  <c r="BY20" i="3"/>
  <c r="CB10" i="3"/>
  <c r="CE10" i="3" s="1"/>
  <c r="BY10" i="3"/>
  <c r="BT104" i="3"/>
  <c r="BT124" i="3" s="1"/>
  <c r="BQ124" i="3"/>
  <c r="GS71" i="3"/>
  <c r="GS114" i="3" s="1"/>
  <c r="GP114" i="3"/>
  <c r="GV71" i="3"/>
  <c r="GS104" i="3"/>
  <c r="GV104" i="3"/>
  <c r="GY104" i="3" s="1"/>
  <c r="GV77" i="3"/>
  <c r="GY77" i="3" s="1"/>
  <c r="GS77" i="3"/>
  <c r="GS78" i="3"/>
  <c r="GV78" i="3"/>
  <c r="GY78" i="3" s="1"/>
  <c r="GS80" i="3"/>
  <c r="GV80" i="3"/>
  <c r="GY80" i="3" s="1"/>
  <c r="GV105" i="3"/>
  <c r="GP123" i="3"/>
  <c r="GS105" i="3"/>
  <c r="GV100" i="3"/>
  <c r="GY100" i="3" s="1"/>
  <c r="GS100" i="3"/>
  <c r="GV85" i="3"/>
  <c r="GY85" i="3" s="1"/>
  <c r="GS85" i="3"/>
  <c r="GP116" i="3"/>
  <c r="GV91" i="3"/>
  <c r="GS91" i="3"/>
  <c r="GS116" i="3" s="1"/>
  <c r="ED29" i="3"/>
  <c r="EA29" i="3"/>
  <c r="EA56" i="3" s="1"/>
  <c r="DX56" i="3"/>
  <c r="ED17" i="3"/>
  <c r="EG17" i="3" s="1"/>
  <c r="EA17" i="3"/>
  <c r="DX53" i="3"/>
  <c r="EA26" i="3"/>
  <c r="EA53" i="3" s="1"/>
  <c r="ED26" i="3"/>
  <c r="EA36" i="3"/>
  <c r="ED36" i="3"/>
  <c r="EG36" i="3" s="1"/>
  <c r="ED27" i="3"/>
  <c r="DX55" i="3"/>
  <c r="EA27" i="3"/>
  <c r="EA55" i="3" s="1"/>
  <c r="EA40" i="3"/>
  <c r="ED40" i="3"/>
  <c r="EG40" i="3" s="1"/>
  <c r="DX60" i="3"/>
  <c r="ED19" i="3"/>
  <c r="EG19" i="3" s="1"/>
  <c r="EA19" i="3"/>
  <c r="EA34" i="3"/>
  <c r="ED34" i="3"/>
  <c r="EG34" i="3" s="1"/>
  <c r="ED12" i="3"/>
  <c r="EG12" i="3" s="1"/>
  <c r="EA12" i="3"/>
  <c r="DV89" i="3"/>
  <c r="DV116" i="3" s="1"/>
  <c r="Q30" i="3" s="1"/>
  <c r="E33" i="16" s="1"/>
  <c r="F33" i="16" s="1"/>
  <c r="DS116" i="3"/>
  <c r="N30" i="3" s="1"/>
  <c r="L33" i="16" s="1"/>
  <c r="M33" i="16" s="1"/>
  <c r="BQ119" i="3"/>
  <c r="BT91" i="3"/>
  <c r="BT119" i="3" s="1"/>
  <c r="DP118" i="3"/>
  <c r="K32" i="3" s="1"/>
  <c r="Z35" i="16" s="1"/>
  <c r="AA35" i="16" s="1"/>
  <c r="BT93" i="3"/>
  <c r="BT120" i="3" s="1"/>
  <c r="BQ120" i="3"/>
  <c r="BT73" i="3"/>
  <c r="BT118" i="3" s="1"/>
  <c r="BQ118" i="3"/>
  <c r="BK125" i="3"/>
  <c r="DM125" i="3"/>
  <c r="DP122" i="3"/>
  <c r="K36" i="3" s="1"/>
  <c r="Z39" i="16" s="1"/>
  <c r="AA39" i="16" s="1"/>
  <c r="BY9" i="3"/>
  <c r="CB9" i="3"/>
  <c r="CB11" i="3"/>
  <c r="CE11" i="3" s="1"/>
  <c r="BY11" i="3"/>
  <c r="BV60" i="3"/>
  <c r="S17" i="3" s="1"/>
  <c r="S60" i="10" s="1"/>
  <c r="T60" i="10" s="1"/>
  <c r="CB40" i="3"/>
  <c r="CE40" i="3" s="1"/>
  <c r="BY40" i="3"/>
  <c r="BY19" i="3"/>
  <c r="CB19" i="3"/>
  <c r="CE19" i="3" s="1"/>
  <c r="BV50" i="3"/>
  <c r="S7" i="3" s="1"/>
  <c r="S50" i="10" s="1"/>
  <c r="T50" i="10" s="1"/>
  <c r="CB7" i="3"/>
  <c r="BY7" i="3"/>
  <c r="BY50" i="3" s="1"/>
  <c r="CB36" i="3"/>
  <c r="CE36" i="3" s="1"/>
  <c r="BY36" i="3"/>
  <c r="DS122" i="3"/>
  <c r="N36" i="3" s="1"/>
  <c r="L39" i="16" s="1"/>
  <c r="M39" i="16" s="1"/>
  <c r="DV100" i="3"/>
  <c r="DV122" i="3" s="1"/>
  <c r="Q36" i="3" s="1"/>
  <c r="E39" i="16" s="1"/>
  <c r="F39" i="16" s="1"/>
  <c r="DV71" i="3"/>
  <c r="DV114" i="3" s="1"/>
  <c r="DS114" i="3"/>
  <c r="N28" i="3" s="1"/>
  <c r="L31" i="16" s="1"/>
  <c r="M31" i="16" s="1"/>
  <c r="U11" i="3"/>
  <c r="Y54" i="10" s="1"/>
  <c r="CB34" i="3"/>
  <c r="CE34" i="3" s="1"/>
  <c r="BY34" i="3"/>
  <c r="BV52" i="3"/>
  <c r="S9" i="3" s="1"/>
  <c r="S52" i="10" s="1"/>
  <c r="T52" i="10" s="1"/>
  <c r="BY25" i="3"/>
  <c r="BY52" i="3" s="1"/>
  <c r="CB25" i="3"/>
  <c r="BV56" i="3"/>
  <c r="S13" i="3" s="1"/>
  <c r="S56" i="10" s="1"/>
  <c r="T56" i="10" s="1"/>
  <c r="CB29" i="3"/>
  <c r="BY29" i="3"/>
  <c r="BY56" i="3" s="1"/>
  <c r="BV55" i="3"/>
  <c r="CB27" i="3"/>
  <c r="BY27" i="3"/>
  <c r="BY55" i="3" s="1"/>
  <c r="BY21" i="3"/>
  <c r="CB21" i="3"/>
  <c r="CE21" i="3" s="1"/>
  <c r="CB28" i="3"/>
  <c r="CE28" i="3" s="1"/>
  <c r="BY28" i="3"/>
  <c r="CB16" i="3"/>
  <c r="CE16" i="3" s="1"/>
  <c r="BY16" i="3"/>
  <c r="CB23" i="3"/>
  <c r="CE23" i="3" s="1"/>
  <c r="BY23" i="3"/>
  <c r="BY17" i="3"/>
  <c r="CB17" i="3"/>
  <c r="CE17" i="3" s="1"/>
  <c r="CA61" i="3"/>
  <c r="BQ117" i="3"/>
  <c r="BT90" i="3"/>
  <c r="BT117" i="3" s="1"/>
  <c r="BQ115" i="3"/>
  <c r="BT72" i="3"/>
  <c r="BT115" i="3" s="1"/>
  <c r="GS79" i="3"/>
  <c r="GV79" i="3"/>
  <c r="GY79" i="3" s="1"/>
  <c r="GV107" i="3"/>
  <c r="GY107" i="3" s="1"/>
  <c r="GS107" i="3"/>
  <c r="GV72" i="3"/>
  <c r="GS72" i="3"/>
  <c r="GS115" i="3" s="1"/>
  <c r="GP115" i="3"/>
  <c r="GS93" i="3"/>
  <c r="GS119" i="3" s="1"/>
  <c r="GV93" i="3"/>
  <c r="GP119" i="3"/>
  <c r="GV75" i="3"/>
  <c r="GY75" i="3" s="1"/>
  <c r="GS75" i="3"/>
  <c r="GV106" i="3"/>
  <c r="GY106" i="3" s="1"/>
  <c r="GS106" i="3"/>
  <c r="GS102" i="3"/>
  <c r="GV102" i="3"/>
  <c r="GY102" i="3" s="1"/>
  <c r="GS90" i="3"/>
  <c r="GV90" i="3"/>
  <c r="GY90" i="3" s="1"/>
  <c r="GV94" i="3"/>
  <c r="GY94" i="3" s="1"/>
  <c r="GS94" i="3"/>
  <c r="GV92" i="3"/>
  <c r="GP117" i="3"/>
  <c r="GS92" i="3"/>
  <c r="GS117" i="3" s="1"/>
  <c r="HZ125" i="3"/>
  <c r="ED41" i="3"/>
  <c r="EA41" i="3"/>
  <c r="ED21" i="3"/>
  <c r="EG21" i="3" s="1"/>
  <c r="EA21" i="3"/>
  <c r="ED10" i="3"/>
  <c r="EG10" i="3" s="1"/>
  <c r="EA10" i="3"/>
  <c r="EA38" i="3"/>
  <c r="ED38" i="3"/>
  <c r="EG38" i="3" s="1"/>
  <c r="ED16" i="3"/>
  <c r="EG16" i="3" s="1"/>
  <c r="EA16" i="3"/>
  <c r="EA30" i="3"/>
  <c r="EA57" i="3" s="1"/>
  <c r="ED30" i="3"/>
  <c r="DX57" i="3"/>
  <c r="ED8" i="3"/>
  <c r="EA8" i="3"/>
  <c r="EA51" i="3" s="1"/>
  <c r="DX51" i="3"/>
  <c r="ED23" i="3"/>
  <c r="EG23" i="3" s="1"/>
  <c r="EA23" i="3"/>
  <c r="ED9" i="3"/>
  <c r="EA9" i="3"/>
  <c r="DX54" i="3"/>
  <c r="BT101" i="3"/>
  <c r="BT123" i="3" s="1"/>
  <c r="BQ123" i="3"/>
  <c r="BN122" i="3"/>
  <c r="GU125" i="3"/>
  <c r="DS118" i="3"/>
  <c r="N32" i="3" s="1"/>
  <c r="L35" i="16" s="1"/>
  <c r="M35" i="16" s="1"/>
  <c r="DV74" i="3"/>
  <c r="DV118" i="3" s="1"/>
  <c r="Q32" i="3" s="1"/>
  <c r="E35" i="16" s="1"/>
  <c r="F35" i="16" s="1"/>
  <c r="BT89" i="3"/>
  <c r="BT116" i="3" s="1"/>
  <c r="BQ116" i="3"/>
  <c r="BQ114" i="3"/>
  <c r="BT71" i="3"/>
  <c r="BT114" i="3" s="1"/>
  <c r="EC61" i="3"/>
  <c r="DV91" i="3"/>
  <c r="DV119" i="3" s="1"/>
  <c r="Q33" i="3" s="1"/>
  <c r="E36" i="16" s="1"/>
  <c r="F36" i="16" s="1"/>
  <c r="DS119" i="3"/>
  <c r="N33" i="3" s="1"/>
  <c r="L36" i="16" s="1"/>
  <c r="M36" i="16" s="1"/>
  <c r="GS109" i="3"/>
  <c r="GV109" i="3"/>
  <c r="GV89" i="3"/>
  <c r="GY89" i="3" s="1"/>
  <c r="GS89" i="3"/>
  <c r="GV88" i="3"/>
  <c r="GY88" i="3" s="1"/>
  <c r="GS88" i="3"/>
  <c r="GS95" i="3"/>
  <c r="GS120" i="3" s="1"/>
  <c r="GV95" i="3"/>
  <c r="GP120" i="3"/>
  <c r="GV97" i="3"/>
  <c r="GP122" i="3"/>
  <c r="GS97" i="3"/>
  <c r="GV87" i="3"/>
  <c r="GY87" i="3" s="1"/>
  <c r="GS87" i="3"/>
  <c r="GV83" i="3"/>
  <c r="GY83" i="3" s="1"/>
  <c r="GS83" i="3"/>
  <c r="GV84" i="3"/>
  <c r="GY84" i="3" s="1"/>
  <c r="GS84" i="3"/>
  <c r="GV82" i="3"/>
  <c r="GY82" i="3" s="1"/>
  <c r="GS82" i="3"/>
  <c r="GV108" i="3"/>
  <c r="GS108" i="3"/>
  <c r="ED25" i="3"/>
  <c r="EA25" i="3"/>
  <c r="EA52" i="3" s="1"/>
  <c r="DX52" i="3"/>
  <c r="ED33" i="3"/>
  <c r="EG33" i="3" s="1"/>
  <c r="EA33" i="3"/>
  <c r="ED31" i="3"/>
  <c r="EG31" i="3" s="1"/>
  <c r="EA31" i="3"/>
  <c r="ED15" i="3"/>
  <c r="EG15" i="3" s="1"/>
  <c r="EA15" i="3"/>
  <c r="EA22" i="3"/>
  <c r="ED22" i="3"/>
  <c r="EG22" i="3" s="1"/>
  <c r="ED35" i="3"/>
  <c r="EA35" i="3"/>
  <c r="DX58" i="3"/>
  <c r="ED14" i="3"/>
  <c r="EG14" i="3" s="1"/>
  <c r="EA14" i="3"/>
  <c r="EA28" i="3"/>
  <c r="ED28" i="3"/>
  <c r="EG28" i="3" s="1"/>
  <c r="DX50" i="3"/>
  <c r="ED7" i="3"/>
  <c r="EA7" i="3"/>
  <c r="EA50" i="3" s="1"/>
  <c r="DS121" i="3"/>
  <c r="N35" i="3" s="1"/>
  <c r="L38" i="16" s="1"/>
  <c r="M38" i="16" s="1"/>
  <c r="DV94" i="3"/>
  <c r="DV121" i="3" s="1"/>
  <c r="Q35" i="3" s="1"/>
  <c r="E38" i="16" s="1"/>
  <c r="F38" i="16" s="1"/>
  <c r="DL9" i="3"/>
  <c r="DL11" i="3"/>
  <c r="DL16" i="3"/>
  <c r="DL22" i="3"/>
  <c r="DL27" i="3"/>
  <c r="DL32" i="3"/>
  <c r="DL38" i="3"/>
  <c r="DL7" i="3"/>
  <c r="DL12" i="3"/>
  <c r="DL18" i="3"/>
  <c r="DL23" i="3"/>
  <c r="DL28" i="3"/>
  <c r="DL34" i="3"/>
  <c r="DL39" i="3"/>
  <c r="DL10" i="3"/>
  <c r="DL15" i="3"/>
  <c r="DL20" i="3"/>
  <c r="DL26" i="3"/>
  <c r="DL31" i="3"/>
  <c r="DL36" i="3"/>
  <c r="DL14" i="3"/>
  <c r="DL35" i="3"/>
  <c r="DL24" i="3"/>
  <c r="DL19" i="3"/>
  <c r="DL40" i="3"/>
  <c r="DL8" i="3"/>
  <c r="DL30" i="3"/>
  <c r="DL29" i="3"/>
  <c r="DL13" i="3"/>
  <c r="DL25" i="3"/>
  <c r="DL37" i="3"/>
  <c r="DL33" i="3"/>
  <c r="DL17" i="3"/>
  <c r="DL21" i="3"/>
  <c r="DQ56" i="3"/>
  <c r="DQ61" i="3" s="1"/>
  <c r="DT29" i="3"/>
  <c r="DT56" i="3" s="1"/>
  <c r="DT61" i="3" s="1"/>
  <c r="V13" i="3"/>
  <c r="Z56" i="10" s="1"/>
  <c r="AA56" i="10" s="1"/>
  <c r="CN24" i="3"/>
  <c r="BY31" i="3"/>
  <c r="CB31" i="3"/>
  <c r="CE31" i="3" s="1"/>
  <c r="CB38" i="3"/>
  <c r="CE38" i="3" s="1"/>
  <c r="BY38" i="3"/>
  <c r="CB14" i="3"/>
  <c r="CE14" i="3" s="1"/>
  <c r="BY14" i="3"/>
  <c r="BV51" i="3"/>
  <c r="S8" i="3" s="1"/>
  <c r="S51" i="10" s="1"/>
  <c r="T51" i="10" s="1"/>
  <c r="CB8" i="3"/>
  <c r="BY8" i="3"/>
  <c r="BY51" i="3" s="1"/>
  <c r="BY37" i="3"/>
  <c r="CB37" i="3"/>
  <c r="CB41" i="3"/>
  <c r="BY41" i="3"/>
  <c r="BY13" i="3"/>
  <c r="CB13" i="3"/>
  <c r="CE13" i="3" s="1"/>
  <c r="CB39" i="3"/>
  <c r="BY39" i="3"/>
  <c r="BY33" i="3"/>
  <c r="CB33" i="3"/>
  <c r="CE33" i="3" s="1"/>
  <c r="CD61" i="3"/>
  <c r="BN124" i="3"/>
  <c r="GS74" i="3"/>
  <c r="GV74" i="3"/>
  <c r="GY74" i="3" s="1"/>
  <c r="GV86" i="3"/>
  <c r="GY86" i="3" s="1"/>
  <c r="GS86" i="3"/>
  <c r="GV98" i="3"/>
  <c r="GY98" i="3" s="1"/>
  <c r="GS98" i="3"/>
  <c r="GS99" i="3"/>
  <c r="GV99" i="3"/>
  <c r="GY99" i="3" s="1"/>
  <c r="GV96" i="3"/>
  <c r="GS96" i="3"/>
  <c r="GS121" i="3" s="1"/>
  <c r="GP121" i="3"/>
  <c r="GP124" i="3"/>
  <c r="GV103" i="3"/>
  <c r="GS103" i="3"/>
  <c r="GS81" i="3"/>
  <c r="GV81" i="3"/>
  <c r="GY81" i="3" s="1"/>
  <c r="GV101" i="3"/>
  <c r="GY101" i="3" s="1"/>
  <c r="GS101" i="3"/>
  <c r="GS73" i="3"/>
  <c r="GV73" i="3"/>
  <c r="GP118" i="3"/>
  <c r="GV76" i="3"/>
  <c r="GY76" i="3" s="1"/>
  <c r="GS76" i="3"/>
  <c r="HW125" i="3"/>
  <c r="EA13" i="3"/>
  <c r="ED13" i="3"/>
  <c r="EG13" i="3" s="1"/>
  <c r="ED37" i="3"/>
  <c r="DX59" i="3"/>
  <c r="EA37" i="3"/>
  <c r="EA20" i="3"/>
  <c r="ED20" i="3"/>
  <c r="EG20" i="3" s="1"/>
  <c r="EA32" i="3"/>
  <c r="ED32" i="3"/>
  <c r="EG32" i="3" s="1"/>
  <c r="EA11" i="3"/>
  <c r="ED11" i="3"/>
  <c r="EG11" i="3" s="1"/>
  <c r="EA24" i="3"/>
  <c r="ED24" i="3"/>
  <c r="EG24" i="3" s="1"/>
  <c r="ED39" i="3"/>
  <c r="EA39" i="3"/>
  <c r="EA18" i="3"/>
  <c r="ED18" i="3"/>
  <c r="EG18" i="3" s="1"/>
  <c r="DV101" i="3"/>
  <c r="DV123" i="3" s="1"/>
  <c r="Q37" i="3" s="1"/>
  <c r="E40" i="16" s="1"/>
  <c r="F40" i="16" s="1"/>
  <c r="DS123" i="3"/>
  <c r="N37" i="3" s="1"/>
  <c r="L40" i="16" s="1"/>
  <c r="M40" i="16" s="1"/>
  <c r="DV90" i="3"/>
  <c r="DV117" i="3" s="1"/>
  <c r="Q31" i="3" s="1"/>
  <c r="E34" i="16" s="1"/>
  <c r="F34" i="16" s="1"/>
  <c r="DS117" i="3"/>
  <c r="BQ121" i="3"/>
  <c r="BT94" i="3"/>
  <c r="BT121" i="3" s="1"/>
  <c r="BQ122" i="3"/>
  <c r="BT99" i="3"/>
  <c r="BT122" i="3" s="1"/>
  <c r="GX125" i="3"/>
  <c r="DS124" i="3"/>
  <c r="N38" i="3" s="1"/>
  <c r="L41" i="16" s="1"/>
  <c r="M41" i="16" s="1"/>
  <c r="DV104" i="3"/>
  <c r="DV124" i="3" s="1"/>
  <c r="Q38" i="3" s="1"/>
  <c r="E41" i="16" s="1"/>
  <c r="F41" i="16" s="1"/>
  <c r="BN118" i="3"/>
  <c r="EF61" i="3"/>
  <c r="DV72" i="3"/>
  <c r="DV115" i="3" s="1"/>
  <c r="Q29" i="3" s="1"/>
  <c r="E32" i="16" s="1"/>
  <c r="F32" i="16" s="1"/>
  <c r="DS115" i="3"/>
  <c r="N29" i="3" s="1"/>
  <c r="L32" i="16" s="1"/>
  <c r="M32" i="16" s="1"/>
  <c r="DV93" i="3"/>
  <c r="DV120" i="3" s="1"/>
  <c r="Q34" i="3" s="1"/>
  <c r="E37" i="16" s="1"/>
  <c r="F37" i="16" s="1"/>
  <c r="DS120" i="3"/>
  <c r="N34" i="3" s="1"/>
  <c r="L37" i="16" s="1"/>
  <c r="M37" i="16" s="1"/>
  <c r="Z56" i="18"/>
  <c r="AA56" i="18" s="1"/>
  <c r="Y42" i="18"/>
  <c r="Z38" i="18"/>
  <c r="AA38" i="18" s="1"/>
  <c r="Z32" i="18"/>
  <c r="AA32" i="18" s="1"/>
  <c r="Z33" i="18"/>
  <c r="AA33" i="18" s="1"/>
  <c r="Y76" i="3"/>
  <c r="L54" i="18" s="1"/>
  <c r="M54" i="18" s="1"/>
  <c r="Y79" i="3"/>
  <c r="L57" i="18" s="1"/>
  <c r="M57" i="18" s="1"/>
  <c r="AB78" i="3"/>
  <c r="E56" i="18" s="1"/>
  <c r="F56" i="18" s="1"/>
  <c r="AB81" i="3"/>
  <c r="E59" i="18" s="1"/>
  <c r="F59" i="18" s="1"/>
  <c r="V81" i="3"/>
  <c r="Z59" i="18" s="1"/>
  <c r="AA59" i="18" s="1"/>
  <c r="Y82" i="3"/>
  <c r="L60" i="18" s="1"/>
  <c r="M60" i="18" s="1"/>
  <c r="AB79" i="3"/>
  <c r="E57" i="18" s="1"/>
  <c r="F57" i="18" s="1"/>
  <c r="Y73" i="3"/>
  <c r="L51" i="18" s="1"/>
  <c r="M51" i="18" s="1"/>
  <c r="S83" i="3"/>
  <c r="E22" i="18" s="1" a="1"/>
  <c r="E23" i="18" s="1"/>
  <c r="Y78" i="3"/>
  <c r="L56" i="18" s="1"/>
  <c r="M56" i="18" s="1"/>
  <c r="AB77" i="3"/>
  <c r="E55" i="18" s="1"/>
  <c r="F55" i="18" s="1"/>
  <c r="Y81" i="3"/>
  <c r="L59" i="18" s="1"/>
  <c r="M59" i="18" s="1"/>
  <c r="AB75" i="3"/>
  <c r="E53" i="18" s="1"/>
  <c r="F53" i="18" s="1"/>
  <c r="V80" i="3"/>
  <c r="Z58" i="18" s="1"/>
  <c r="AA58" i="18" s="1"/>
  <c r="AB74" i="3"/>
  <c r="E52" i="18" s="1"/>
  <c r="F52" i="18" s="1"/>
  <c r="AB82" i="3"/>
  <c r="E60" i="18" s="1"/>
  <c r="F60" i="18" s="1"/>
  <c r="AB80" i="3"/>
  <c r="E58" i="18" s="1"/>
  <c r="F58" i="18" s="1"/>
  <c r="V76" i="3"/>
  <c r="Z54" i="18" s="1"/>
  <c r="AA54" i="18" s="1"/>
  <c r="AB73" i="3"/>
  <c r="E51" i="18" s="1"/>
  <c r="F51" i="18" s="1"/>
  <c r="Z34" i="18"/>
  <c r="AA34" i="18" s="1"/>
  <c r="Z55" i="18"/>
  <c r="AA55" i="18" s="1"/>
  <c r="K83" i="3"/>
  <c r="F14" i="18" s="1" a="1"/>
  <c r="F14" i="18" s="1"/>
  <c r="Y77" i="3"/>
  <c r="L55" i="18" s="1"/>
  <c r="M55" i="18" s="1"/>
  <c r="Y75" i="3"/>
  <c r="L53" i="18" s="1"/>
  <c r="M53" i="18" s="1"/>
  <c r="AB76" i="3"/>
  <c r="E54" i="18" s="1"/>
  <c r="F54" i="18" s="1"/>
  <c r="Y74" i="3"/>
  <c r="L52" i="18" s="1"/>
  <c r="M52" i="18" s="1"/>
  <c r="Y80" i="3"/>
  <c r="L58" i="18" s="1"/>
  <c r="M58" i="18" s="1"/>
  <c r="V82" i="3"/>
  <c r="Z60" i="18" s="1"/>
  <c r="AA60" i="18" s="1"/>
  <c r="BY254" i="3"/>
  <c r="EG200" i="3"/>
  <c r="EG243" i="3" s="1"/>
  <c r="ED243" i="3"/>
  <c r="ED252" i="3"/>
  <c r="EG230" i="3"/>
  <c r="EG252" i="3" s="1"/>
  <c r="EG219" i="3"/>
  <c r="EG246" i="3" s="1"/>
  <c r="ED246" i="3"/>
  <c r="CB254" i="3"/>
  <c r="EG222" i="3"/>
  <c r="EG249" i="3" s="1"/>
  <c r="ED249" i="3"/>
  <c r="EG233" i="3"/>
  <c r="EG253" i="3" s="1"/>
  <c r="ED253" i="3"/>
  <c r="EA254" i="3"/>
  <c r="EG220" i="3"/>
  <c r="EG248" i="3" s="1"/>
  <c r="ED248" i="3"/>
  <c r="CE254" i="3"/>
  <c r="ED245" i="3"/>
  <c r="EG218" i="3"/>
  <c r="EG245" i="3" s="1"/>
  <c r="EG201" i="3"/>
  <c r="EG244" i="3" s="1"/>
  <c r="ED244" i="3"/>
  <c r="EG223" i="3"/>
  <c r="EG250" i="3" s="1"/>
  <c r="ED250" i="3"/>
  <c r="BO56" i="3"/>
  <c r="BO61" i="3" s="1"/>
  <c r="BR29" i="3"/>
  <c r="BR56" i="3" s="1"/>
  <c r="BR61" i="3" s="1"/>
  <c r="GZ61" i="3"/>
  <c r="BV54" i="3"/>
  <c r="HC54" i="3"/>
  <c r="HF52" i="3"/>
  <c r="HI27" i="3"/>
  <c r="HI52" i="3" s="1"/>
  <c r="GW25" i="3"/>
  <c r="GW54" i="3" s="1"/>
  <c r="GT54" i="3"/>
  <c r="HI7" i="3"/>
  <c r="HI50" i="3" s="1"/>
  <c r="HF50" i="3"/>
  <c r="HC59" i="3"/>
  <c r="HX61" i="3"/>
  <c r="HC60" i="3"/>
  <c r="HC58" i="3"/>
  <c r="HF51" i="3"/>
  <c r="HI8" i="3"/>
  <c r="HI51" i="3" s="1"/>
  <c r="HF53" i="3"/>
  <c r="HI28" i="3"/>
  <c r="HI53" i="3" s="1"/>
  <c r="HF54" i="3"/>
  <c r="HI9" i="3"/>
  <c r="HI54" i="3" s="1"/>
  <c r="HA10" i="3"/>
  <c r="HA32" i="3"/>
  <c r="HA13" i="3"/>
  <c r="HA34" i="3"/>
  <c r="HA28" i="3"/>
  <c r="HA30" i="3"/>
  <c r="HA33" i="3"/>
  <c r="HA25" i="3"/>
  <c r="HA27" i="3"/>
  <c r="HA31" i="3"/>
  <c r="HA7" i="3"/>
  <c r="HA26" i="3"/>
  <c r="HA8" i="3"/>
  <c r="HA29" i="3"/>
  <c r="HA17" i="3"/>
  <c r="HA20" i="3"/>
  <c r="HA22" i="3"/>
  <c r="HA14" i="3"/>
  <c r="HA43" i="3"/>
  <c r="HA19" i="3"/>
  <c r="HA16" i="3"/>
  <c r="HA37" i="3"/>
  <c r="HA18" i="3"/>
  <c r="HA40" i="3"/>
  <c r="HA38" i="3"/>
  <c r="HA41" i="3"/>
  <c r="HA44" i="3"/>
  <c r="HA39" i="3"/>
  <c r="HA11" i="3"/>
  <c r="HA15" i="3"/>
  <c r="HA21" i="3"/>
  <c r="HA42" i="3"/>
  <c r="HA24" i="3"/>
  <c r="HA45" i="3"/>
  <c r="HA9" i="3"/>
  <c r="HA12" i="3"/>
  <c r="HA36" i="3"/>
  <c r="HA23" i="3"/>
  <c r="HA35" i="3"/>
  <c r="HF56" i="3"/>
  <c r="HI31" i="3"/>
  <c r="HI56" i="3" s="1"/>
  <c r="BJ9" i="3"/>
  <c r="BJ36" i="3"/>
  <c r="BJ20" i="3"/>
  <c r="BJ39" i="3"/>
  <c r="BJ23" i="3"/>
  <c r="BJ7" i="3"/>
  <c r="BJ26" i="3"/>
  <c r="BJ10" i="3"/>
  <c r="BJ25" i="3"/>
  <c r="BJ32" i="3"/>
  <c r="BJ16" i="3"/>
  <c r="BJ19" i="3"/>
  <c r="BJ22" i="3"/>
  <c r="BJ21" i="3"/>
  <c r="BJ28" i="3"/>
  <c r="BJ31" i="3"/>
  <c r="BJ34" i="3"/>
  <c r="BJ33" i="3"/>
  <c r="BJ40" i="3"/>
  <c r="BJ24" i="3"/>
  <c r="BJ8" i="3"/>
  <c r="BJ27" i="3"/>
  <c r="BJ11" i="3"/>
  <c r="BJ30" i="3"/>
  <c r="BJ14" i="3"/>
  <c r="BJ29" i="3"/>
  <c r="BJ13" i="3"/>
  <c r="BJ35" i="3"/>
  <c r="BJ38" i="3"/>
  <c r="BJ37" i="3"/>
  <c r="BJ12" i="3"/>
  <c r="BJ15" i="3"/>
  <c r="BJ18" i="3"/>
  <c r="BJ17" i="3"/>
  <c r="HI32" i="3"/>
  <c r="HI57" i="3" s="1"/>
  <c r="HF57" i="3"/>
  <c r="BV59" i="3"/>
  <c r="S16" i="3" s="1"/>
  <c r="S59" i="10" s="1"/>
  <c r="T59" i="10" s="1"/>
  <c r="HI39" i="3"/>
  <c r="HI60" i="3" s="1"/>
  <c r="HF60" i="3"/>
  <c r="HI29" i="3"/>
  <c r="HI55" i="3" s="1"/>
  <c r="HF55" i="3"/>
  <c r="HI33" i="3"/>
  <c r="HI58" i="3" s="1"/>
  <c r="HF58" i="3"/>
  <c r="GT29" i="3"/>
  <c r="GQ29" i="3"/>
  <c r="GQ55" i="3" s="1"/>
  <c r="GQ61" i="3" s="1"/>
  <c r="GL55" i="3"/>
  <c r="GL61" i="3" s="1"/>
  <c r="HI41" i="3"/>
  <c r="HI59" i="3" s="1"/>
  <c r="HF59" i="3"/>
  <c r="IE243" i="3"/>
  <c r="HW254" i="3"/>
  <c r="HT254" i="3"/>
  <c r="IK222" i="3"/>
  <c r="IK248" i="3" s="1"/>
  <c r="IH248" i="3"/>
  <c r="HZ254" i="3"/>
  <c r="IH247" i="3"/>
  <c r="IK220" i="3"/>
  <c r="IK247" i="3" s="1"/>
  <c r="IE253" i="3"/>
  <c r="IH244" i="3"/>
  <c r="IK213" i="3"/>
  <c r="IK244" i="3" s="1"/>
  <c r="IH246" i="3"/>
  <c r="IK221" i="3"/>
  <c r="IK246" i="3" s="1"/>
  <c r="IK219" i="3"/>
  <c r="IK245" i="3" s="1"/>
  <c r="IH245" i="3"/>
  <c r="IH243" i="3"/>
  <c r="IK200" i="3"/>
  <c r="IH251" i="3"/>
  <c r="IK225" i="3"/>
  <c r="IK251" i="3" s="1"/>
  <c r="IB254" i="3"/>
  <c r="IH253" i="3"/>
  <c r="IK224" i="3"/>
  <c r="IK253" i="3" s="1"/>
  <c r="IE247" i="3"/>
  <c r="IE54" i="3"/>
  <c r="S14" i="3"/>
  <c r="S57" i="10" s="1"/>
  <c r="T57" i="10" s="1"/>
  <c r="HU61" i="3"/>
  <c r="S12" i="3"/>
  <c r="S55" i="10" s="1"/>
  <c r="T55" i="10" s="1"/>
  <c r="U18" i="3"/>
  <c r="Y61" i="10" s="1"/>
  <c r="IK32" i="3"/>
  <c r="IK58" i="3" s="1"/>
  <c r="IH58" i="3"/>
  <c r="HP60" i="3"/>
  <c r="IH54" i="3"/>
  <c r="IK21" i="3"/>
  <c r="IK54" i="3" s="1"/>
  <c r="IE50" i="3"/>
  <c r="IH51" i="3"/>
  <c r="IK20" i="3"/>
  <c r="IK51" i="3" s="1"/>
  <c r="IH55" i="3"/>
  <c r="IK29" i="3"/>
  <c r="IK55" i="3" s="1"/>
  <c r="HP54" i="3"/>
  <c r="IE60" i="3"/>
  <c r="IH50" i="3"/>
  <c r="IK7" i="3"/>
  <c r="HP50" i="3"/>
  <c r="IH60" i="3"/>
  <c r="IK33" i="3"/>
  <c r="IK60" i="3" s="1"/>
  <c r="IK26" i="3"/>
  <c r="IK52" i="3" s="1"/>
  <c r="IH52" i="3"/>
  <c r="IH53" i="3"/>
  <c r="IK28" i="3"/>
  <c r="IK53" i="3" s="1"/>
  <c r="IB61" i="3"/>
  <c r="HV11" i="3"/>
  <c r="HY11" i="3" s="1"/>
  <c r="HS11" i="3"/>
  <c r="HS20" i="3"/>
  <c r="HS51" i="3" s="1"/>
  <c r="HV20" i="3"/>
  <c r="HV21" i="3"/>
  <c r="HS21" i="3"/>
  <c r="HD254" i="3"/>
  <c r="HQ7" i="3" a="1"/>
  <c r="HS7" i="3"/>
  <c r="HV7" i="3"/>
  <c r="HV13" i="3"/>
  <c r="HY13" i="3" s="1"/>
  <c r="HS13" i="3"/>
  <c r="HV17" i="3"/>
  <c r="HY17" i="3" s="1"/>
  <c r="HS17" i="3"/>
  <c r="HV9" i="3"/>
  <c r="HY9" i="3" s="1"/>
  <c r="HS9" i="3"/>
  <c r="HV19" i="3"/>
  <c r="HY19" i="3" s="1"/>
  <c r="HS19" i="3"/>
  <c r="HS10" i="3"/>
  <c r="HV10" i="3"/>
  <c r="HY10" i="3" s="1"/>
  <c r="HS8" i="3"/>
  <c r="HV8" i="3"/>
  <c r="HY8" i="3" s="1"/>
  <c r="HV29" i="3"/>
  <c r="HS29" i="3"/>
  <c r="HS55" i="3" s="1"/>
  <c r="HS18" i="3"/>
  <c r="HV18" i="3"/>
  <c r="HY18" i="3" s="1"/>
  <c r="HS22" i="3"/>
  <c r="HV22" i="3"/>
  <c r="HY22" i="3" s="1"/>
  <c r="HV25" i="3"/>
  <c r="HY25" i="3" s="1"/>
  <c r="HS25" i="3"/>
  <c r="HS16" i="3"/>
  <c r="HV16" i="3"/>
  <c r="HY16" i="3" s="1"/>
  <c r="HS26" i="3"/>
  <c r="HS52" i="3" s="1"/>
  <c r="HV26" i="3"/>
  <c r="HS24" i="3"/>
  <c r="HV24" i="3"/>
  <c r="HY24" i="3" s="1"/>
  <c r="HS12" i="3"/>
  <c r="HV12" i="3"/>
  <c r="HY12" i="3" s="1"/>
  <c r="HS30" i="3"/>
  <c r="HV30" i="3"/>
  <c r="HY30" i="3" s="1"/>
  <c r="HV31" i="3"/>
  <c r="HY31" i="3" s="1"/>
  <c r="HS31" i="3"/>
  <c r="CQ25" i="3"/>
  <c r="CT25" i="3" s="1"/>
  <c r="CT52" i="3" s="1"/>
  <c r="HV33" i="3"/>
  <c r="HS33" i="3"/>
  <c r="HS28" i="3"/>
  <c r="HS53" i="3" s="1"/>
  <c r="HV28" i="3"/>
  <c r="HV23" i="3"/>
  <c r="HY23" i="3" s="1"/>
  <c r="HS23" i="3"/>
  <c r="HV27" i="3"/>
  <c r="HY27" i="3" s="1"/>
  <c r="HS27" i="3"/>
  <c r="HS14" i="3"/>
  <c r="HV14" i="3"/>
  <c r="HY14" i="3" s="1"/>
  <c r="HS32" i="3"/>
  <c r="HS58" i="3" s="1"/>
  <c r="HV32" i="3"/>
  <c r="HV15" i="3"/>
  <c r="HY15" i="3" s="1"/>
  <c r="HS15" i="3"/>
  <c r="FB254" i="3"/>
  <c r="GF254" i="3"/>
  <c r="Y72" i="3"/>
  <c r="L50" i="18" s="1"/>
  <c r="HG254" i="3"/>
  <c r="FH254" i="3"/>
  <c r="GC254" i="3"/>
  <c r="FE254" i="3"/>
  <c r="GI254" i="3"/>
  <c r="AB72" i="3"/>
  <c r="E50" i="18" s="1"/>
  <c r="Z50" i="18"/>
  <c r="Z31" i="18"/>
  <c r="S61" i="18"/>
  <c r="HJ254" i="3"/>
  <c r="CQ11" i="3"/>
  <c r="CT11" i="3" s="1"/>
  <c r="CQ39" i="3"/>
  <c r="CT39" i="3" s="1"/>
  <c r="CQ32" i="3"/>
  <c r="CT32" i="3" s="1"/>
  <c r="CN28" i="3"/>
  <c r="AZ61" i="3"/>
  <c r="CN9" i="3"/>
  <c r="CQ34" i="3"/>
  <c r="CT34" i="3" s="1"/>
  <c r="CQ37" i="3"/>
  <c r="CT37" i="3" s="1"/>
  <c r="CT59" i="3" s="1"/>
  <c r="FR125" i="3"/>
  <c r="K42" i="16"/>
  <c r="H39" i="3"/>
  <c r="S42" i="16" s="1"/>
  <c r="T42" i="16" s="1"/>
  <c r="E14" i="16" s="1" a="1"/>
  <c r="GO8" i="3"/>
  <c r="GO15" i="3"/>
  <c r="GO31" i="3"/>
  <c r="GO19" i="3"/>
  <c r="GO35" i="3"/>
  <c r="GO7" i="3"/>
  <c r="GO23" i="3"/>
  <c r="GO39" i="3"/>
  <c r="GO43" i="3"/>
  <c r="GO11" i="3"/>
  <c r="GO27" i="3"/>
  <c r="GO41" i="3"/>
  <c r="GO25" i="3"/>
  <c r="GO9" i="3"/>
  <c r="GO30" i="3"/>
  <c r="GO14" i="3"/>
  <c r="GO32" i="3"/>
  <c r="GO16" i="3"/>
  <c r="GO20" i="3"/>
  <c r="GO37" i="3"/>
  <c r="GO21" i="3"/>
  <c r="GO42" i="3"/>
  <c r="GO26" i="3"/>
  <c r="GO10" i="3"/>
  <c r="GO28" i="3"/>
  <c r="GO12" i="3"/>
  <c r="GO29" i="3"/>
  <c r="GO13" i="3"/>
  <c r="GO34" i="3"/>
  <c r="GO36" i="3"/>
  <c r="GO33" i="3"/>
  <c r="GO17" i="3"/>
  <c r="GO38" i="3"/>
  <c r="GO22" i="3"/>
  <c r="GO40" i="3"/>
  <c r="GO24" i="3"/>
  <c r="GO18" i="3"/>
  <c r="DF58" i="3"/>
  <c r="DC52" i="3"/>
  <c r="DF25" i="3"/>
  <c r="DF52" i="3" s="1"/>
  <c r="CK50" i="3"/>
  <c r="CQ53" i="3"/>
  <c r="CT26" i="3"/>
  <c r="CT53" i="3" s="1"/>
  <c r="CQ19" i="3"/>
  <c r="CT19" i="3" s="1"/>
  <c r="GT56" i="3"/>
  <c r="GW31" i="3"/>
  <c r="GW56" i="3" s="1"/>
  <c r="DC55" i="3"/>
  <c r="DF27" i="3"/>
  <c r="DF55" i="3" s="1"/>
  <c r="DC53" i="3"/>
  <c r="DF26" i="3"/>
  <c r="DF53" i="3" s="1"/>
  <c r="DC57" i="3"/>
  <c r="DF30" i="3"/>
  <c r="DF57" i="3" s="1"/>
  <c r="DF54" i="3"/>
  <c r="DC51" i="3"/>
  <c r="DF8" i="3"/>
  <c r="DF51" i="3" s="1"/>
  <c r="DF60" i="3"/>
  <c r="DC56" i="3"/>
  <c r="DF29" i="3"/>
  <c r="DF56" i="3" s="1"/>
  <c r="DF59" i="3"/>
  <c r="DC50" i="3"/>
  <c r="DF7" i="3"/>
  <c r="DF50" i="3" s="1"/>
  <c r="CN21" i="3"/>
  <c r="FU125" i="3"/>
  <c r="N31" i="3"/>
  <c r="L34" i="16" s="1"/>
  <c r="M34" i="16" s="1"/>
  <c r="CU125" i="3"/>
  <c r="FX125" i="3"/>
  <c r="CN25" i="3"/>
  <c r="CN52" i="3" s="1"/>
  <c r="CK60" i="3"/>
  <c r="CQ33" i="3"/>
  <c r="CT33" i="3" s="1"/>
  <c r="GC54" i="3"/>
  <c r="CQ13" i="3"/>
  <c r="CT13" i="3" s="1"/>
  <c r="CQ15" i="3"/>
  <c r="CT15" i="3" s="1"/>
  <c r="CQ7" i="3"/>
  <c r="CN30" i="3"/>
  <c r="CN57" i="3" s="1"/>
  <c r="CN36" i="3"/>
  <c r="Q37" i="10"/>
  <c r="FK61" i="3"/>
  <c r="D18" i="3" s="1"/>
  <c r="Q42" i="10" s="1"/>
  <c r="I13" i="3"/>
  <c r="X37" i="10" s="1"/>
  <c r="FP61" i="3"/>
  <c r="I18" i="3" s="1"/>
  <c r="X42" i="10" s="1"/>
  <c r="CK54" i="3"/>
  <c r="CK53" i="3"/>
  <c r="CN38" i="3"/>
  <c r="CN59" i="3" s="1"/>
  <c r="CN12" i="3"/>
  <c r="CN35" i="3"/>
  <c r="CN26" i="3"/>
  <c r="CN53" i="3" s="1"/>
  <c r="CQ27" i="3"/>
  <c r="CK59" i="3"/>
  <c r="CK55" i="3"/>
  <c r="CQ30" i="3"/>
  <c r="CN18" i="3"/>
  <c r="CQ23" i="3"/>
  <c r="CT23" i="3" s="1"/>
  <c r="ET125" i="3"/>
  <c r="CK58" i="3"/>
  <c r="CN40" i="3"/>
  <c r="GC60" i="3"/>
  <c r="CN31" i="3"/>
  <c r="CQ17" i="3"/>
  <c r="CT17" i="3" s="1"/>
  <c r="CN14" i="3"/>
  <c r="CQ22" i="3"/>
  <c r="CT22" i="3" s="1"/>
  <c r="CQ16" i="3"/>
  <c r="CT16" i="3" s="1"/>
  <c r="CL7" i="3" a="1"/>
  <c r="CL17" i="3" s="1"/>
  <c r="CQ31" i="3"/>
  <c r="CN20" i="3"/>
  <c r="CQ29" i="3"/>
  <c r="CN8" i="3"/>
  <c r="CN51" i="3" s="1"/>
  <c r="CQ40" i="3"/>
  <c r="CN29" i="3"/>
  <c r="CN56" i="3" s="1"/>
  <c r="CQ8" i="3"/>
  <c r="GI7" i="3"/>
  <c r="GI50" i="3" s="1"/>
  <c r="GF50" i="3"/>
  <c r="FN7" i="3"/>
  <c r="FN10" i="3"/>
  <c r="FN16" i="3"/>
  <c r="FN21" i="3"/>
  <c r="FN26" i="3"/>
  <c r="FN32" i="3"/>
  <c r="FN37" i="3"/>
  <c r="FN8" i="3"/>
  <c r="FN13" i="3"/>
  <c r="FN18" i="3"/>
  <c r="FN24" i="3"/>
  <c r="FN29" i="3"/>
  <c r="FN34" i="3"/>
  <c r="FN40" i="3"/>
  <c r="FN12" i="3"/>
  <c r="FN22" i="3"/>
  <c r="FN33" i="3"/>
  <c r="FN14" i="3"/>
  <c r="FN25" i="3"/>
  <c r="FN36" i="3"/>
  <c r="FN17" i="3"/>
  <c r="FN28" i="3"/>
  <c r="FN38" i="3"/>
  <c r="FN9" i="3"/>
  <c r="FN20" i="3"/>
  <c r="FN30" i="3"/>
  <c r="FN39" i="3"/>
  <c r="FN23" i="3"/>
  <c r="FN35" i="3"/>
  <c r="FN19" i="3"/>
  <c r="FN31" i="3"/>
  <c r="FN15" i="3"/>
  <c r="FN27" i="3"/>
  <c r="FN11" i="3"/>
  <c r="GI26" i="3"/>
  <c r="GI53" i="3" s="1"/>
  <c r="GF53" i="3"/>
  <c r="GC59" i="3"/>
  <c r="GI9" i="3"/>
  <c r="GI54" i="3" s="1"/>
  <c r="GF54" i="3"/>
  <c r="GF55" i="3"/>
  <c r="GI27" i="3"/>
  <c r="GI55" i="3" s="1"/>
  <c r="GI30" i="3"/>
  <c r="GI57" i="3" s="1"/>
  <c r="GF57" i="3"/>
  <c r="FS56" i="3"/>
  <c r="FV29" i="3"/>
  <c r="FV56" i="3" s="1"/>
  <c r="GI40" i="3"/>
  <c r="GI60" i="3" s="1"/>
  <c r="GF60" i="3"/>
  <c r="FZ61" i="3"/>
  <c r="GI8" i="3"/>
  <c r="GI51" i="3" s="1"/>
  <c r="GF51" i="3"/>
  <c r="GC58" i="3"/>
  <c r="GI29" i="3"/>
  <c r="GI56" i="3" s="1"/>
  <c r="GF56" i="3"/>
  <c r="GF59" i="3"/>
  <c r="GI37" i="3"/>
  <c r="GI59" i="3" s="1"/>
  <c r="GF52" i="3"/>
  <c r="GI25" i="3"/>
  <c r="GI52" i="3" s="1"/>
  <c r="GF58" i="3"/>
  <c r="GI35" i="3"/>
  <c r="GI58" i="3" s="1"/>
  <c r="M40" i="18"/>
  <c r="DC254" i="3"/>
  <c r="AA83" i="3"/>
  <c r="CZ254" i="3"/>
  <c r="E42" i="18"/>
  <c r="FB50" i="3"/>
  <c r="V7" i="3" s="1"/>
  <c r="Z50" i="10" s="1"/>
  <c r="AA50" i="10" s="1"/>
  <c r="FH28" i="3"/>
  <c r="FH53" i="3" s="1"/>
  <c r="FE53" i="3"/>
  <c r="FH7" i="3"/>
  <c r="FH50" i="3" s="1"/>
  <c r="FE50" i="3"/>
  <c r="F31" i="18"/>
  <c r="FH26" i="3"/>
  <c r="FH52" i="3" s="1"/>
  <c r="FE52" i="3"/>
  <c r="EW125" i="3"/>
  <c r="FH32" i="3"/>
  <c r="FH58" i="3" s="1"/>
  <c r="FE58" i="3"/>
  <c r="FH21" i="3"/>
  <c r="FH54" i="3" s="1"/>
  <c r="FE54" i="3"/>
  <c r="FH29" i="3"/>
  <c r="FH55" i="3" s="1"/>
  <c r="FE55" i="3"/>
  <c r="FH33" i="3"/>
  <c r="FH60" i="3" s="1"/>
  <c r="FE60" i="3"/>
  <c r="FH20" i="3"/>
  <c r="FH51" i="3" s="1"/>
  <c r="FE51" i="3"/>
  <c r="FB60" i="3"/>
  <c r="DF254" i="3"/>
  <c r="D61" i="18"/>
  <c r="EQ125" i="3"/>
  <c r="FB54" i="3"/>
  <c r="EP15" i="3"/>
  <c r="ES15" i="3"/>
  <c r="EV15" i="3" s="1"/>
  <c r="ES7" i="3"/>
  <c r="EV7" i="3" s="1"/>
  <c r="EP7" i="3"/>
  <c r="EM51" i="3"/>
  <c r="ES20" i="3"/>
  <c r="EP20" i="3"/>
  <c r="EP51" i="3" s="1"/>
  <c r="ES12" i="3"/>
  <c r="EV12" i="3" s="1"/>
  <c r="EP12" i="3"/>
  <c r="ES16" i="3"/>
  <c r="EV16" i="3" s="1"/>
  <c r="EP16" i="3"/>
  <c r="ES10" i="3"/>
  <c r="EV10" i="3" s="1"/>
  <c r="EP10" i="3"/>
  <c r="EM55" i="3"/>
  <c r="EP29" i="3"/>
  <c r="EP55" i="3" s="1"/>
  <c r="ES29" i="3"/>
  <c r="ES25" i="3"/>
  <c r="EV25" i="3" s="1"/>
  <c r="EP25" i="3"/>
  <c r="EP31" i="3"/>
  <c r="ES31" i="3"/>
  <c r="EV31" i="3" s="1"/>
  <c r="ES19" i="3"/>
  <c r="EV19" i="3" s="1"/>
  <c r="EP19" i="3"/>
  <c r="EM53" i="3"/>
  <c r="ES28" i="3"/>
  <c r="EP28" i="3"/>
  <c r="EP53" i="3" s="1"/>
  <c r="EM58" i="3"/>
  <c r="ES32" i="3"/>
  <c r="EP32" i="3"/>
  <c r="EP58" i="3" s="1"/>
  <c r="ES30" i="3"/>
  <c r="EV30" i="3" s="1"/>
  <c r="EP30" i="3"/>
  <c r="EP21" i="3"/>
  <c r="ES21" i="3"/>
  <c r="EV21" i="3" s="1"/>
  <c r="EP17" i="3"/>
  <c r="ES17" i="3"/>
  <c r="EV17" i="3" s="1"/>
  <c r="EP23" i="3"/>
  <c r="ES23" i="3"/>
  <c r="EV23" i="3" s="1"/>
  <c r="EP27" i="3"/>
  <c r="ES27" i="3"/>
  <c r="EV27" i="3" s="1"/>
  <c r="ES18" i="3"/>
  <c r="EV18" i="3" s="1"/>
  <c r="EP18" i="3"/>
  <c r="ES14" i="3"/>
  <c r="EV14" i="3" s="1"/>
  <c r="EP14" i="3"/>
  <c r="ES33" i="3"/>
  <c r="EV33" i="3" s="1"/>
  <c r="EP33" i="3"/>
  <c r="ES8" i="3"/>
  <c r="EV8" i="3" s="1"/>
  <c r="EP8" i="3"/>
  <c r="ES24" i="3"/>
  <c r="EV24" i="3" s="1"/>
  <c r="EP24" i="3"/>
  <c r="EP11" i="3"/>
  <c r="ES11" i="3"/>
  <c r="EV11" i="3" s="1"/>
  <c r="EM52" i="3"/>
  <c r="ES26" i="3"/>
  <c r="EP26" i="3"/>
  <c r="EP52" i="3" s="1"/>
  <c r="ES22" i="3"/>
  <c r="EV22" i="3" s="1"/>
  <c r="EP22" i="3"/>
  <c r="EP13" i="3"/>
  <c r="ES13" i="3"/>
  <c r="EV13" i="3" s="1"/>
  <c r="EP9" i="3"/>
  <c r="ES9" i="3"/>
  <c r="EV9" i="3" s="1"/>
  <c r="BA50" i="3"/>
  <c r="CO125" i="3"/>
  <c r="CR125" i="3"/>
  <c r="BC61" i="3"/>
  <c r="AA18" i="3" s="1"/>
  <c r="D61" i="10" s="1"/>
  <c r="AN42" i="3"/>
  <c r="BA51" i="3"/>
  <c r="BA57" i="3"/>
  <c r="AX53" i="3"/>
  <c r="V10" i="3" s="1"/>
  <c r="Z53" i="10" s="1"/>
  <c r="AA53" i="10" s="1"/>
  <c r="BA53" i="3"/>
  <c r="AX57" i="3"/>
  <c r="AN56" i="3"/>
  <c r="AN61" i="3" s="1"/>
  <c r="BC42" i="3"/>
  <c r="AX51" i="3"/>
  <c r="BA55" i="3"/>
  <c r="BA60" i="3"/>
  <c r="EM60" i="3"/>
  <c r="EM50" i="3"/>
  <c r="EM54" i="3"/>
  <c r="EN7" i="3" a="1"/>
  <c r="AX55" i="3"/>
  <c r="BD25" i="3"/>
  <c r="BD52" i="3" s="1"/>
  <c r="CZ60" i="3"/>
  <c r="DC54" i="3"/>
  <c r="BA52" i="3"/>
  <c r="AX42" i="3"/>
  <c r="AX52" i="3"/>
  <c r="V9" i="3" s="1"/>
  <c r="BA42" i="3"/>
  <c r="AU61" i="3"/>
  <c r="CZ58" i="3"/>
  <c r="AL29" i="3"/>
  <c r="AL56" i="3" s="1"/>
  <c r="CZ54" i="3"/>
  <c r="DC58" i="3"/>
  <c r="CZ59" i="3"/>
  <c r="CW61" i="3"/>
  <c r="AI55" i="3"/>
  <c r="DC60" i="3"/>
  <c r="DC59" i="3"/>
  <c r="EY61" i="3"/>
  <c r="AI51" i="3"/>
  <c r="AI54" i="3"/>
  <c r="AI58" i="3"/>
  <c r="AI42" i="3"/>
  <c r="AI60" i="3"/>
  <c r="Z37" i="16"/>
  <c r="AA37" i="16" s="1"/>
  <c r="AL55" i="3"/>
  <c r="AO27" i="3"/>
  <c r="AR27" i="3" s="1"/>
  <c r="AQ56" i="3"/>
  <c r="AQ42" i="3"/>
  <c r="AO9" i="3"/>
  <c r="AR9" i="3" s="1"/>
  <c r="AL54" i="3"/>
  <c r="AO7" i="3"/>
  <c r="AR7" i="3" s="1"/>
  <c r="AL50" i="3"/>
  <c r="AO8" i="3"/>
  <c r="AR8" i="3" s="1"/>
  <c r="AL51" i="3"/>
  <c r="AO35" i="3"/>
  <c r="AR35" i="3" s="1"/>
  <c r="AL58" i="3"/>
  <c r="AL60" i="3"/>
  <c r="AO40" i="3"/>
  <c r="AR40" i="3" s="1"/>
  <c r="BD50" i="3"/>
  <c r="AM125" i="3"/>
  <c r="AP125" i="3"/>
  <c r="AS106" i="3"/>
  <c r="AS114" i="3"/>
  <c r="V31" i="3" l="1"/>
  <c r="Z53" i="16" s="1"/>
  <c r="AA53" i="16" s="1"/>
  <c r="V28" i="3"/>
  <c r="Z50" i="16" s="1"/>
  <c r="AA50" i="16" s="1"/>
  <c r="GO149" i="3"/>
  <c r="GO153" i="3"/>
  <c r="GO138" i="3"/>
  <c r="V30" i="3"/>
  <c r="Z52" i="16" s="1"/>
  <c r="AA52" i="16" s="1"/>
  <c r="Q28" i="3"/>
  <c r="AA39" i="3"/>
  <c r="D61" i="16" s="1"/>
  <c r="V29" i="3"/>
  <c r="Z51" i="16" s="1"/>
  <c r="AA51" i="16" s="1"/>
  <c r="AA28" i="3"/>
  <c r="D50" i="16" s="1"/>
  <c r="X39" i="3"/>
  <c r="K61" i="16" s="1"/>
  <c r="V33" i="3"/>
  <c r="Z55" i="16" s="1"/>
  <c r="AA55" i="16" s="1"/>
  <c r="V35" i="3"/>
  <c r="Z57" i="16" s="1"/>
  <c r="AA57" i="16" s="1"/>
  <c r="AL57" i="3"/>
  <c r="GO160" i="3"/>
  <c r="GO145" i="3"/>
  <c r="GO163" i="3"/>
  <c r="GR163" i="3" s="1"/>
  <c r="GO171" i="3"/>
  <c r="GR171" i="3" s="1"/>
  <c r="GO137" i="3"/>
  <c r="GO167" i="3"/>
  <c r="GO155" i="3"/>
  <c r="GO165" i="3"/>
  <c r="GO161" i="3"/>
  <c r="GO146" i="3"/>
  <c r="GO139" i="3"/>
  <c r="GO170" i="3"/>
  <c r="GR170" i="3" s="1"/>
  <c r="GO158" i="3"/>
  <c r="GU158" i="3" s="1"/>
  <c r="GO164" i="3"/>
  <c r="GO152" i="3"/>
  <c r="GR152" i="3" s="1"/>
  <c r="GO157" i="3"/>
  <c r="GO182" i="3" s="1"/>
  <c r="GO156" i="3"/>
  <c r="GU156" i="3" s="1"/>
  <c r="GO136" i="3"/>
  <c r="GO151" i="3"/>
  <c r="GU151" i="3" s="1"/>
  <c r="GX151" i="3" s="1"/>
  <c r="GO148" i="3"/>
  <c r="GO141" i="3"/>
  <c r="GO169" i="3"/>
  <c r="GO166" i="3"/>
  <c r="GO159" i="3"/>
  <c r="GO144" i="3"/>
  <c r="GO154" i="3"/>
  <c r="GO147" i="3"/>
  <c r="GO162" i="3"/>
  <c r="GO168" i="3"/>
  <c r="GO142" i="3"/>
  <c r="GO140" i="3"/>
  <c r="GR140" i="3" s="1"/>
  <c r="GO172" i="3"/>
  <c r="GR172" i="3" s="1"/>
  <c r="GO143" i="3"/>
  <c r="HS183" i="3"/>
  <c r="X18" i="3"/>
  <c r="K61" i="10" s="1"/>
  <c r="V12" i="3"/>
  <c r="Z55" i="10" s="1"/>
  <c r="AA55" i="10" s="1"/>
  <c r="V8" i="3"/>
  <c r="Z51" i="10" s="1"/>
  <c r="AA51" i="10" s="1"/>
  <c r="V14" i="3"/>
  <c r="Z57" i="10" s="1"/>
  <c r="AA57" i="10" s="1"/>
  <c r="EA123" i="3"/>
  <c r="V37" i="3" s="1"/>
  <c r="Z59" i="16" s="1"/>
  <c r="AA59" i="16" s="1"/>
  <c r="AX125" i="3"/>
  <c r="HP190" i="3"/>
  <c r="AL190" i="3"/>
  <c r="J61" i="3" s="1"/>
  <c r="Y42" i="2" s="1"/>
  <c r="IE124" i="3"/>
  <c r="BY122" i="3"/>
  <c r="GC123" i="3"/>
  <c r="AO182" i="3"/>
  <c r="M53" i="3" s="1"/>
  <c r="K34" i="2" s="1"/>
  <c r="AR155" i="3"/>
  <c r="AR182" i="3" s="1"/>
  <c r="P53" i="3" s="1"/>
  <c r="D34" i="2" s="1"/>
  <c r="IG138" i="3"/>
  <c r="IJ138" i="3" s="1"/>
  <c r="ID138" i="3"/>
  <c r="ID150" i="3"/>
  <c r="IA183" i="3"/>
  <c r="IG150" i="3"/>
  <c r="IG157" i="3"/>
  <c r="IA182" i="3"/>
  <c r="ID157" i="3"/>
  <c r="ID182" i="3" s="1"/>
  <c r="AW184" i="3"/>
  <c r="U55" i="3" s="1"/>
  <c r="Y55" i="2" s="1"/>
  <c r="AZ156" i="3"/>
  <c r="HY136" i="3"/>
  <c r="HY179" i="3" s="1"/>
  <c r="HV179" i="3"/>
  <c r="CY189" i="3"/>
  <c r="AW188" i="3"/>
  <c r="U59" i="3" s="1"/>
  <c r="Y59" i="2" s="1"/>
  <c r="AZ166" i="3"/>
  <c r="GB162" i="3"/>
  <c r="GE162" i="3"/>
  <c r="GH162" i="3" s="1"/>
  <c r="GB142" i="3"/>
  <c r="GE142" i="3"/>
  <c r="GH142" i="3" s="1"/>
  <c r="GB143" i="3"/>
  <c r="GE143" i="3"/>
  <c r="GH143" i="3" s="1"/>
  <c r="GE167" i="3"/>
  <c r="GH167" i="3" s="1"/>
  <c r="GB167" i="3"/>
  <c r="AO179" i="3"/>
  <c r="AR136" i="3"/>
  <c r="AO171" i="3"/>
  <c r="CO170" i="3"/>
  <c r="CR170" i="3"/>
  <c r="CO149" i="3"/>
  <c r="CR149" i="3"/>
  <c r="CU149" i="3" s="1"/>
  <c r="CL179" i="3"/>
  <c r="CR136" i="3"/>
  <c r="CO136" i="3"/>
  <c r="CO179" i="3" s="1"/>
  <c r="CO153" i="3"/>
  <c r="CR153" i="3"/>
  <c r="CU153" i="3" s="1"/>
  <c r="EQ140" i="3"/>
  <c r="ET140" i="3"/>
  <c r="EW140" i="3" s="1"/>
  <c r="ET151" i="3"/>
  <c r="EW151" i="3" s="1"/>
  <c r="EQ151" i="3"/>
  <c r="EQ141" i="3"/>
  <c r="ET141" i="3"/>
  <c r="EW141" i="3" s="1"/>
  <c r="ET163" i="3"/>
  <c r="EQ163" i="3"/>
  <c r="ET166" i="3"/>
  <c r="EQ166" i="3"/>
  <c r="CQ190" i="3"/>
  <c r="AR137" i="3"/>
  <c r="AR180" i="3" s="1"/>
  <c r="P51" i="3" s="1"/>
  <c r="D32" i="2" s="1"/>
  <c r="AO180" i="3"/>
  <c r="M51" i="3" s="1"/>
  <c r="K32" i="2" s="1"/>
  <c r="AM154" i="3"/>
  <c r="AJ181" i="3"/>
  <c r="H52" i="3" s="1"/>
  <c r="S33" i="2" s="1"/>
  <c r="T33" i="2" s="1"/>
  <c r="AJ185" i="3"/>
  <c r="AM158" i="3"/>
  <c r="DO156" i="3"/>
  <c r="DO184" i="3" s="1"/>
  <c r="DL184" i="3"/>
  <c r="DR156" i="3"/>
  <c r="DO163" i="3"/>
  <c r="DR163" i="3"/>
  <c r="DU163" i="3" s="1"/>
  <c r="DR148" i="3"/>
  <c r="DU148" i="3" s="1"/>
  <c r="DO148" i="3"/>
  <c r="DO143" i="3"/>
  <c r="DR143" i="3"/>
  <c r="DU143" i="3" s="1"/>
  <c r="FA179" i="3"/>
  <c r="FT151" i="3"/>
  <c r="FW151" i="3" s="1"/>
  <c r="FQ151" i="3"/>
  <c r="FQ156" i="3"/>
  <c r="FQ184" i="3" s="1"/>
  <c r="FT156" i="3"/>
  <c r="FN184" i="3"/>
  <c r="FT153" i="3"/>
  <c r="FW153" i="3" s="1"/>
  <c r="FQ153" i="3"/>
  <c r="FT140" i="3"/>
  <c r="FW140" i="3" s="1"/>
  <c r="FQ140" i="3"/>
  <c r="EC163" i="3"/>
  <c r="EF163" i="3" s="1"/>
  <c r="DZ163" i="3"/>
  <c r="EC140" i="3"/>
  <c r="EF140" i="3" s="1"/>
  <c r="DZ140" i="3"/>
  <c r="DZ141" i="3"/>
  <c r="EC141" i="3"/>
  <c r="EF141" i="3" s="1"/>
  <c r="EC143" i="3"/>
  <c r="EF143" i="3" s="1"/>
  <c r="DZ143" i="3"/>
  <c r="GR139" i="3"/>
  <c r="GU139" i="3"/>
  <c r="GX139" i="3" s="1"/>
  <c r="GU170" i="3"/>
  <c r="GR158" i="3"/>
  <c r="GR184" i="3" s="1"/>
  <c r="BJ187" i="3"/>
  <c r="BP164" i="3"/>
  <c r="BM164" i="3"/>
  <c r="BJ180" i="3"/>
  <c r="BM137" i="3"/>
  <c r="BM180" i="3" s="1"/>
  <c r="BP137" i="3"/>
  <c r="BM161" i="3"/>
  <c r="BP161" i="3"/>
  <c r="BS161" i="3" s="1"/>
  <c r="BM138" i="3"/>
  <c r="BJ183" i="3"/>
  <c r="BP138" i="3"/>
  <c r="AZ159" i="3"/>
  <c r="AW186" i="3"/>
  <c r="U57" i="3" s="1"/>
  <c r="Y57" i="2" s="1"/>
  <c r="FA189" i="3"/>
  <c r="W54" i="3"/>
  <c r="J54" i="2" s="1"/>
  <c r="AY190" i="3"/>
  <c r="W61" i="3" s="1"/>
  <c r="J61" i="2" s="1"/>
  <c r="IG145" i="3"/>
  <c r="IJ145" i="3" s="1"/>
  <c r="ID145" i="3"/>
  <c r="ID158" i="3"/>
  <c r="ID184" i="3" s="1"/>
  <c r="IG158" i="3"/>
  <c r="IA184" i="3"/>
  <c r="ID143" i="3"/>
  <c r="IG143" i="3"/>
  <c r="IJ143" i="3" s="1"/>
  <c r="AR156" i="3"/>
  <c r="AR184" i="3" s="1"/>
  <c r="P55" i="3" s="1"/>
  <c r="D36" i="2" s="1"/>
  <c r="AO184" i="3"/>
  <c r="M55" i="3" s="1"/>
  <c r="K36" i="2" s="1"/>
  <c r="BX137" i="3"/>
  <c r="BU180" i="3"/>
  <c r="AZ155" i="3"/>
  <c r="AW182" i="3"/>
  <c r="U53" i="3" s="1"/>
  <c r="Y53" i="2" s="1"/>
  <c r="GE148" i="3"/>
  <c r="GH148" i="3" s="1"/>
  <c r="GB148" i="3"/>
  <c r="GE144" i="3"/>
  <c r="GH144" i="3" s="1"/>
  <c r="GB144" i="3"/>
  <c r="GB147" i="3"/>
  <c r="GE147" i="3"/>
  <c r="GH147" i="3" s="1"/>
  <c r="GE168" i="3"/>
  <c r="GH168" i="3" s="1"/>
  <c r="GB168" i="3"/>
  <c r="CL185" i="3"/>
  <c r="CR158" i="3"/>
  <c r="CO158" i="3"/>
  <c r="CO185" i="3" s="1"/>
  <c r="CR147" i="3"/>
  <c r="CU147" i="3" s="1"/>
  <c r="CO147" i="3"/>
  <c r="CR152" i="3"/>
  <c r="CU152" i="3" s="1"/>
  <c r="CO152" i="3"/>
  <c r="CL188" i="3"/>
  <c r="CO166" i="3"/>
  <c r="CR166" i="3"/>
  <c r="EQ143" i="3"/>
  <c r="ET143" i="3"/>
  <c r="EW143" i="3" s="1"/>
  <c r="ET171" i="3"/>
  <c r="EQ171" i="3"/>
  <c r="ET145" i="3"/>
  <c r="EW145" i="3" s="1"/>
  <c r="EQ145" i="3"/>
  <c r="ET139" i="3"/>
  <c r="EW139" i="3" s="1"/>
  <c r="EQ139" i="3"/>
  <c r="ET153" i="3"/>
  <c r="EW153" i="3" s="1"/>
  <c r="EQ153" i="3"/>
  <c r="FG155" i="3"/>
  <c r="FG181" i="3" s="1"/>
  <c r="FD181" i="3"/>
  <c r="HY158" i="3"/>
  <c r="HY184" i="3" s="1"/>
  <c r="HV184" i="3"/>
  <c r="DB180" i="3"/>
  <c r="DE137" i="3"/>
  <c r="DE180" i="3" s="1"/>
  <c r="AR166" i="3"/>
  <c r="AR188" i="3" s="1"/>
  <c r="AO188" i="3"/>
  <c r="HY149" i="3"/>
  <c r="HY180" i="3" s="1"/>
  <c r="HV180" i="3"/>
  <c r="AM138" i="3"/>
  <c r="AJ183" i="3"/>
  <c r="H54" i="3" s="1"/>
  <c r="S35" i="2" s="1"/>
  <c r="T35" i="2" s="1"/>
  <c r="DO164" i="3"/>
  <c r="DL187" i="3"/>
  <c r="DR164" i="3"/>
  <c r="DR154" i="3"/>
  <c r="DO154" i="3"/>
  <c r="DO181" i="3" s="1"/>
  <c r="DL181" i="3"/>
  <c r="DO157" i="3"/>
  <c r="DR157" i="3"/>
  <c r="DU157" i="3" s="1"/>
  <c r="DO151" i="3"/>
  <c r="DR151" i="3"/>
  <c r="DU151" i="3" s="1"/>
  <c r="FQ163" i="3"/>
  <c r="FT163" i="3"/>
  <c r="FW163" i="3" s="1"/>
  <c r="FN189" i="3"/>
  <c r="FT169" i="3"/>
  <c r="FQ169" i="3"/>
  <c r="FT145" i="3"/>
  <c r="FW145" i="3" s="1"/>
  <c r="FQ145" i="3"/>
  <c r="FT141" i="3"/>
  <c r="FW141" i="3" s="1"/>
  <c r="FQ141" i="3"/>
  <c r="EC148" i="3"/>
  <c r="EF148" i="3" s="1"/>
  <c r="DZ148" i="3"/>
  <c r="DZ142" i="3"/>
  <c r="EC142" i="3"/>
  <c r="EF142" i="3" s="1"/>
  <c r="EC154" i="3"/>
  <c r="DZ154" i="3"/>
  <c r="DZ181" i="3" s="1"/>
  <c r="DW181" i="3"/>
  <c r="DZ155" i="3"/>
  <c r="DZ182" i="3" s="1"/>
  <c r="DW182" i="3"/>
  <c r="EC155" i="3"/>
  <c r="EC164" i="3"/>
  <c r="DW187" i="3"/>
  <c r="DZ164" i="3"/>
  <c r="GZ141" i="3"/>
  <c r="GZ138" i="3"/>
  <c r="GZ144" i="3"/>
  <c r="GZ171" i="3"/>
  <c r="GZ170" i="3"/>
  <c r="GZ151" i="3"/>
  <c r="GZ166" i="3"/>
  <c r="GZ148" i="3"/>
  <c r="GZ172" i="3"/>
  <c r="GZ147" i="3"/>
  <c r="GZ142" i="3"/>
  <c r="GZ153" i="3"/>
  <c r="GZ169" i="3"/>
  <c r="GZ167" i="3"/>
  <c r="GZ146" i="3"/>
  <c r="GZ157" i="3"/>
  <c r="GZ150" i="3"/>
  <c r="GZ164" i="3"/>
  <c r="GZ152" i="3"/>
  <c r="GZ168" i="3"/>
  <c r="GZ155" i="3"/>
  <c r="GZ163" i="3"/>
  <c r="GZ159" i="3"/>
  <c r="GZ158" i="3"/>
  <c r="GZ161" i="3"/>
  <c r="GZ149" i="3"/>
  <c r="GZ165" i="3"/>
  <c r="GZ143" i="3"/>
  <c r="GZ154" i="3"/>
  <c r="GZ140" i="3"/>
  <c r="GZ156" i="3"/>
  <c r="GZ162" i="3"/>
  <c r="GZ160" i="3"/>
  <c r="GZ136" i="3"/>
  <c r="GZ139" i="3"/>
  <c r="GZ145" i="3"/>
  <c r="GZ137" i="3"/>
  <c r="GR156" i="3"/>
  <c r="GR181" i="3" s="1"/>
  <c r="GU148" i="3"/>
  <c r="GX148" i="3" s="1"/>
  <c r="GR148" i="3"/>
  <c r="BM139" i="3"/>
  <c r="BP139" i="3"/>
  <c r="BS139" i="3" s="1"/>
  <c r="BM149" i="3"/>
  <c r="BP149" i="3"/>
  <c r="BS149" i="3" s="1"/>
  <c r="BP142" i="3"/>
  <c r="BS142" i="3" s="1"/>
  <c r="BM142" i="3"/>
  <c r="BP158" i="3"/>
  <c r="BJ185" i="3"/>
  <c r="BM158" i="3"/>
  <c r="BM185" i="3" s="1"/>
  <c r="FG162" i="3"/>
  <c r="FG189" i="3" s="1"/>
  <c r="FD189" i="3"/>
  <c r="ID154" i="3"/>
  <c r="IG154" i="3"/>
  <c r="IJ154" i="3" s="1"/>
  <c r="IA187" i="3"/>
  <c r="IG161" i="3"/>
  <c r="ID161" i="3"/>
  <c r="ID187" i="3" s="1"/>
  <c r="IG139" i="3"/>
  <c r="IJ139" i="3" s="1"/>
  <c r="ID139" i="3"/>
  <c r="AZ138" i="3"/>
  <c r="AW183" i="3"/>
  <c r="U54" i="3" s="1"/>
  <c r="Y54" i="2" s="1"/>
  <c r="GT190" i="3"/>
  <c r="HS179" i="3"/>
  <c r="AW181" i="3"/>
  <c r="U52" i="3" s="1"/>
  <c r="Y52" i="2" s="1"/>
  <c r="AZ154" i="3"/>
  <c r="BU185" i="3"/>
  <c r="BX158" i="3"/>
  <c r="BU189" i="3"/>
  <c r="BX169" i="3"/>
  <c r="BU181" i="3"/>
  <c r="BX154" i="3"/>
  <c r="DE154" i="3"/>
  <c r="DE181" i="3" s="1"/>
  <c r="DB181" i="3"/>
  <c r="DE156" i="3"/>
  <c r="DE184" i="3" s="1"/>
  <c r="DB184" i="3"/>
  <c r="GE138" i="3"/>
  <c r="FY183" i="3"/>
  <c r="GB138" i="3"/>
  <c r="GB166" i="3"/>
  <c r="FY188" i="3"/>
  <c r="GE166" i="3"/>
  <c r="GB141" i="3"/>
  <c r="GE141" i="3"/>
  <c r="GH141" i="3" s="1"/>
  <c r="GB137" i="3"/>
  <c r="GB180" i="3" s="1"/>
  <c r="FY180" i="3"/>
  <c r="GE137" i="3"/>
  <c r="J50" i="3"/>
  <c r="Y31" i="2" s="1"/>
  <c r="EP190" i="3"/>
  <c r="CO157" i="3"/>
  <c r="CR157" i="3"/>
  <c r="CU157" i="3" s="1"/>
  <c r="CR139" i="3"/>
  <c r="CU139" i="3" s="1"/>
  <c r="CO139" i="3"/>
  <c r="CR143" i="3"/>
  <c r="CU143" i="3" s="1"/>
  <c r="CO143" i="3"/>
  <c r="CO156" i="3"/>
  <c r="CO184" i="3" s="1"/>
  <c r="CL184" i="3"/>
  <c r="CR156" i="3"/>
  <c r="EQ138" i="3"/>
  <c r="ET138" i="3"/>
  <c r="EW138" i="3" s="1"/>
  <c r="EQ169" i="3"/>
  <c r="ET169" i="3"/>
  <c r="ET144" i="3"/>
  <c r="EW144" i="3" s="1"/>
  <c r="EQ144" i="3"/>
  <c r="EQ164" i="3"/>
  <c r="ET164" i="3"/>
  <c r="EQ162" i="3"/>
  <c r="EN189" i="3"/>
  <c r="ET162" i="3"/>
  <c r="AR138" i="3"/>
  <c r="AR183" i="3" s="1"/>
  <c r="AO183" i="3"/>
  <c r="M54" i="3" s="1"/>
  <c r="K35" i="2" s="1"/>
  <c r="AM164" i="3"/>
  <c r="AJ187" i="3"/>
  <c r="H58" i="3" s="1"/>
  <c r="S39" i="2" s="1"/>
  <c r="T39" i="2" s="1"/>
  <c r="AM166" i="3"/>
  <c r="AJ188" i="3"/>
  <c r="H59" i="3" s="1"/>
  <c r="S40" i="2" s="1"/>
  <c r="T40" i="2" s="1"/>
  <c r="AJ182" i="3"/>
  <c r="H53" i="3" s="1"/>
  <c r="S34" i="2" s="1"/>
  <c r="T34" i="2" s="1"/>
  <c r="AM155" i="3"/>
  <c r="DO141" i="3"/>
  <c r="DR141" i="3"/>
  <c r="DU141" i="3" s="1"/>
  <c r="DR153" i="3"/>
  <c r="DU153" i="3" s="1"/>
  <c r="DO153" i="3"/>
  <c r="DR150" i="3"/>
  <c r="DU150" i="3" s="1"/>
  <c r="DO150" i="3"/>
  <c r="DO165" i="3"/>
  <c r="DR165" i="3"/>
  <c r="DU165" i="3" s="1"/>
  <c r="FT148" i="3"/>
  <c r="FW148" i="3" s="1"/>
  <c r="FQ148" i="3"/>
  <c r="FQ144" i="3"/>
  <c r="FT144" i="3"/>
  <c r="FW144" i="3" s="1"/>
  <c r="FQ150" i="3"/>
  <c r="FT150" i="3"/>
  <c r="FW150" i="3" s="1"/>
  <c r="FO136" i="3" a="1"/>
  <c r="FQ136" i="3"/>
  <c r="FQ179" i="3" s="1"/>
  <c r="FT136" i="3"/>
  <c r="FN179" i="3"/>
  <c r="FQ155" i="3"/>
  <c r="FQ182" i="3" s="1"/>
  <c r="FN182" i="3"/>
  <c r="FT155" i="3"/>
  <c r="DB179" i="3"/>
  <c r="DE136" i="3"/>
  <c r="DE179" i="3" s="1"/>
  <c r="DW184" i="3"/>
  <c r="EC156" i="3"/>
  <c r="DZ156" i="3"/>
  <c r="DZ184" i="3" s="1"/>
  <c r="DZ149" i="3"/>
  <c r="EC149" i="3"/>
  <c r="EF149" i="3" s="1"/>
  <c r="DZ165" i="3"/>
  <c r="EC165" i="3"/>
  <c r="EF165" i="3" s="1"/>
  <c r="DZ167" i="3"/>
  <c r="EC167" i="3"/>
  <c r="EF167" i="3" s="1"/>
  <c r="DZ153" i="3"/>
  <c r="EC153" i="3"/>
  <c r="EF153" i="3" s="1"/>
  <c r="GR141" i="3"/>
  <c r="GU141" i="3"/>
  <c r="GX141" i="3" s="1"/>
  <c r="GR169" i="3"/>
  <c r="GU169" i="3"/>
  <c r="GX169" i="3" s="1"/>
  <c r="GU166" i="3"/>
  <c r="GX166" i="3" s="1"/>
  <c r="GR166" i="3"/>
  <c r="GR159" i="3"/>
  <c r="GU159" i="3"/>
  <c r="GX159" i="3" s="1"/>
  <c r="GU144" i="3"/>
  <c r="GX144" i="3" s="1"/>
  <c r="GR144" i="3"/>
  <c r="BP144" i="3"/>
  <c r="BS144" i="3" s="1"/>
  <c r="BM144" i="3"/>
  <c r="BM136" i="3"/>
  <c r="BM179" i="3" s="1"/>
  <c r="BP136" i="3"/>
  <c r="BJ179" i="3"/>
  <c r="BK136" i="3" a="1"/>
  <c r="BM167" i="3"/>
  <c r="BP167" i="3"/>
  <c r="BS167" i="3" s="1"/>
  <c r="BM155" i="3"/>
  <c r="BM182" i="3" s="1"/>
  <c r="BJ182" i="3"/>
  <c r="BP155" i="3"/>
  <c r="AO181" i="3"/>
  <c r="M52" i="3" s="1"/>
  <c r="K33" i="2" s="1"/>
  <c r="AR154" i="3"/>
  <c r="AR181" i="3" s="1"/>
  <c r="P52" i="3" s="1"/>
  <c r="D33" i="2" s="1"/>
  <c r="BB171" i="3"/>
  <c r="BB183" i="3"/>
  <c r="IG141" i="3"/>
  <c r="IJ141" i="3" s="1"/>
  <c r="ID141" i="3"/>
  <c r="ID160" i="3"/>
  <c r="IG160" i="3"/>
  <c r="IJ160" i="3" s="1"/>
  <c r="ID137" i="3"/>
  <c r="IG137" i="3"/>
  <c r="IJ137" i="3" s="1"/>
  <c r="HQ144" i="3"/>
  <c r="HQ137" i="3"/>
  <c r="HQ165" i="3"/>
  <c r="HQ161" i="3"/>
  <c r="HQ159" i="3"/>
  <c r="HQ173" i="3"/>
  <c r="HQ171" i="3"/>
  <c r="HQ162" i="3"/>
  <c r="HQ149" i="3"/>
  <c r="HQ145" i="3"/>
  <c r="HQ143" i="3"/>
  <c r="HQ157" i="3"/>
  <c r="HQ155" i="3"/>
  <c r="HQ146" i="3"/>
  <c r="HQ174" i="3"/>
  <c r="HQ170" i="3"/>
  <c r="HQ163" i="3"/>
  <c r="HQ141" i="3"/>
  <c r="HQ139" i="3"/>
  <c r="HQ172" i="3"/>
  <c r="HQ158" i="3"/>
  <c r="HQ154" i="3"/>
  <c r="HQ166" i="3"/>
  <c r="HQ152" i="3"/>
  <c r="HQ156" i="3"/>
  <c r="HQ142" i="3"/>
  <c r="HQ138" i="3"/>
  <c r="HQ150" i="3"/>
  <c r="HQ147" i="3"/>
  <c r="HQ140" i="3"/>
  <c r="HQ168" i="3"/>
  <c r="HQ164" i="3"/>
  <c r="HQ176" i="3"/>
  <c r="HQ169" i="3"/>
  <c r="HQ167" i="3"/>
  <c r="HQ136" i="3"/>
  <c r="HQ148" i="3"/>
  <c r="HQ160" i="3"/>
  <c r="HQ153" i="3"/>
  <c r="HQ151" i="3"/>
  <c r="HQ177" i="3"/>
  <c r="HQ175" i="3"/>
  <c r="BV136" i="3" a="1"/>
  <c r="BU179" i="3"/>
  <c r="BX136" i="3"/>
  <c r="GB155" i="3"/>
  <c r="GB182" i="3" s="1"/>
  <c r="FY182" i="3"/>
  <c r="GE155" i="3"/>
  <c r="GE150" i="3"/>
  <c r="GH150" i="3" s="1"/>
  <c r="GB150" i="3"/>
  <c r="GE161" i="3"/>
  <c r="GH161" i="3" s="1"/>
  <c r="GB161" i="3"/>
  <c r="GE153" i="3"/>
  <c r="GH153" i="3" s="1"/>
  <c r="GB153" i="3"/>
  <c r="GB157" i="3"/>
  <c r="GE157" i="3"/>
  <c r="GH157" i="3" s="1"/>
  <c r="CR160" i="3"/>
  <c r="CU160" i="3" s="1"/>
  <c r="CO160" i="3"/>
  <c r="CR145" i="3"/>
  <c r="CU145" i="3" s="1"/>
  <c r="CO145" i="3"/>
  <c r="CR151" i="3"/>
  <c r="CU151" i="3" s="1"/>
  <c r="CO151" i="3"/>
  <c r="CO163" i="3"/>
  <c r="CR163" i="3"/>
  <c r="CU163" i="3" s="1"/>
  <c r="CO138" i="3"/>
  <c r="CL183" i="3"/>
  <c r="CR138" i="3"/>
  <c r="HY150" i="3"/>
  <c r="HY183" i="3" s="1"/>
  <c r="HV183" i="3"/>
  <c r="AW185" i="3"/>
  <c r="U56" i="3" s="1"/>
  <c r="Y56" i="2" s="1"/>
  <c r="AZ158" i="3"/>
  <c r="EQ158" i="3"/>
  <c r="EQ184" i="3" s="1"/>
  <c r="ET158" i="3"/>
  <c r="EN184" i="3"/>
  <c r="EQ172" i="3"/>
  <c r="ET172" i="3"/>
  <c r="ET147" i="3"/>
  <c r="EW147" i="3" s="1"/>
  <c r="EQ147" i="3"/>
  <c r="EQ146" i="3"/>
  <c r="ET146" i="3"/>
  <c r="EW146" i="3" s="1"/>
  <c r="ET150" i="3"/>
  <c r="EQ150" i="3"/>
  <c r="EN183" i="3"/>
  <c r="ES190" i="3"/>
  <c r="FD184" i="3"/>
  <c r="FG158" i="3"/>
  <c r="FG184" i="3" s="1"/>
  <c r="HY155" i="3"/>
  <c r="HY181" i="3" s="1"/>
  <c r="HV181" i="3"/>
  <c r="AU147" i="3"/>
  <c r="AX147" i="3" s="1"/>
  <c r="BA147" i="3" s="1"/>
  <c r="BD147" i="3" s="1"/>
  <c r="AU145" i="3"/>
  <c r="AX145" i="3" s="1"/>
  <c r="BA145" i="3" s="1"/>
  <c r="BD145" i="3" s="1"/>
  <c r="AU142" i="3"/>
  <c r="AX142" i="3" s="1"/>
  <c r="BA142" i="3" s="1"/>
  <c r="BD142" i="3" s="1"/>
  <c r="AU148" i="3"/>
  <c r="AX148" i="3" s="1"/>
  <c r="BA148" i="3" s="1"/>
  <c r="BD148" i="3" s="1"/>
  <c r="AU155" i="3"/>
  <c r="AU153" i="3"/>
  <c r="AX153" i="3" s="1"/>
  <c r="BA153" i="3" s="1"/>
  <c r="BD153" i="3" s="1"/>
  <c r="AU150" i="3"/>
  <c r="AX150" i="3" s="1"/>
  <c r="BA150" i="3" s="1"/>
  <c r="BD150" i="3" s="1"/>
  <c r="AU168" i="3"/>
  <c r="AX168" i="3" s="1"/>
  <c r="BA168" i="3" s="1"/>
  <c r="BD168" i="3" s="1"/>
  <c r="AU157" i="3"/>
  <c r="AX157" i="3" s="1"/>
  <c r="BA157" i="3" s="1"/>
  <c r="BD157" i="3" s="1"/>
  <c r="AU159" i="3"/>
  <c r="AU154" i="3"/>
  <c r="AU160" i="3"/>
  <c r="AX160" i="3" s="1"/>
  <c r="BA160" i="3" s="1"/>
  <c r="BD160" i="3" s="1"/>
  <c r="AU139" i="3"/>
  <c r="AX139" i="3" s="1"/>
  <c r="BA139" i="3" s="1"/>
  <c r="BD139" i="3" s="1"/>
  <c r="AU137" i="3"/>
  <c r="AU169" i="3"/>
  <c r="AU166" i="3"/>
  <c r="AU156" i="3"/>
  <c r="AU143" i="3"/>
  <c r="AX143" i="3" s="1"/>
  <c r="BA143" i="3" s="1"/>
  <c r="BD143" i="3" s="1"/>
  <c r="AU141" i="3"/>
  <c r="AX141" i="3" s="1"/>
  <c r="BA141" i="3" s="1"/>
  <c r="BD141" i="3" s="1"/>
  <c r="AU138" i="3"/>
  <c r="AU170" i="3"/>
  <c r="AX170" i="3" s="1"/>
  <c r="BA170" i="3" s="1"/>
  <c r="AU144" i="3"/>
  <c r="AX144" i="3" s="1"/>
  <c r="BA144" i="3" s="1"/>
  <c r="BD144" i="3" s="1"/>
  <c r="AU136" i="3"/>
  <c r="AU158" i="3"/>
  <c r="AU151" i="3"/>
  <c r="AX151" i="3" s="1"/>
  <c r="BA151" i="3" s="1"/>
  <c r="BD151" i="3" s="1"/>
  <c r="AU140" i="3"/>
  <c r="AX140" i="3" s="1"/>
  <c r="BA140" i="3" s="1"/>
  <c r="BD140" i="3" s="1"/>
  <c r="AU152" i="3"/>
  <c r="AX152" i="3" s="1"/>
  <c r="BA152" i="3" s="1"/>
  <c r="BD152" i="3" s="1"/>
  <c r="AU167" i="3"/>
  <c r="AX167" i="3" s="1"/>
  <c r="BA167" i="3" s="1"/>
  <c r="BD167" i="3" s="1"/>
  <c r="AU164" i="3"/>
  <c r="AU149" i="3"/>
  <c r="AX149" i="3" s="1"/>
  <c r="BA149" i="3" s="1"/>
  <c r="BD149" i="3" s="1"/>
  <c r="AU161" i="3"/>
  <c r="AX161" i="3" s="1"/>
  <c r="BA161" i="3" s="1"/>
  <c r="BD161" i="3" s="1"/>
  <c r="AU165" i="3"/>
  <c r="AX165" i="3" s="1"/>
  <c r="BA165" i="3" s="1"/>
  <c r="BD165" i="3" s="1"/>
  <c r="AU146" i="3"/>
  <c r="AX146" i="3" s="1"/>
  <c r="BA146" i="3" s="1"/>
  <c r="BD146" i="3" s="1"/>
  <c r="AU162" i="3"/>
  <c r="AX162" i="3" s="1"/>
  <c r="BA162" i="3" s="1"/>
  <c r="BD162" i="3" s="1"/>
  <c r="AU163" i="3"/>
  <c r="AX163" i="3" s="1"/>
  <c r="BA163" i="3" s="1"/>
  <c r="BD163" i="3" s="1"/>
  <c r="AJ184" i="3"/>
  <c r="H55" i="3" s="1"/>
  <c r="S36" i="2" s="1"/>
  <c r="T36" i="2" s="1"/>
  <c r="AM156" i="3"/>
  <c r="DR136" i="3"/>
  <c r="DO136" i="3"/>
  <c r="DO179" i="3" s="1"/>
  <c r="DL179" i="3"/>
  <c r="DM136" i="3" a="1"/>
  <c r="DO139" i="3"/>
  <c r="DR139" i="3"/>
  <c r="DU139" i="3" s="1"/>
  <c r="DR168" i="3"/>
  <c r="DU168" i="3" s="1"/>
  <c r="DO168" i="3"/>
  <c r="DR166" i="3"/>
  <c r="DO166" i="3"/>
  <c r="DL188" i="3"/>
  <c r="FT165" i="3"/>
  <c r="FW165" i="3" s="1"/>
  <c r="FQ165" i="3"/>
  <c r="FN188" i="3"/>
  <c r="FQ166" i="3"/>
  <c r="FT166" i="3"/>
  <c r="FQ164" i="3"/>
  <c r="FT164" i="3"/>
  <c r="FN187" i="3"/>
  <c r="FQ157" i="3"/>
  <c r="FT157" i="3"/>
  <c r="FW157" i="3" s="1"/>
  <c r="FQ142" i="3"/>
  <c r="FT142" i="3"/>
  <c r="FW142" i="3" s="1"/>
  <c r="CW139" i="3"/>
  <c r="CW151" i="3"/>
  <c r="CW142" i="3"/>
  <c r="CW138" i="3"/>
  <c r="CW168" i="3"/>
  <c r="CW150" i="3"/>
  <c r="CW162" i="3"/>
  <c r="CW163" i="3"/>
  <c r="CW156" i="3"/>
  <c r="CW155" i="3"/>
  <c r="CW167" i="3"/>
  <c r="CW143" i="3"/>
  <c r="CW140" i="3"/>
  <c r="CW141" i="3"/>
  <c r="CW158" i="3"/>
  <c r="CW170" i="3"/>
  <c r="CW160" i="3"/>
  <c r="CW136" i="3"/>
  <c r="CW146" i="3"/>
  <c r="CW169" i="3"/>
  <c r="CW154" i="3"/>
  <c r="CW144" i="3"/>
  <c r="CW161" i="3"/>
  <c r="CW159" i="3"/>
  <c r="CW166" i="3"/>
  <c r="CW164" i="3"/>
  <c r="CW157" i="3"/>
  <c r="CW148" i="3"/>
  <c r="CW137" i="3"/>
  <c r="CW152" i="3"/>
  <c r="CW153" i="3"/>
  <c r="CW165" i="3"/>
  <c r="CW147" i="3"/>
  <c r="CW145" i="3"/>
  <c r="CW149" i="3"/>
  <c r="EC168" i="3"/>
  <c r="EF168" i="3" s="1"/>
  <c r="DZ168" i="3"/>
  <c r="EC139" i="3"/>
  <c r="EF139" i="3" s="1"/>
  <c r="DZ139" i="3"/>
  <c r="DW183" i="3"/>
  <c r="DZ138" i="3"/>
  <c r="EC138" i="3"/>
  <c r="DZ137" i="3"/>
  <c r="DZ180" i="3" s="1"/>
  <c r="DW180" i="3"/>
  <c r="EC137" i="3"/>
  <c r="CN190" i="3"/>
  <c r="AR164" i="3"/>
  <c r="AR187" i="3" s="1"/>
  <c r="P58" i="3" s="1"/>
  <c r="D39" i="2" s="1"/>
  <c r="AO187" i="3"/>
  <c r="M58" i="3" s="1"/>
  <c r="K39" i="2" s="1"/>
  <c r="GU154" i="3"/>
  <c r="GX154" i="3" s="1"/>
  <c r="GR154" i="3"/>
  <c r="GU147" i="3"/>
  <c r="GX147" i="3" s="1"/>
  <c r="GR147" i="3"/>
  <c r="GR162" i="3"/>
  <c r="GU162" i="3"/>
  <c r="GU168" i="3"/>
  <c r="GR168" i="3"/>
  <c r="GR142" i="3"/>
  <c r="GU142" i="3"/>
  <c r="GX142" i="3" s="1"/>
  <c r="BP162" i="3"/>
  <c r="BS162" i="3" s="1"/>
  <c r="BM162" i="3"/>
  <c r="BM147" i="3"/>
  <c r="BP147" i="3"/>
  <c r="BS147" i="3" s="1"/>
  <c r="BJ186" i="3"/>
  <c r="BM159" i="3"/>
  <c r="BM186" i="3" s="1"/>
  <c r="BP159" i="3"/>
  <c r="BM160" i="3"/>
  <c r="BP160" i="3"/>
  <c r="BS160" i="3" s="1"/>
  <c r="HC125" i="3"/>
  <c r="IG144" i="3"/>
  <c r="IJ144" i="3" s="1"/>
  <c r="ID144" i="3"/>
  <c r="IG149" i="3"/>
  <c r="IA180" i="3"/>
  <c r="ID149" i="3"/>
  <c r="ID180" i="3" s="1"/>
  <c r="IG159" i="3"/>
  <c r="IJ159" i="3" s="1"/>
  <c r="ID159" i="3"/>
  <c r="BU182" i="3"/>
  <c r="BX155" i="3"/>
  <c r="BX138" i="3"/>
  <c r="BU183" i="3"/>
  <c r="GB140" i="3"/>
  <c r="GE140" i="3"/>
  <c r="GH140" i="3" s="1"/>
  <c r="GE163" i="3"/>
  <c r="GH163" i="3" s="1"/>
  <c r="GB163" i="3"/>
  <c r="GE169" i="3"/>
  <c r="GB169" i="3"/>
  <c r="GB189" i="3" s="1"/>
  <c r="FY189" i="3"/>
  <c r="GE145" i="3"/>
  <c r="GH145" i="3" s="1"/>
  <c r="GB145" i="3"/>
  <c r="GB159" i="3"/>
  <c r="GB186" i="3" s="1"/>
  <c r="GE159" i="3"/>
  <c r="FY186" i="3"/>
  <c r="CO169" i="3"/>
  <c r="CL189" i="3"/>
  <c r="CR169" i="3"/>
  <c r="CO144" i="3"/>
  <c r="CR144" i="3"/>
  <c r="CU144" i="3" s="1"/>
  <c r="CO164" i="3"/>
  <c r="CL187" i="3"/>
  <c r="CR164" i="3"/>
  <c r="CR141" i="3"/>
  <c r="CU141" i="3" s="1"/>
  <c r="CO141" i="3"/>
  <c r="CO142" i="3"/>
  <c r="CR142" i="3"/>
  <c r="CU142" i="3" s="1"/>
  <c r="CY183" i="3"/>
  <c r="ET167" i="3"/>
  <c r="EQ167" i="3"/>
  <c r="ET175" i="3"/>
  <c r="EQ175" i="3"/>
  <c r="EQ173" i="3"/>
  <c r="ET173" i="3"/>
  <c r="ET177" i="3"/>
  <c r="EQ177" i="3"/>
  <c r="EN180" i="3"/>
  <c r="EQ149" i="3"/>
  <c r="EQ180" i="3" s="1"/>
  <c r="ET149" i="3"/>
  <c r="FD180" i="3"/>
  <c r="FG149" i="3"/>
  <c r="FG180" i="3" s="1"/>
  <c r="DE158" i="3"/>
  <c r="DE185" i="3" s="1"/>
  <c r="DB185" i="3"/>
  <c r="EV190" i="3"/>
  <c r="CY188" i="3"/>
  <c r="AW171" i="3"/>
  <c r="AW179" i="3"/>
  <c r="AZ136" i="3"/>
  <c r="DO144" i="3"/>
  <c r="DR144" i="3"/>
  <c r="DU144" i="3" s="1"/>
  <c r="DO147" i="3"/>
  <c r="DR147" i="3"/>
  <c r="DU147" i="3" s="1"/>
  <c r="DO159" i="3"/>
  <c r="DO186" i="3" s="1"/>
  <c r="DR159" i="3"/>
  <c r="DL186" i="3"/>
  <c r="DR152" i="3"/>
  <c r="DU152" i="3" s="1"/>
  <c r="DO152" i="3"/>
  <c r="FG157" i="3"/>
  <c r="FG182" i="3" s="1"/>
  <c r="FD182" i="3"/>
  <c r="FQ159" i="3"/>
  <c r="FQ186" i="3" s="1"/>
  <c r="FN186" i="3"/>
  <c r="G57" i="3" s="1"/>
  <c r="R38" i="2" s="1"/>
  <c r="FT159" i="3"/>
  <c r="FT146" i="3"/>
  <c r="FW146" i="3" s="1"/>
  <c r="FQ146" i="3"/>
  <c r="FQ143" i="3"/>
  <c r="FT143" i="3"/>
  <c r="FW143" i="3" s="1"/>
  <c r="FN180" i="3"/>
  <c r="FT137" i="3"/>
  <c r="FQ137" i="3"/>
  <c r="FQ180" i="3" s="1"/>
  <c r="CV190" i="3"/>
  <c r="DZ158" i="3"/>
  <c r="DZ185" i="3" s="1"/>
  <c r="DW185" i="3"/>
  <c r="EC158" i="3"/>
  <c r="DZ146" i="3"/>
  <c r="EC146" i="3"/>
  <c r="EF146" i="3" s="1"/>
  <c r="DZ166" i="3"/>
  <c r="DW188" i="3"/>
  <c r="EC166" i="3"/>
  <c r="EC159" i="3"/>
  <c r="DZ159" i="3"/>
  <c r="DZ186" i="3" s="1"/>
  <c r="DW186" i="3"/>
  <c r="AZ169" i="3"/>
  <c r="AW189" i="3"/>
  <c r="U60" i="3" s="1"/>
  <c r="Y60" i="2" s="1"/>
  <c r="GR149" i="3"/>
  <c r="GU149" i="3"/>
  <c r="GX149" i="3" s="1"/>
  <c r="GU137" i="3"/>
  <c r="GO180" i="3"/>
  <c r="GR137" i="3"/>
  <c r="GR180" i="3" s="1"/>
  <c r="GR153" i="3"/>
  <c r="GU153" i="3"/>
  <c r="GX153" i="3" s="1"/>
  <c r="GR167" i="3"/>
  <c r="GU167" i="3"/>
  <c r="GX167" i="3" s="1"/>
  <c r="GU138" i="3"/>
  <c r="GR138" i="3"/>
  <c r="BM141" i="3"/>
  <c r="BP141" i="3"/>
  <c r="BS141" i="3" s="1"/>
  <c r="BM145" i="3"/>
  <c r="BP145" i="3"/>
  <c r="BS145" i="3" s="1"/>
  <c r="BM169" i="3"/>
  <c r="BP169" i="3"/>
  <c r="BJ189" i="3"/>
  <c r="BP146" i="3"/>
  <c r="BS146" i="3" s="1"/>
  <c r="BM146" i="3"/>
  <c r="HY162" i="3"/>
  <c r="HY189" i="3" s="1"/>
  <c r="HV189" i="3"/>
  <c r="IG156" i="3"/>
  <c r="IJ156" i="3" s="1"/>
  <c r="ID156" i="3"/>
  <c r="ID147" i="3"/>
  <c r="IG147" i="3"/>
  <c r="IJ147" i="3" s="1"/>
  <c r="ID151" i="3"/>
  <c r="IG151" i="3"/>
  <c r="IJ151" i="3" s="1"/>
  <c r="IA181" i="3"/>
  <c r="IG155" i="3"/>
  <c r="ID155" i="3"/>
  <c r="ID181" i="3" s="1"/>
  <c r="BX156" i="3"/>
  <c r="BU184" i="3"/>
  <c r="BU188" i="3"/>
  <c r="BX166" i="3"/>
  <c r="AO185" i="3"/>
  <c r="M56" i="3" s="1"/>
  <c r="K37" i="2" s="1"/>
  <c r="AR158" i="3"/>
  <c r="AR185" i="3" s="1"/>
  <c r="P56" i="3" s="1"/>
  <c r="D37" i="2" s="1"/>
  <c r="CY187" i="3"/>
  <c r="GE160" i="3"/>
  <c r="GH160" i="3" s="1"/>
  <c r="GB160" i="3"/>
  <c r="GB164" i="3"/>
  <c r="FY187" i="3"/>
  <c r="GE164" i="3"/>
  <c r="FY184" i="3"/>
  <c r="GE156" i="3"/>
  <c r="GB156" i="3"/>
  <c r="GB184" i="3" s="1"/>
  <c r="GE152" i="3"/>
  <c r="GH152" i="3" s="1"/>
  <c r="GB152" i="3"/>
  <c r="CO162" i="3"/>
  <c r="CR162" i="3"/>
  <c r="CU162" i="3" s="1"/>
  <c r="CR154" i="3"/>
  <c r="CO154" i="3"/>
  <c r="CO181" i="3" s="1"/>
  <c r="CL181" i="3"/>
  <c r="CR165" i="3"/>
  <c r="CU165" i="3" s="1"/>
  <c r="CO165" i="3"/>
  <c r="CR167" i="3"/>
  <c r="CU167" i="3" s="1"/>
  <c r="CO167" i="3"/>
  <c r="CO161" i="3"/>
  <c r="CR161" i="3"/>
  <c r="CU161" i="3" s="1"/>
  <c r="DB183" i="3"/>
  <c r="DE138" i="3"/>
  <c r="DE183" i="3" s="1"/>
  <c r="ET142" i="3"/>
  <c r="EW142" i="3" s="1"/>
  <c r="EQ142" i="3"/>
  <c r="EQ156" i="3"/>
  <c r="ET156" i="3"/>
  <c r="EW156" i="3" s="1"/>
  <c r="EQ170" i="3"/>
  <c r="ET170" i="3"/>
  <c r="ET157" i="3"/>
  <c r="EQ157" i="3"/>
  <c r="EQ182" i="3" s="1"/>
  <c r="EN182" i="3"/>
  <c r="EQ176" i="3"/>
  <c r="ET176" i="3"/>
  <c r="ET137" i="3"/>
  <c r="EW137" i="3" s="1"/>
  <c r="EQ137" i="3"/>
  <c r="AZ137" i="3"/>
  <c r="AW180" i="3"/>
  <c r="U51" i="3" s="1"/>
  <c r="Y51" i="2" s="1"/>
  <c r="DE166" i="3"/>
  <c r="DE188" i="3" s="1"/>
  <c r="DB188" i="3"/>
  <c r="R50" i="3"/>
  <c r="R50" i="2" s="1"/>
  <c r="AT190" i="3"/>
  <c r="R61" i="3" s="1"/>
  <c r="R61" i="2" s="1"/>
  <c r="AM136" i="3"/>
  <c r="AJ171" i="3"/>
  <c r="AJ179" i="3"/>
  <c r="DR146" i="3"/>
  <c r="DU146" i="3" s="1"/>
  <c r="DO146" i="3"/>
  <c r="DR162" i="3"/>
  <c r="DU162" i="3" s="1"/>
  <c r="DO162" i="3"/>
  <c r="DO167" i="3"/>
  <c r="DR167" i="3"/>
  <c r="DU167" i="3" s="1"/>
  <c r="DO160" i="3"/>
  <c r="DR160" i="3"/>
  <c r="DU160" i="3" s="1"/>
  <c r="EY139" i="3"/>
  <c r="EY152" i="3"/>
  <c r="EY149" i="3"/>
  <c r="EY177" i="3"/>
  <c r="EY158" i="3"/>
  <c r="EY137" i="3"/>
  <c r="EY146" i="3"/>
  <c r="EY163" i="3"/>
  <c r="EY148" i="3"/>
  <c r="EY145" i="3"/>
  <c r="EY169" i="3"/>
  <c r="EY176" i="3"/>
  <c r="EY173" i="3"/>
  <c r="EY147" i="3"/>
  <c r="EY175" i="3"/>
  <c r="EY172" i="3"/>
  <c r="EY153" i="3"/>
  <c r="EY171" i="3"/>
  <c r="EY174" i="3"/>
  <c r="EY138" i="3"/>
  <c r="EY166" i="3"/>
  <c r="EY167" i="3"/>
  <c r="EY155" i="3"/>
  <c r="EY168" i="3"/>
  <c r="EY165" i="3"/>
  <c r="EY150" i="3"/>
  <c r="EY151" i="3"/>
  <c r="EY160" i="3"/>
  <c r="EY164" i="3"/>
  <c r="EY156" i="3"/>
  <c r="EY144" i="3"/>
  <c r="EY159" i="3"/>
  <c r="EY162" i="3"/>
  <c r="EY143" i="3"/>
  <c r="EY157" i="3"/>
  <c r="EY161" i="3"/>
  <c r="EY136" i="3"/>
  <c r="EY140" i="3"/>
  <c r="EY170" i="3"/>
  <c r="EY142" i="3"/>
  <c r="EY141" i="3"/>
  <c r="EY154" i="3"/>
  <c r="FT154" i="3"/>
  <c r="FN181" i="3"/>
  <c r="FQ154" i="3"/>
  <c r="FQ181" i="3" s="1"/>
  <c r="FT167" i="3"/>
  <c r="FW167" i="3" s="1"/>
  <c r="FQ167" i="3"/>
  <c r="FT138" i="3"/>
  <c r="FQ138" i="3"/>
  <c r="FN183" i="3"/>
  <c r="FT158" i="3"/>
  <c r="FQ158" i="3"/>
  <c r="FQ185" i="3" s="1"/>
  <c r="FN185" i="3"/>
  <c r="G56" i="3" s="1"/>
  <c r="R37" i="2" s="1"/>
  <c r="EC145" i="3"/>
  <c r="EF145" i="3" s="1"/>
  <c r="DZ145" i="3"/>
  <c r="DW179" i="3"/>
  <c r="DZ136" i="3"/>
  <c r="DZ179" i="3" s="1"/>
  <c r="EC136" i="3"/>
  <c r="DX136" i="3" a="1"/>
  <c r="EC152" i="3"/>
  <c r="EF152" i="3" s="1"/>
  <c r="DZ152" i="3"/>
  <c r="EC147" i="3"/>
  <c r="EF147" i="3" s="1"/>
  <c r="DZ147" i="3"/>
  <c r="GU143" i="3"/>
  <c r="GX143" i="3" s="1"/>
  <c r="GR143" i="3"/>
  <c r="GR150" i="3"/>
  <c r="GU150" i="3"/>
  <c r="GX150" i="3" s="1"/>
  <c r="BP156" i="3"/>
  <c r="BM156" i="3"/>
  <c r="BM184" i="3" s="1"/>
  <c r="BJ184" i="3"/>
  <c r="BP168" i="3"/>
  <c r="BS168" i="3" s="1"/>
  <c r="BM168" i="3"/>
  <c r="BM157" i="3"/>
  <c r="BP157" i="3"/>
  <c r="BS157" i="3" s="1"/>
  <c r="BP150" i="3"/>
  <c r="BS150" i="3" s="1"/>
  <c r="BM150" i="3"/>
  <c r="BP154" i="3"/>
  <c r="BM154" i="3"/>
  <c r="BM181" i="3" s="1"/>
  <c r="BJ181" i="3"/>
  <c r="HS189" i="3"/>
  <c r="IA179" i="3"/>
  <c r="ID136" i="3"/>
  <c r="IB136" i="3" a="1"/>
  <c r="IG136" i="3"/>
  <c r="IG140" i="3"/>
  <c r="IJ140" i="3" s="1"/>
  <c r="ID140" i="3"/>
  <c r="IG152" i="3"/>
  <c r="IJ152" i="3" s="1"/>
  <c r="ID152" i="3"/>
  <c r="ID153" i="3"/>
  <c r="IG153" i="3"/>
  <c r="IJ153" i="3" s="1"/>
  <c r="BU186" i="3"/>
  <c r="BX159" i="3"/>
  <c r="BU187" i="3"/>
  <c r="BX164" i="3"/>
  <c r="HY157" i="3"/>
  <c r="HY182" i="3" s="1"/>
  <c r="HV182" i="3"/>
  <c r="DE164" i="3"/>
  <c r="DE187" i="3" s="1"/>
  <c r="DB187" i="3"/>
  <c r="GE146" i="3"/>
  <c r="GH146" i="3" s="1"/>
  <c r="GB146" i="3"/>
  <c r="GB154" i="3"/>
  <c r="GB181" i="3" s="1"/>
  <c r="FY181" i="3"/>
  <c r="GE154" i="3"/>
  <c r="GE149" i="3"/>
  <c r="GH149" i="3" s="1"/>
  <c r="GB149" i="3"/>
  <c r="GE158" i="3"/>
  <c r="GB158" i="3"/>
  <c r="GB185" i="3" s="1"/>
  <c r="FY185" i="3"/>
  <c r="CO150" i="3"/>
  <c r="CR150" i="3"/>
  <c r="CU150" i="3" s="1"/>
  <c r="CO155" i="3"/>
  <c r="CO182" i="3" s="1"/>
  <c r="CR155" i="3"/>
  <c r="CL182" i="3"/>
  <c r="CR137" i="3"/>
  <c r="CO137" i="3"/>
  <c r="CO180" i="3" s="1"/>
  <c r="CL180" i="3"/>
  <c r="CR168" i="3"/>
  <c r="CU168" i="3" s="1"/>
  <c r="CO168" i="3"/>
  <c r="AO186" i="3"/>
  <c r="M57" i="3" s="1"/>
  <c r="K38" i="2" s="1"/>
  <c r="AR159" i="3"/>
  <c r="AR186" i="3" s="1"/>
  <c r="P57" i="3" s="1"/>
  <c r="D38" i="2" s="1"/>
  <c r="FG161" i="3"/>
  <c r="FG187" i="3" s="1"/>
  <c r="FD187" i="3"/>
  <c r="ET165" i="3"/>
  <c r="EQ165" i="3"/>
  <c r="ET159" i="3"/>
  <c r="EW159" i="3" s="1"/>
  <c r="EQ159" i="3"/>
  <c r="EQ168" i="3"/>
  <c r="ET168" i="3"/>
  <c r="EN187" i="3"/>
  <c r="ET161" i="3"/>
  <c r="EQ161" i="3"/>
  <c r="EQ187" i="3" s="1"/>
  <c r="EQ148" i="3"/>
  <c r="ET148" i="3"/>
  <c r="EW148" i="3" s="1"/>
  <c r="EQ136" i="3"/>
  <c r="EN179" i="3"/>
  <c r="ET136" i="3"/>
  <c r="DB182" i="3"/>
  <c r="DE155" i="3"/>
  <c r="DE182" i="3" s="1"/>
  <c r="AW187" i="3"/>
  <c r="U58" i="3" s="1"/>
  <c r="Y58" i="2" s="1"/>
  <c r="AZ164" i="3"/>
  <c r="AM169" i="3"/>
  <c r="AJ189" i="3"/>
  <c r="H60" i="3" s="1"/>
  <c r="S41" i="2" s="1"/>
  <c r="T41" i="2" s="1"/>
  <c r="AJ186" i="3"/>
  <c r="AM159" i="3"/>
  <c r="DR142" i="3"/>
  <c r="DU142" i="3" s="1"/>
  <c r="DO142" i="3"/>
  <c r="DR145" i="3"/>
  <c r="DU145" i="3" s="1"/>
  <c r="DO145" i="3"/>
  <c r="DR161" i="3"/>
  <c r="DU161" i="3" s="1"/>
  <c r="DO161" i="3"/>
  <c r="DR149" i="3"/>
  <c r="DU149" i="3" s="1"/>
  <c r="DO149" i="3"/>
  <c r="DR138" i="3"/>
  <c r="DO138" i="3"/>
  <c r="DL183" i="3"/>
  <c r="EX190" i="3"/>
  <c r="FT139" i="3"/>
  <c r="FW139" i="3" s="1"/>
  <c r="FQ139" i="3"/>
  <c r="FT161" i="3"/>
  <c r="FW161" i="3" s="1"/>
  <c r="FQ161" i="3"/>
  <c r="FQ152" i="3"/>
  <c r="FT152" i="3"/>
  <c r="FW152" i="3" s="1"/>
  <c r="FQ160" i="3"/>
  <c r="FT160" i="3"/>
  <c r="FW160" i="3" s="1"/>
  <c r="DZ161" i="3"/>
  <c r="EC161" i="3"/>
  <c r="EF161" i="3" s="1"/>
  <c r="EC157" i="3"/>
  <c r="EF157" i="3" s="1"/>
  <c r="DZ157" i="3"/>
  <c r="EC150" i="3"/>
  <c r="EF150" i="3" s="1"/>
  <c r="DZ150" i="3"/>
  <c r="EC160" i="3"/>
  <c r="EF160" i="3" s="1"/>
  <c r="DZ160" i="3"/>
  <c r="HB183" i="3"/>
  <c r="HB190" i="3" s="1"/>
  <c r="FG150" i="3"/>
  <c r="FG183" i="3" s="1"/>
  <c r="FD183" i="3"/>
  <c r="GU164" i="3"/>
  <c r="GX164" i="3" s="1"/>
  <c r="GR164" i="3"/>
  <c r="GR155" i="3"/>
  <c r="GU155" i="3"/>
  <c r="GX155" i="3" s="1"/>
  <c r="GU165" i="3"/>
  <c r="GX165" i="3" s="1"/>
  <c r="GR165" i="3"/>
  <c r="BM153" i="3"/>
  <c r="BP153" i="3"/>
  <c r="BS153" i="3" s="1"/>
  <c r="BP152" i="3"/>
  <c r="BS152" i="3" s="1"/>
  <c r="BM152" i="3"/>
  <c r="BP148" i="3"/>
  <c r="BS148" i="3" s="1"/>
  <c r="BM148" i="3"/>
  <c r="BP151" i="3"/>
  <c r="BS151" i="3" s="1"/>
  <c r="BM151" i="3"/>
  <c r="BP166" i="3"/>
  <c r="BM166" i="3"/>
  <c r="BM188" i="3" s="1"/>
  <c r="BJ188" i="3"/>
  <c r="HV187" i="3"/>
  <c r="HY161" i="3"/>
  <c r="HY187" i="3" s="1"/>
  <c r="AQ190" i="3"/>
  <c r="O61" i="3" s="1"/>
  <c r="C42" i="2" s="1"/>
  <c r="O54" i="3"/>
  <c r="C35" i="2" s="1"/>
  <c r="GC122" i="3"/>
  <c r="IA189" i="3"/>
  <c r="IG162" i="3"/>
  <c r="ID162" i="3"/>
  <c r="ID146" i="3"/>
  <c r="IG146" i="3"/>
  <c r="IJ146" i="3" s="1"/>
  <c r="ID148" i="3"/>
  <c r="IG148" i="3"/>
  <c r="IJ148" i="3" s="1"/>
  <c r="ID142" i="3"/>
  <c r="IG142" i="3"/>
  <c r="IJ142" i="3" s="1"/>
  <c r="DB189" i="3"/>
  <c r="DE169" i="3"/>
  <c r="DE189" i="3" s="1"/>
  <c r="GE151" i="3"/>
  <c r="GH151" i="3" s="1"/>
  <c r="GB151" i="3"/>
  <c r="GB139" i="3"/>
  <c r="GE139" i="3"/>
  <c r="GH139" i="3" s="1"/>
  <c r="GB165" i="3"/>
  <c r="GE165" i="3"/>
  <c r="GH165" i="3" s="1"/>
  <c r="GE136" i="3"/>
  <c r="FY179" i="3"/>
  <c r="FZ136" i="3" a="1"/>
  <c r="GB136" i="3"/>
  <c r="GB179" i="3" s="1"/>
  <c r="CO140" i="3"/>
  <c r="CR140" i="3"/>
  <c r="CU140" i="3" s="1"/>
  <c r="CR148" i="3"/>
  <c r="CU148" i="3" s="1"/>
  <c r="CO148" i="3"/>
  <c r="CO146" i="3"/>
  <c r="CR146" i="3"/>
  <c r="CU146" i="3" s="1"/>
  <c r="CR159" i="3"/>
  <c r="CO159" i="3"/>
  <c r="CO186" i="3" s="1"/>
  <c r="CL186" i="3"/>
  <c r="AR169" i="3"/>
  <c r="AR189" i="3" s="1"/>
  <c r="P60" i="3" s="1"/>
  <c r="D41" i="2" s="1"/>
  <c r="AO189" i="3"/>
  <c r="M60" i="3" s="1"/>
  <c r="K41" i="2" s="1"/>
  <c r="EQ174" i="3"/>
  <c r="ET174" i="3"/>
  <c r="ET154" i="3"/>
  <c r="EW154" i="3" s="1"/>
  <c r="EQ154" i="3"/>
  <c r="ET152" i="3"/>
  <c r="EW152" i="3" s="1"/>
  <c r="EQ152" i="3"/>
  <c r="ET160" i="3"/>
  <c r="EW160" i="3" s="1"/>
  <c r="EQ160" i="3"/>
  <c r="EN181" i="3"/>
  <c r="ET155" i="3"/>
  <c r="EQ155" i="3"/>
  <c r="EQ181" i="3" s="1"/>
  <c r="CT190" i="3"/>
  <c r="AJ180" i="3"/>
  <c r="H51" i="3" s="1"/>
  <c r="S32" i="2" s="1"/>
  <c r="T32" i="2" s="1"/>
  <c r="AM137" i="3"/>
  <c r="DO169" i="3"/>
  <c r="DR169" i="3"/>
  <c r="DL189" i="3"/>
  <c r="DO155" i="3"/>
  <c r="DO182" i="3" s="1"/>
  <c r="DR155" i="3"/>
  <c r="DL182" i="3"/>
  <c r="DO140" i="3"/>
  <c r="DR140" i="3"/>
  <c r="DU140" i="3" s="1"/>
  <c r="DR158" i="3"/>
  <c r="DO158" i="3"/>
  <c r="DO185" i="3" s="1"/>
  <c r="DL185" i="3"/>
  <c r="DO137" i="3"/>
  <c r="DO180" i="3" s="1"/>
  <c r="DR137" i="3"/>
  <c r="DL180" i="3"/>
  <c r="FD179" i="3"/>
  <c r="FG136" i="3"/>
  <c r="FG179" i="3" s="1"/>
  <c r="FQ147" i="3"/>
  <c r="FT147" i="3"/>
  <c r="FW147" i="3" s="1"/>
  <c r="FQ162" i="3"/>
  <c r="FT162" i="3"/>
  <c r="FW162" i="3" s="1"/>
  <c r="FQ149" i="3"/>
  <c r="FT149" i="3"/>
  <c r="FW149" i="3" s="1"/>
  <c r="FQ168" i="3"/>
  <c r="FT168" i="3"/>
  <c r="FW168" i="3" s="1"/>
  <c r="DE159" i="3"/>
  <c r="DE186" i="3" s="1"/>
  <c r="DB186" i="3"/>
  <c r="EC162" i="3"/>
  <c r="EF162" i="3" s="1"/>
  <c r="DZ162" i="3"/>
  <c r="EC169" i="3"/>
  <c r="DW189" i="3"/>
  <c r="DZ169" i="3"/>
  <c r="DZ144" i="3"/>
  <c r="EC144" i="3"/>
  <c r="EF144" i="3" s="1"/>
  <c r="EC151" i="3"/>
  <c r="EF151" i="3" s="1"/>
  <c r="DZ151" i="3"/>
  <c r="HE183" i="3"/>
  <c r="HE190" i="3" s="1"/>
  <c r="HH145" i="3"/>
  <c r="HH183" i="3" s="1"/>
  <c r="HH190" i="3" s="1"/>
  <c r="FA183" i="3"/>
  <c r="GR160" i="3"/>
  <c r="GR185" i="3" s="1"/>
  <c r="GO185" i="3"/>
  <c r="GU160" i="3"/>
  <c r="GR161" i="3"/>
  <c r="GR186" i="3" s="1"/>
  <c r="GU161" i="3"/>
  <c r="GO186" i="3"/>
  <c r="GU145" i="3"/>
  <c r="GX145" i="3" s="1"/>
  <c r="GR145" i="3"/>
  <c r="GU146" i="3"/>
  <c r="GX146" i="3" s="1"/>
  <c r="GR146" i="3"/>
  <c r="BM165" i="3"/>
  <c r="BP165" i="3"/>
  <c r="BS165" i="3" s="1"/>
  <c r="BM163" i="3"/>
  <c r="BP163" i="3"/>
  <c r="BS163" i="3" s="1"/>
  <c r="BP140" i="3"/>
  <c r="BS140" i="3" s="1"/>
  <c r="BM140" i="3"/>
  <c r="BM143" i="3"/>
  <c r="BP143" i="3"/>
  <c r="BS143" i="3" s="1"/>
  <c r="BY59" i="3"/>
  <c r="HF125" i="3"/>
  <c r="HD100" i="3"/>
  <c r="HG100" i="3"/>
  <c r="HJ100" i="3" s="1"/>
  <c r="HA115" i="3"/>
  <c r="HD72" i="3"/>
  <c r="HD115" i="3" s="1"/>
  <c r="HG72" i="3"/>
  <c r="HD104" i="3"/>
  <c r="HG104" i="3"/>
  <c r="HJ104" i="3" s="1"/>
  <c r="HD102" i="3"/>
  <c r="HG102" i="3"/>
  <c r="HJ102" i="3" s="1"/>
  <c r="HD106" i="3"/>
  <c r="HG106" i="3"/>
  <c r="HJ106" i="3" s="1"/>
  <c r="ED115" i="3"/>
  <c r="EG72" i="3"/>
  <c r="EG115" i="3" s="1"/>
  <c r="GF121" i="3"/>
  <c r="GI94" i="3"/>
  <c r="GI121" i="3" s="1"/>
  <c r="BA121" i="3"/>
  <c r="BD94" i="3"/>
  <c r="BD121" i="3" s="1"/>
  <c r="CE94" i="3"/>
  <c r="CE121" i="3" s="1"/>
  <c r="CB121" i="3"/>
  <c r="IE114" i="3"/>
  <c r="HG91" i="3"/>
  <c r="HD91" i="3"/>
  <c r="HD116" i="3" s="1"/>
  <c r="HA116" i="3"/>
  <c r="HD71" i="3"/>
  <c r="HD114" i="3" s="1"/>
  <c r="HG71" i="3"/>
  <c r="HA114" i="3"/>
  <c r="HD108" i="3"/>
  <c r="HG108" i="3"/>
  <c r="HD93" i="3"/>
  <c r="HD119" i="3" s="1"/>
  <c r="HA119" i="3"/>
  <c r="HG93" i="3"/>
  <c r="HG82" i="3"/>
  <c r="HJ82" i="3" s="1"/>
  <c r="HD82" i="3"/>
  <c r="EG101" i="3"/>
  <c r="EG123" i="3" s="1"/>
  <c r="ED123" i="3"/>
  <c r="BA117" i="3"/>
  <c r="BD90" i="3"/>
  <c r="BD117" i="3" s="1"/>
  <c r="GI91" i="3"/>
  <c r="GI119" i="3" s="1"/>
  <c r="GF119" i="3"/>
  <c r="BA124" i="3"/>
  <c r="BD104" i="3"/>
  <c r="BD124" i="3" s="1"/>
  <c r="IH116" i="3"/>
  <c r="IK90" i="3"/>
  <c r="IK116" i="3" s="1"/>
  <c r="IB125" i="3"/>
  <c r="BD73" i="3"/>
  <c r="BD118" i="3" s="1"/>
  <c r="BA118" i="3"/>
  <c r="EG93" i="3"/>
  <c r="EG120" i="3" s="1"/>
  <c r="ED120" i="3"/>
  <c r="Y34" i="3" s="1"/>
  <c r="L56" i="16" s="1"/>
  <c r="M56" i="16" s="1"/>
  <c r="BD71" i="3"/>
  <c r="BA114" i="3"/>
  <c r="BA106" i="3"/>
  <c r="HG77" i="3"/>
  <c r="HJ77" i="3" s="1"/>
  <c r="HD77" i="3"/>
  <c r="HG103" i="3"/>
  <c r="HA124" i="3"/>
  <c r="HD103" i="3"/>
  <c r="HD101" i="3"/>
  <c r="HG101" i="3"/>
  <c r="HJ101" i="3" s="1"/>
  <c r="HG94" i="3"/>
  <c r="HJ94" i="3" s="1"/>
  <c r="HD94" i="3"/>
  <c r="HD96" i="3"/>
  <c r="HD121" i="3" s="1"/>
  <c r="HG96" i="3"/>
  <c r="HA121" i="3"/>
  <c r="IH119" i="3"/>
  <c r="IK93" i="3"/>
  <c r="IK119" i="3" s="1"/>
  <c r="ED121" i="3"/>
  <c r="EG94" i="3"/>
  <c r="EG121" i="3" s="1"/>
  <c r="CB123" i="3"/>
  <c r="CE101" i="3"/>
  <c r="CE123" i="3" s="1"/>
  <c r="EG73" i="3"/>
  <c r="EG118" i="3" s="1"/>
  <c r="ED118" i="3"/>
  <c r="GI93" i="3"/>
  <c r="GI120" i="3" s="1"/>
  <c r="GF120" i="3"/>
  <c r="BY118" i="3"/>
  <c r="CB117" i="3"/>
  <c r="CE90" i="3"/>
  <c r="CE117" i="3" s="1"/>
  <c r="EA124" i="3"/>
  <c r="V38" i="3" s="1"/>
  <c r="Z60" i="16" s="1"/>
  <c r="AA60" i="16" s="1"/>
  <c r="CB124" i="3"/>
  <c r="CE104" i="3"/>
  <c r="CE124" i="3" s="1"/>
  <c r="ED119" i="3"/>
  <c r="EG91" i="3"/>
  <c r="EG119" i="3" s="1"/>
  <c r="GI104" i="3"/>
  <c r="GI124" i="3" s="1"/>
  <c r="GF124" i="3"/>
  <c r="HG81" i="3"/>
  <c r="HJ81" i="3" s="1"/>
  <c r="HD81" i="3"/>
  <c r="HD98" i="3"/>
  <c r="HG98" i="3"/>
  <c r="HJ98" i="3" s="1"/>
  <c r="HG97" i="3"/>
  <c r="HD97" i="3"/>
  <c r="HA122" i="3"/>
  <c r="HD73" i="3"/>
  <c r="HA118" i="3"/>
  <c r="HG73" i="3"/>
  <c r="HD75" i="3"/>
  <c r="HG75" i="3"/>
  <c r="HJ75" i="3" s="1"/>
  <c r="BD91" i="3"/>
  <c r="BD119" i="3" s="1"/>
  <c r="BA119" i="3"/>
  <c r="BA116" i="3"/>
  <c r="BD89" i="3"/>
  <c r="BD116" i="3" s="1"/>
  <c r="CB118" i="3"/>
  <c r="CE73" i="3"/>
  <c r="CE118" i="3" s="1"/>
  <c r="ED124" i="3"/>
  <c r="EG104" i="3"/>
  <c r="EG124" i="3" s="1"/>
  <c r="BD93" i="3"/>
  <c r="BD120" i="3" s="1"/>
  <c r="BA120" i="3"/>
  <c r="BY124" i="3"/>
  <c r="CB114" i="3"/>
  <c r="CE71" i="3"/>
  <c r="CE114" i="3" s="1"/>
  <c r="GC124" i="3"/>
  <c r="HI125" i="3"/>
  <c r="CZ125" i="3"/>
  <c r="HD109" i="3"/>
  <c r="HG109" i="3"/>
  <c r="HD83" i="3"/>
  <c r="HG83" i="3"/>
  <c r="HJ83" i="3" s="1"/>
  <c r="HG89" i="3"/>
  <c r="HJ89" i="3" s="1"/>
  <c r="HD89" i="3"/>
  <c r="HD78" i="3"/>
  <c r="HG78" i="3"/>
  <c r="HJ78" i="3" s="1"/>
  <c r="IK96" i="3"/>
  <c r="IK122" i="3" s="1"/>
  <c r="IH122" i="3"/>
  <c r="BY123" i="3"/>
  <c r="EA118" i="3"/>
  <c r="V32" i="3" s="1"/>
  <c r="Z54" i="16" s="1"/>
  <c r="AA54" i="16" s="1"/>
  <c r="GI71" i="3"/>
  <c r="GI114" i="3" s="1"/>
  <c r="GF114" i="3"/>
  <c r="BD101" i="3"/>
  <c r="BD123" i="3" s="1"/>
  <c r="BA123" i="3"/>
  <c r="GI90" i="3"/>
  <c r="GI117" i="3" s="1"/>
  <c r="GF117" i="3"/>
  <c r="EG89" i="3"/>
  <c r="EG116" i="3" s="1"/>
  <c r="ED116" i="3"/>
  <c r="DF125" i="3"/>
  <c r="IK84" i="3"/>
  <c r="IK115" i="3" s="1"/>
  <c r="IH115" i="3"/>
  <c r="GF118" i="3"/>
  <c r="GI73" i="3"/>
  <c r="GI118" i="3" s="1"/>
  <c r="HG86" i="3"/>
  <c r="HJ86" i="3" s="1"/>
  <c r="HD86" i="3"/>
  <c r="HD99" i="3"/>
  <c r="HG99" i="3"/>
  <c r="HJ99" i="3" s="1"/>
  <c r="HG105" i="3"/>
  <c r="HD105" i="3"/>
  <c r="HD123" i="3" s="1"/>
  <c r="HA123" i="3"/>
  <c r="HG87" i="3"/>
  <c r="HJ87" i="3" s="1"/>
  <c r="HD87" i="3"/>
  <c r="HG90" i="3"/>
  <c r="HJ90" i="3" s="1"/>
  <c r="HD90" i="3"/>
  <c r="FZ125" i="3"/>
  <c r="IE118" i="3"/>
  <c r="IH117" i="3"/>
  <c r="IK92" i="3"/>
  <c r="IK117" i="3" s="1"/>
  <c r="GF116" i="3"/>
  <c r="GI89" i="3"/>
  <c r="GI116" i="3" s="1"/>
  <c r="DC125" i="3"/>
  <c r="GI72" i="3"/>
  <c r="GI115" i="3" s="1"/>
  <c r="GF115" i="3"/>
  <c r="BV125" i="3"/>
  <c r="IK95" i="3"/>
  <c r="IK124" i="3" s="1"/>
  <c r="IH124" i="3"/>
  <c r="GC118" i="3"/>
  <c r="HD107" i="3"/>
  <c r="HG107" i="3"/>
  <c r="HJ107" i="3" s="1"/>
  <c r="HG79" i="3"/>
  <c r="HJ79" i="3" s="1"/>
  <c r="HD79" i="3"/>
  <c r="HD74" i="3"/>
  <c r="HG74" i="3"/>
  <c r="HJ74" i="3" s="1"/>
  <c r="HD80" i="3"/>
  <c r="HG80" i="3"/>
  <c r="HJ80" i="3" s="1"/>
  <c r="HD85" i="3"/>
  <c r="HG85" i="3"/>
  <c r="HJ85" i="3" s="1"/>
  <c r="IK91" i="3"/>
  <c r="IK118" i="3" s="1"/>
  <c r="IH118" i="3"/>
  <c r="FE125" i="3"/>
  <c r="S28" i="3"/>
  <c r="S50" i="16" s="1"/>
  <c r="T50" i="16" s="1"/>
  <c r="DX125" i="3"/>
  <c r="S39" i="3" s="1"/>
  <c r="S61" i="16" s="1"/>
  <c r="T61" i="16" s="1"/>
  <c r="E21" i="16" s="1" a="1"/>
  <c r="EA122" i="3"/>
  <c r="V36" i="3" s="1"/>
  <c r="Z58" i="16" s="1"/>
  <c r="AA58" i="16" s="1"/>
  <c r="CE72" i="3"/>
  <c r="CE115" i="3" s="1"/>
  <c r="CB115" i="3"/>
  <c r="CE93" i="3"/>
  <c r="CE120" i="3" s="1"/>
  <c r="CB120" i="3"/>
  <c r="HD76" i="3"/>
  <c r="HG76" i="3"/>
  <c r="HJ76" i="3" s="1"/>
  <c r="HG88" i="3"/>
  <c r="HJ88" i="3" s="1"/>
  <c r="HD88" i="3"/>
  <c r="HA117" i="3"/>
  <c r="HG92" i="3"/>
  <c r="HD92" i="3"/>
  <c r="HD117" i="3" s="1"/>
  <c r="HD84" i="3"/>
  <c r="HG84" i="3"/>
  <c r="HJ84" i="3" s="1"/>
  <c r="HD95" i="3"/>
  <c r="HD120" i="3" s="1"/>
  <c r="HG95" i="3"/>
  <c r="HA120" i="3"/>
  <c r="CB122" i="3"/>
  <c r="CE99" i="3"/>
  <c r="CE122" i="3" s="1"/>
  <c r="EG90" i="3"/>
  <c r="EG117" i="3" s="1"/>
  <c r="ED117" i="3"/>
  <c r="Y31" i="3" s="1"/>
  <c r="L53" i="16" s="1"/>
  <c r="M53" i="16" s="1"/>
  <c r="GF123" i="3"/>
  <c r="GI101" i="3"/>
  <c r="GI123" i="3" s="1"/>
  <c r="GF122" i="3"/>
  <c r="GI99" i="3"/>
  <c r="GI122" i="3" s="1"/>
  <c r="FH125" i="3"/>
  <c r="CE89" i="3"/>
  <c r="CE116" i="3" s="1"/>
  <c r="CB116" i="3"/>
  <c r="CE91" i="3"/>
  <c r="CE119" i="3" s="1"/>
  <c r="CB119" i="3"/>
  <c r="FB125" i="3"/>
  <c r="EG71" i="3"/>
  <c r="EG114" i="3" s="1"/>
  <c r="ED114" i="3"/>
  <c r="IK71" i="3"/>
  <c r="IH114" i="3"/>
  <c r="BD99" i="3"/>
  <c r="BD122" i="3" s="1"/>
  <c r="BA122" i="3"/>
  <c r="ED122" i="3"/>
  <c r="EG99" i="3"/>
  <c r="EG122" i="3" s="1"/>
  <c r="BD72" i="3"/>
  <c r="BD115" i="3" s="1"/>
  <c r="BA115" i="3"/>
  <c r="FR254" i="3"/>
  <c r="BN125" i="3"/>
  <c r="AO37" i="3"/>
  <c r="AR37" i="3" s="1"/>
  <c r="AR59" i="3" s="1"/>
  <c r="AO26" i="3"/>
  <c r="AR26" i="3" s="1"/>
  <c r="AR53" i="3" s="1"/>
  <c r="AJ18" i="3"/>
  <c r="AM18" i="3" s="1"/>
  <c r="AP18" i="3" s="1"/>
  <c r="AS18" i="3" s="1"/>
  <c r="AO25" i="3"/>
  <c r="AR25" i="3" s="1"/>
  <c r="AR52" i="3" s="1"/>
  <c r="L42" i="18"/>
  <c r="GS254" i="3"/>
  <c r="GY254" i="3"/>
  <c r="FU254" i="3"/>
  <c r="FX254" i="3"/>
  <c r="GV254" i="3"/>
  <c r="AJ23" i="3"/>
  <c r="AM23" i="3" s="1"/>
  <c r="AP23" i="3" s="1"/>
  <c r="AS23" i="3" s="1"/>
  <c r="AJ11" i="3"/>
  <c r="AM11" i="3" s="1"/>
  <c r="AP11" i="3" s="1"/>
  <c r="AS11" i="3" s="1"/>
  <c r="AJ16" i="3"/>
  <c r="AM16" i="3" s="1"/>
  <c r="AP16" i="3" s="1"/>
  <c r="AS16" i="3" s="1"/>
  <c r="AJ37" i="3"/>
  <c r="AM37" i="3" s="1"/>
  <c r="AJ10" i="3"/>
  <c r="AM10" i="3" s="1"/>
  <c r="AP10" i="3" s="1"/>
  <c r="AS10" i="3" s="1"/>
  <c r="AJ17" i="3"/>
  <c r="AM17" i="3" s="1"/>
  <c r="AP17" i="3" s="1"/>
  <c r="AS17" i="3" s="1"/>
  <c r="AJ35" i="3"/>
  <c r="AM35" i="3" s="1"/>
  <c r="DP125" i="3"/>
  <c r="K39" i="3" s="1"/>
  <c r="Z42" i="16" s="1"/>
  <c r="AA42" i="16" s="1"/>
  <c r="F14" i="16" s="1" a="1"/>
  <c r="GS123" i="3"/>
  <c r="AJ28" i="3"/>
  <c r="AM28" i="3" s="1"/>
  <c r="AP28" i="3" s="1"/>
  <c r="AS28" i="3" s="1"/>
  <c r="AJ39" i="3"/>
  <c r="AM39" i="3" s="1"/>
  <c r="AP39" i="3" s="1"/>
  <c r="AS39" i="3" s="1"/>
  <c r="AJ8" i="3"/>
  <c r="AM8" i="3" s="1"/>
  <c r="AJ38" i="3"/>
  <c r="AM38" i="3" s="1"/>
  <c r="AP38" i="3" s="1"/>
  <c r="AS38" i="3" s="1"/>
  <c r="AJ14" i="3"/>
  <c r="AM14" i="3" s="1"/>
  <c r="AP14" i="3" s="1"/>
  <c r="AS14" i="3" s="1"/>
  <c r="AJ41" i="3"/>
  <c r="AM41" i="3" s="1"/>
  <c r="AJ30" i="3"/>
  <c r="AM30" i="3" s="1"/>
  <c r="AJ34" i="3"/>
  <c r="AM34" i="3" s="1"/>
  <c r="AP34" i="3" s="1"/>
  <c r="AS34" i="3" s="1"/>
  <c r="AJ29" i="3"/>
  <c r="AJ56" i="3" s="1"/>
  <c r="AJ7" i="3"/>
  <c r="AM7" i="3" s="1"/>
  <c r="AJ36" i="3"/>
  <c r="AM36" i="3" s="1"/>
  <c r="AP36" i="3" s="1"/>
  <c r="AS36" i="3" s="1"/>
  <c r="AJ31" i="3"/>
  <c r="AM31" i="3" s="1"/>
  <c r="AP31" i="3" s="1"/>
  <c r="AS31" i="3" s="1"/>
  <c r="AJ12" i="3"/>
  <c r="AM12" i="3" s="1"/>
  <c r="AP12" i="3" s="1"/>
  <c r="AS12" i="3" s="1"/>
  <c r="AJ15" i="3"/>
  <c r="AM15" i="3" s="1"/>
  <c r="AP15" i="3" s="1"/>
  <c r="AS15" i="3" s="1"/>
  <c r="AJ21" i="3"/>
  <c r="AM21" i="3" s="1"/>
  <c r="AP21" i="3" s="1"/>
  <c r="AS21" i="3" s="1"/>
  <c r="AJ26" i="3"/>
  <c r="AJ53" i="3" s="1"/>
  <c r="AJ13" i="3"/>
  <c r="AM13" i="3" s="1"/>
  <c r="AP13" i="3" s="1"/>
  <c r="AS13" i="3" s="1"/>
  <c r="AJ40" i="3"/>
  <c r="AM40" i="3" s="1"/>
  <c r="AJ20" i="3"/>
  <c r="AM20" i="3" s="1"/>
  <c r="AP20" i="3" s="1"/>
  <c r="AS20" i="3" s="1"/>
  <c r="AJ9" i="3"/>
  <c r="AM9" i="3" s="1"/>
  <c r="AJ32" i="3"/>
  <c r="AM32" i="3" s="1"/>
  <c r="AP32" i="3" s="1"/>
  <c r="AS32" i="3" s="1"/>
  <c r="AJ24" i="3"/>
  <c r="AM24" i="3" s="1"/>
  <c r="AP24" i="3" s="1"/>
  <c r="AS24" i="3" s="1"/>
  <c r="AJ33" i="3"/>
  <c r="AM33" i="3" s="1"/>
  <c r="AP33" i="3" s="1"/>
  <c r="AS33" i="3" s="1"/>
  <c r="AJ27" i="3"/>
  <c r="AJ55" i="3" s="1"/>
  <c r="AJ25" i="3"/>
  <c r="AM25" i="3" s="1"/>
  <c r="AJ19" i="3"/>
  <c r="AM19" i="3" s="1"/>
  <c r="AP19" i="3" s="1"/>
  <c r="AS19" i="3" s="1"/>
  <c r="F15" i="18"/>
  <c r="GV118" i="3"/>
  <c r="GY73" i="3"/>
  <c r="GY118" i="3" s="1"/>
  <c r="CB59" i="3"/>
  <c r="Y16" i="3" s="1"/>
  <c r="L59" i="10" s="1"/>
  <c r="M59" i="10" s="1"/>
  <c r="CE37" i="3"/>
  <c r="CE59" i="3" s="1"/>
  <c r="AB16" i="3" s="1"/>
  <c r="E59" i="10" s="1"/>
  <c r="F59" i="10" s="1"/>
  <c r="DO17" i="3"/>
  <c r="DR17" i="3"/>
  <c r="DU17" i="3" s="1"/>
  <c r="DO13" i="3"/>
  <c r="DR13" i="3"/>
  <c r="DU13" i="3" s="1"/>
  <c r="DL60" i="3"/>
  <c r="DR40" i="3"/>
  <c r="DO40" i="3"/>
  <c r="DM7" i="3" a="1"/>
  <c r="DR14" i="3"/>
  <c r="DU14" i="3" s="1"/>
  <c r="DO14" i="3"/>
  <c r="DR20" i="3"/>
  <c r="DU20" i="3" s="1"/>
  <c r="DO20" i="3"/>
  <c r="DR34" i="3"/>
  <c r="DU34" i="3" s="1"/>
  <c r="DO34" i="3"/>
  <c r="DR12" i="3"/>
  <c r="DU12" i="3" s="1"/>
  <c r="DO12" i="3"/>
  <c r="DO27" i="3"/>
  <c r="DO55" i="3" s="1"/>
  <c r="DR27" i="3"/>
  <c r="DL55" i="3"/>
  <c r="DO9" i="3"/>
  <c r="DL54" i="3"/>
  <c r="DR9" i="3"/>
  <c r="DX61" i="3"/>
  <c r="EG8" i="3"/>
  <c r="EG51" i="3" s="1"/>
  <c r="ED51" i="3"/>
  <c r="EA54" i="3"/>
  <c r="CB56" i="3"/>
  <c r="Y13" i="3" s="1"/>
  <c r="L56" i="10" s="1"/>
  <c r="M56" i="10" s="1"/>
  <c r="CE29" i="3"/>
  <c r="CE56" i="3" s="1"/>
  <c r="AB13" i="3" s="1"/>
  <c r="E56" i="10" s="1"/>
  <c r="F56" i="10" s="1"/>
  <c r="CB50" i="3"/>
  <c r="CE7" i="3"/>
  <c r="CE50" i="3" s="1"/>
  <c r="AB7" i="3" s="1"/>
  <c r="E50" i="10" s="1"/>
  <c r="F50" i="10" s="1"/>
  <c r="BY60" i="3"/>
  <c r="V17" i="3" s="1"/>
  <c r="Z60" i="10" s="1"/>
  <c r="AA60" i="10" s="1"/>
  <c r="EG27" i="3"/>
  <c r="EG55" i="3" s="1"/>
  <c r="ED55" i="3"/>
  <c r="GY91" i="3"/>
  <c r="GY116" i="3" s="1"/>
  <c r="GV116" i="3"/>
  <c r="GY105" i="3"/>
  <c r="GY123" i="3" s="1"/>
  <c r="GV123" i="3"/>
  <c r="CE26" i="3"/>
  <c r="CE53" i="3" s="1"/>
  <c r="AB10" i="3" s="1"/>
  <c r="E53" i="10" s="1"/>
  <c r="F53" i="10" s="1"/>
  <c r="CB53" i="3"/>
  <c r="Y10" i="3" s="1"/>
  <c r="L53" i="10" s="1"/>
  <c r="M53" i="10" s="1"/>
  <c r="CB58" i="3"/>
  <c r="CE35" i="3"/>
  <c r="CE58" i="3" s="1"/>
  <c r="AB15" i="3" s="1"/>
  <c r="E58" i="10" s="1"/>
  <c r="F58" i="10" s="1"/>
  <c r="ED59" i="3"/>
  <c r="EG37" i="3"/>
  <c r="EG59" i="3" s="1"/>
  <c r="DO15" i="3"/>
  <c r="DR15" i="3"/>
  <c r="DU15" i="3" s="1"/>
  <c r="GY95" i="3"/>
  <c r="GY120" i="3" s="1"/>
  <c r="GV120" i="3"/>
  <c r="GY71" i="3"/>
  <c r="GY114" i="3" s="1"/>
  <c r="GV114" i="3"/>
  <c r="BV61" i="3"/>
  <c r="ED60" i="3"/>
  <c r="EG39" i="3"/>
  <c r="EG60" i="3" s="1"/>
  <c r="GS124" i="3"/>
  <c r="DO37" i="3"/>
  <c r="DL59" i="3"/>
  <c r="DR37" i="3"/>
  <c r="DL57" i="3"/>
  <c r="DR30" i="3"/>
  <c r="DO30" i="3"/>
  <c r="DO57" i="3" s="1"/>
  <c r="DR24" i="3"/>
  <c r="DU24" i="3" s="1"/>
  <c r="DO24" i="3"/>
  <c r="DO31" i="3"/>
  <c r="DR31" i="3"/>
  <c r="DU31" i="3" s="1"/>
  <c r="DR10" i="3"/>
  <c r="DU10" i="3" s="1"/>
  <c r="DO10" i="3"/>
  <c r="DO23" i="3"/>
  <c r="DR23" i="3"/>
  <c r="DU23" i="3" s="1"/>
  <c r="DR38" i="3"/>
  <c r="DU38" i="3" s="1"/>
  <c r="DO38" i="3"/>
  <c r="DR16" i="3"/>
  <c r="DU16" i="3" s="1"/>
  <c r="DO16" i="3"/>
  <c r="ED52" i="3"/>
  <c r="EG25" i="3"/>
  <c r="EG52" i="3" s="1"/>
  <c r="BT125" i="3"/>
  <c r="EG30" i="3"/>
  <c r="EG57" i="3" s="1"/>
  <c r="ED57" i="3"/>
  <c r="CB52" i="3"/>
  <c r="Y9" i="3" s="1"/>
  <c r="L52" i="10" s="1"/>
  <c r="M52" i="10" s="1"/>
  <c r="CE25" i="3"/>
  <c r="CE52" i="3" s="1"/>
  <c r="AB9" i="3" s="1"/>
  <c r="E52" i="10" s="1"/>
  <c r="F52" i="10" s="1"/>
  <c r="DS125" i="3"/>
  <c r="N39" i="3" s="1"/>
  <c r="L42" i="16" s="1"/>
  <c r="M42" i="16" s="1"/>
  <c r="D14" i="16" s="1" a="1"/>
  <c r="D14" i="16" s="1"/>
  <c r="BY54" i="3"/>
  <c r="V11" i="3" s="1"/>
  <c r="Z54" i="10" s="1"/>
  <c r="AA54" i="10" s="1"/>
  <c r="EA58" i="3"/>
  <c r="ED56" i="3"/>
  <c r="EG29" i="3"/>
  <c r="EG56" i="3" s="1"/>
  <c r="GP125" i="3"/>
  <c r="GS118" i="3"/>
  <c r="DO33" i="3"/>
  <c r="DR33" i="3"/>
  <c r="DU33" i="3" s="1"/>
  <c r="DO29" i="3"/>
  <c r="DO56" i="3" s="1"/>
  <c r="DL56" i="3"/>
  <c r="DR29" i="3"/>
  <c r="DO19" i="3"/>
  <c r="DR19" i="3"/>
  <c r="DU19" i="3" s="1"/>
  <c r="DR36" i="3"/>
  <c r="DU36" i="3" s="1"/>
  <c r="DO36" i="3"/>
  <c r="DR28" i="3"/>
  <c r="DU28" i="3" s="1"/>
  <c r="DO28" i="3"/>
  <c r="DO7" i="3"/>
  <c r="DO50" i="3" s="1"/>
  <c r="DL50" i="3"/>
  <c r="DR7" i="3"/>
  <c r="DR22" i="3"/>
  <c r="DU22" i="3" s="1"/>
  <c r="DO22" i="3"/>
  <c r="GS122" i="3"/>
  <c r="GY92" i="3"/>
  <c r="GY117" i="3" s="1"/>
  <c r="GV117" i="3"/>
  <c r="GY93" i="3"/>
  <c r="GY119" i="3" s="1"/>
  <c r="GV119" i="3"/>
  <c r="GV115" i="3"/>
  <c r="GY72" i="3"/>
  <c r="GY115" i="3" s="1"/>
  <c r="CB55" i="3"/>
  <c r="Y12" i="3" s="1"/>
  <c r="L55" i="10" s="1"/>
  <c r="M55" i="10" s="1"/>
  <c r="CE27" i="3"/>
  <c r="CE55" i="3" s="1"/>
  <c r="CB54" i="3"/>
  <c r="Y11" i="3" s="1"/>
  <c r="L54" i="10" s="1"/>
  <c r="M54" i="10" s="1"/>
  <c r="CE9" i="3"/>
  <c r="CE54" i="3" s="1"/>
  <c r="AB11" i="3" s="1"/>
  <c r="E54" i="10" s="1"/>
  <c r="F54" i="10" s="1"/>
  <c r="EA60" i="3"/>
  <c r="CE30" i="3"/>
  <c r="CE57" i="3" s="1"/>
  <c r="AB14" i="3" s="1"/>
  <c r="E57" i="10" s="1"/>
  <c r="F57" i="10" s="1"/>
  <c r="CB57" i="3"/>
  <c r="Y14" i="3" s="1"/>
  <c r="L57" i="10" s="1"/>
  <c r="M57" i="10" s="1"/>
  <c r="Z39" i="18"/>
  <c r="AA39" i="18" s="1"/>
  <c r="GY103" i="3"/>
  <c r="GY124" i="3" s="1"/>
  <c r="GV124" i="3"/>
  <c r="GV121" i="3"/>
  <c r="GY96" i="3"/>
  <c r="GY121" i="3" s="1"/>
  <c r="CB60" i="3"/>
  <c r="Y17" i="3" s="1"/>
  <c r="L60" i="10" s="1"/>
  <c r="M60" i="10" s="1"/>
  <c r="CE39" i="3"/>
  <c r="CE60" i="3" s="1"/>
  <c r="AB17" i="3" s="1"/>
  <c r="E60" i="10" s="1"/>
  <c r="F60" i="10" s="1"/>
  <c r="CE8" i="3"/>
  <c r="CE51" i="3" s="1"/>
  <c r="AB8" i="3" s="1"/>
  <c r="E51" i="10" s="1"/>
  <c r="F51" i="10" s="1"/>
  <c r="CB51" i="3"/>
  <c r="Y8" i="3" s="1"/>
  <c r="L51" i="10" s="1"/>
  <c r="M51" i="10" s="1"/>
  <c r="DO21" i="3"/>
  <c r="DR21" i="3"/>
  <c r="DU21" i="3" s="1"/>
  <c r="DO25" i="3"/>
  <c r="DO52" i="3" s="1"/>
  <c r="DL52" i="3"/>
  <c r="DR25" i="3"/>
  <c r="DR8" i="3"/>
  <c r="DL51" i="3"/>
  <c r="DO8" i="3"/>
  <c r="DO51" i="3" s="1"/>
  <c r="DO35" i="3"/>
  <c r="DR35" i="3"/>
  <c r="DL58" i="3"/>
  <c r="DR26" i="3"/>
  <c r="DL53" i="3"/>
  <c r="DO26" i="3"/>
  <c r="DO53" i="3" s="1"/>
  <c r="DO39" i="3"/>
  <c r="DR39" i="3"/>
  <c r="DU39" i="3" s="1"/>
  <c r="DR18" i="3"/>
  <c r="DU18" i="3" s="1"/>
  <c r="DO18" i="3"/>
  <c r="DR32" i="3"/>
  <c r="DU32" i="3" s="1"/>
  <c r="DO32" i="3"/>
  <c r="DO11" i="3"/>
  <c r="DR11" i="3"/>
  <c r="DU11" i="3" s="1"/>
  <c r="EG7" i="3"/>
  <c r="EG50" i="3" s="1"/>
  <c r="ED50" i="3"/>
  <c r="ED58" i="3"/>
  <c r="EG35" i="3"/>
  <c r="EG58" i="3" s="1"/>
  <c r="GV122" i="3"/>
  <c r="GY97" i="3"/>
  <c r="GY122" i="3" s="1"/>
  <c r="BQ125" i="3"/>
  <c r="ED54" i="3"/>
  <c r="EG9" i="3"/>
  <c r="EG54" i="3" s="1"/>
  <c r="EA59" i="3"/>
  <c r="DV125" i="3"/>
  <c r="EG26" i="3"/>
  <c r="EG53" i="3" s="1"/>
  <c r="ED53" i="3"/>
  <c r="BY58" i="3"/>
  <c r="F16" i="18"/>
  <c r="Z35" i="18"/>
  <c r="AA35" i="18" s="1"/>
  <c r="AB83" i="3"/>
  <c r="C21" i="18" s="1" a="1"/>
  <c r="C21" i="18" s="1"/>
  <c r="Z41" i="18"/>
  <c r="AA41" i="18" s="1"/>
  <c r="V83" i="3"/>
  <c r="F21" i="18" s="1" a="1"/>
  <c r="F22" i="18" s="1"/>
  <c r="E61" i="18"/>
  <c r="E22" i="18"/>
  <c r="E24" i="18" s="1"/>
  <c r="Z40" i="18"/>
  <c r="AA40" i="18" s="1"/>
  <c r="Y83" i="3"/>
  <c r="D21" i="18" s="1" a="1"/>
  <c r="D21" i="18" s="1"/>
  <c r="HC61" i="3"/>
  <c r="ED254" i="3"/>
  <c r="EG254" i="3"/>
  <c r="BP17" i="3"/>
  <c r="BS17" i="3" s="1"/>
  <c r="BM17" i="3"/>
  <c r="BP37" i="3"/>
  <c r="BJ59" i="3"/>
  <c r="BM37" i="3"/>
  <c r="BP27" i="3"/>
  <c r="BM27" i="3"/>
  <c r="BM55" i="3" s="1"/>
  <c r="BJ55" i="3"/>
  <c r="BP33" i="3"/>
  <c r="BS33" i="3" s="1"/>
  <c r="BM33" i="3"/>
  <c r="BP32" i="3"/>
  <c r="BS32" i="3" s="1"/>
  <c r="BM32" i="3"/>
  <c r="BP7" i="3"/>
  <c r="BJ50" i="3"/>
  <c r="BM7" i="3"/>
  <c r="BM50" i="3" s="1"/>
  <c r="BK7" i="3" a="1"/>
  <c r="HG35" i="3"/>
  <c r="HJ35" i="3" s="1"/>
  <c r="HD35" i="3"/>
  <c r="HD21" i="3"/>
  <c r="HG21" i="3"/>
  <c r="HJ21" i="3" s="1"/>
  <c r="HD18" i="3"/>
  <c r="HG18" i="3"/>
  <c r="HJ18" i="3" s="1"/>
  <c r="HA50" i="3"/>
  <c r="HD7" i="3"/>
  <c r="HD50" i="3" s="1"/>
  <c r="HG7" i="3"/>
  <c r="BM38" i="3"/>
  <c r="BP38" i="3"/>
  <c r="BS38" i="3" s="1"/>
  <c r="BM14" i="3"/>
  <c r="BP14" i="3"/>
  <c r="BS14" i="3" s="1"/>
  <c r="BM8" i="3"/>
  <c r="BM51" i="3" s="1"/>
  <c r="BP8" i="3"/>
  <c r="BJ51" i="3"/>
  <c r="BM34" i="3"/>
  <c r="BP34" i="3"/>
  <c r="BS34" i="3" s="1"/>
  <c r="BM22" i="3"/>
  <c r="BP22" i="3"/>
  <c r="BS22" i="3" s="1"/>
  <c r="BP25" i="3"/>
  <c r="BJ52" i="3"/>
  <c r="BM25" i="3"/>
  <c r="BM52" i="3" s="1"/>
  <c r="BP23" i="3"/>
  <c r="BS23" i="3" s="1"/>
  <c r="BM23" i="3"/>
  <c r="BP9" i="3"/>
  <c r="BJ54" i="3"/>
  <c r="BM9" i="3"/>
  <c r="HG23" i="3"/>
  <c r="HJ23" i="3" s="1"/>
  <c r="HD23" i="3"/>
  <c r="HD15" i="3"/>
  <c r="HG15" i="3"/>
  <c r="HJ15" i="3" s="1"/>
  <c r="HG41" i="3"/>
  <c r="HD41" i="3"/>
  <c r="HA59" i="3"/>
  <c r="HG37" i="3"/>
  <c r="HJ37" i="3" s="1"/>
  <c r="HD37" i="3"/>
  <c r="HG14" i="3"/>
  <c r="HJ14" i="3" s="1"/>
  <c r="HD14" i="3"/>
  <c r="HA55" i="3"/>
  <c r="HG29" i="3"/>
  <c r="HD29" i="3"/>
  <c r="HD55" i="3" s="1"/>
  <c r="HG31" i="3"/>
  <c r="HA56" i="3"/>
  <c r="HD31" i="3"/>
  <c r="HD56" i="3" s="1"/>
  <c r="HD30" i="3"/>
  <c r="HG30" i="3"/>
  <c r="HJ30" i="3" s="1"/>
  <c r="HG32" i="3"/>
  <c r="HA57" i="3"/>
  <c r="HD32" i="3"/>
  <c r="HD57" i="3" s="1"/>
  <c r="BP15" i="3"/>
  <c r="BS15" i="3" s="1"/>
  <c r="BM15" i="3"/>
  <c r="BP35" i="3"/>
  <c r="BJ58" i="3"/>
  <c r="BM35" i="3"/>
  <c r="BM30" i="3"/>
  <c r="BM57" i="3" s="1"/>
  <c r="BJ57" i="3"/>
  <c r="BP30" i="3"/>
  <c r="BM24" i="3"/>
  <c r="BP24" i="3"/>
  <c r="BS24" i="3" s="1"/>
  <c r="BP31" i="3"/>
  <c r="BS31" i="3" s="1"/>
  <c r="BM31" i="3"/>
  <c r="BP19" i="3"/>
  <c r="BS19" i="3" s="1"/>
  <c r="BM19" i="3"/>
  <c r="BM10" i="3"/>
  <c r="BP10" i="3"/>
  <c r="BS10" i="3" s="1"/>
  <c r="BP39" i="3"/>
  <c r="BS39" i="3" s="1"/>
  <c r="BM39" i="3"/>
  <c r="HG36" i="3"/>
  <c r="HJ36" i="3" s="1"/>
  <c r="HD36" i="3"/>
  <c r="HG24" i="3"/>
  <c r="HJ24" i="3" s="1"/>
  <c r="HD24" i="3"/>
  <c r="HG11" i="3"/>
  <c r="HJ11" i="3" s="1"/>
  <c r="HD11" i="3"/>
  <c r="HD38" i="3"/>
  <c r="HG38" i="3"/>
  <c r="HJ38" i="3" s="1"/>
  <c r="HD16" i="3"/>
  <c r="HG16" i="3"/>
  <c r="HJ16" i="3" s="1"/>
  <c r="HD22" i="3"/>
  <c r="HG22" i="3"/>
  <c r="HJ22" i="3" s="1"/>
  <c r="HD8" i="3"/>
  <c r="HD51" i="3" s="1"/>
  <c r="HG8" i="3"/>
  <c r="HA51" i="3"/>
  <c r="HD27" i="3"/>
  <c r="HD52" i="3" s="1"/>
  <c r="HG27" i="3"/>
  <c r="HA52" i="3"/>
  <c r="HA53" i="3"/>
  <c r="HG28" i="3"/>
  <c r="HD28" i="3"/>
  <c r="HD53" i="3" s="1"/>
  <c r="HD10" i="3"/>
  <c r="HG10" i="3"/>
  <c r="HJ10" i="3" s="1"/>
  <c r="HF61" i="3"/>
  <c r="BP29" i="3"/>
  <c r="BJ56" i="3"/>
  <c r="BM29" i="3"/>
  <c r="BM56" i="3" s="1"/>
  <c r="BP21" i="3"/>
  <c r="BS21" i="3" s="1"/>
  <c r="BM21" i="3"/>
  <c r="BP36" i="3"/>
  <c r="BS36" i="3" s="1"/>
  <c r="BM36" i="3"/>
  <c r="HA54" i="3"/>
  <c r="HD9" i="3"/>
  <c r="HG9" i="3"/>
  <c r="HG44" i="3"/>
  <c r="HD44" i="3"/>
  <c r="HD43" i="3"/>
  <c r="HG43" i="3"/>
  <c r="HJ43" i="3" s="1"/>
  <c r="HG17" i="3"/>
  <c r="HJ17" i="3" s="1"/>
  <c r="HD17" i="3"/>
  <c r="HG33" i="3"/>
  <c r="HA58" i="3"/>
  <c r="HD33" i="3"/>
  <c r="HG13" i="3"/>
  <c r="HJ13" i="3" s="1"/>
  <c r="HD13" i="3"/>
  <c r="BM18" i="3"/>
  <c r="BP18" i="3"/>
  <c r="BS18" i="3" s="1"/>
  <c r="HD45" i="3"/>
  <c r="HG45" i="3"/>
  <c r="IE61" i="3"/>
  <c r="S11" i="3"/>
  <c r="S54" i="10" s="1"/>
  <c r="T54" i="10" s="1"/>
  <c r="GW29" i="3"/>
  <c r="GW55" i="3" s="1"/>
  <c r="GW61" i="3" s="1"/>
  <c r="GT55" i="3"/>
  <c r="GT61" i="3" s="1"/>
  <c r="BM12" i="3"/>
  <c r="BP12" i="3"/>
  <c r="BS12" i="3" s="1"/>
  <c r="BP13" i="3"/>
  <c r="BS13" i="3" s="1"/>
  <c r="BM13" i="3"/>
  <c r="BP11" i="3"/>
  <c r="BS11" i="3" s="1"/>
  <c r="BM11" i="3"/>
  <c r="BJ60" i="3"/>
  <c r="BP40" i="3"/>
  <c r="BM40" i="3"/>
  <c r="BM28" i="3"/>
  <c r="BP28" i="3"/>
  <c r="BS28" i="3" s="1"/>
  <c r="BM16" i="3"/>
  <c r="BP16" i="3"/>
  <c r="BS16" i="3" s="1"/>
  <c r="BM26" i="3"/>
  <c r="BM53" i="3" s="1"/>
  <c r="BJ53" i="3"/>
  <c r="BP26" i="3"/>
  <c r="BM20" i="3"/>
  <c r="BP20" i="3"/>
  <c r="BS20" i="3" s="1"/>
  <c r="HG12" i="3"/>
  <c r="HJ12" i="3" s="1"/>
  <c r="HD12" i="3"/>
  <c r="HD42" i="3"/>
  <c r="HG42" i="3"/>
  <c r="HJ42" i="3" s="1"/>
  <c r="HG39" i="3"/>
  <c r="HD39" i="3"/>
  <c r="HA60" i="3"/>
  <c r="HG40" i="3"/>
  <c r="HJ40" i="3" s="1"/>
  <c r="HD40" i="3"/>
  <c r="HG19" i="3"/>
  <c r="HJ19" i="3" s="1"/>
  <c r="HD19" i="3"/>
  <c r="HG20" i="3"/>
  <c r="HJ20" i="3" s="1"/>
  <c r="HD20" i="3"/>
  <c r="HD26" i="3"/>
  <c r="HG26" i="3"/>
  <c r="HJ26" i="3" s="1"/>
  <c r="HG25" i="3"/>
  <c r="HJ25" i="3" s="1"/>
  <c r="HD25" i="3"/>
  <c r="HD34" i="3"/>
  <c r="HG34" i="3"/>
  <c r="HJ34" i="3" s="1"/>
  <c r="HI61" i="3"/>
  <c r="IE254" i="3"/>
  <c r="IH254" i="3"/>
  <c r="IK254" i="3"/>
  <c r="Z52" i="10"/>
  <c r="AA52" i="10" s="1"/>
  <c r="AB12" i="3"/>
  <c r="E55" i="10" s="1"/>
  <c r="F55" i="10" s="1"/>
  <c r="V16" i="3"/>
  <c r="Z59" i="10" s="1"/>
  <c r="AA59" i="10" s="1"/>
  <c r="CQ52" i="3"/>
  <c r="Y15" i="3"/>
  <c r="L58" i="10" s="1"/>
  <c r="M58" i="10" s="1"/>
  <c r="HS60" i="3"/>
  <c r="IH61" i="3"/>
  <c r="HY32" i="3"/>
  <c r="HY58" i="3" s="1"/>
  <c r="HV58" i="3"/>
  <c r="HY28" i="3"/>
  <c r="HY53" i="3" s="1"/>
  <c r="HV53" i="3"/>
  <c r="S18" i="3"/>
  <c r="S61" i="10" s="1"/>
  <c r="T61" i="10" s="1"/>
  <c r="E21" i="10" s="1" a="1"/>
  <c r="E21" i="10" s="1"/>
  <c r="HY29" i="3"/>
  <c r="HY55" i="3" s="1"/>
  <c r="HV55" i="3"/>
  <c r="HY7" i="3"/>
  <c r="HY50" i="3" s="1"/>
  <c r="HV50" i="3"/>
  <c r="HS54" i="3"/>
  <c r="HP61" i="3"/>
  <c r="HY26" i="3"/>
  <c r="HY52" i="3" s="1"/>
  <c r="HV52" i="3"/>
  <c r="HS50" i="3"/>
  <c r="HY21" i="3"/>
  <c r="HY54" i="3" s="1"/>
  <c r="HV54" i="3"/>
  <c r="HY33" i="3"/>
  <c r="HY60" i="3" s="1"/>
  <c r="HV60" i="3"/>
  <c r="HY20" i="3"/>
  <c r="HY51" i="3" s="1"/>
  <c r="HV51" i="3"/>
  <c r="IK61" i="3"/>
  <c r="CN60" i="3"/>
  <c r="HQ8" i="3"/>
  <c r="HQ44" i="3"/>
  <c r="HQ43" i="3"/>
  <c r="HQ11" i="3"/>
  <c r="HQ10" i="3"/>
  <c r="HQ32" i="3"/>
  <c r="HQ58" i="3" s="1"/>
  <c r="HQ9" i="3"/>
  <c r="HQ15" i="3"/>
  <c r="HQ37" i="3"/>
  <c r="HQ14" i="3"/>
  <c r="HQ29" i="3"/>
  <c r="HQ55" i="3" s="1"/>
  <c r="HQ21" i="3"/>
  <c r="HQ40" i="3"/>
  <c r="HQ17" i="3"/>
  <c r="HQ35" i="3"/>
  <c r="HQ34" i="3"/>
  <c r="HQ26" i="3"/>
  <c r="HQ52" i="3" s="1"/>
  <c r="HQ20" i="3"/>
  <c r="HQ51" i="3" s="1"/>
  <c r="HQ31" i="3"/>
  <c r="HQ16" i="3"/>
  <c r="HQ27" i="3"/>
  <c r="HQ19" i="3"/>
  <c r="HQ24" i="3"/>
  <c r="HQ39" i="3"/>
  <c r="HQ46" i="3"/>
  <c r="HQ48" i="3"/>
  <c r="HQ25" i="3"/>
  <c r="HQ28" i="3"/>
  <c r="HQ53" i="3" s="1"/>
  <c r="HQ7" i="3"/>
  <c r="HQ42" i="3"/>
  <c r="HQ45" i="3"/>
  <c r="HQ41" i="3"/>
  <c r="HQ38" i="3"/>
  <c r="HQ12" i="3"/>
  <c r="HQ22" i="3"/>
  <c r="HQ18" i="3"/>
  <c r="HQ33" i="3"/>
  <c r="HQ23" i="3"/>
  <c r="HQ30" i="3"/>
  <c r="HQ47" i="3"/>
  <c r="HQ36" i="3"/>
  <c r="HQ13" i="3"/>
  <c r="F50" i="18"/>
  <c r="Z61" i="18"/>
  <c r="AA50" i="18"/>
  <c r="L61" i="18"/>
  <c r="M50" i="18"/>
  <c r="AA31" i="18"/>
  <c r="CL25" i="3"/>
  <c r="CL52" i="3" s="1"/>
  <c r="CQ59" i="3"/>
  <c r="E31" i="16"/>
  <c r="F31" i="16" s="1"/>
  <c r="CL35" i="3"/>
  <c r="CO35" i="3" s="1"/>
  <c r="CT54" i="3"/>
  <c r="GR24" i="3"/>
  <c r="GU24" i="3"/>
  <c r="GX24" i="3" s="1"/>
  <c r="GR17" i="3"/>
  <c r="GU17" i="3"/>
  <c r="GX17" i="3" s="1"/>
  <c r="GU13" i="3"/>
  <c r="GX13" i="3" s="1"/>
  <c r="GR13" i="3"/>
  <c r="GU10" i="3"/>
  <c r="GX10" i="3" s="1"/>
  <c r="GR10" i="3"/>
  <c r="GR37" i="3"/>
  <c r="GU37" i="3"/>
  <c r="GX37" i="3" s="1"/>
  <c r="GR14" i="3"/>
  <c r="GU14" i="3"/>
  <c r="GX14" i="3" s="1"/>
  <c r="GU19" i="3"/>
  <c r="GX19" i="3" s="1"/>
  <c r="GR19" i="3"/>
  <c r="CQ60" i="3"/>
  <c r="CT40" i="3"/>
  <c r="CT60" i="3" s="1"/>
  <c r="CQ56" i="3"/>
  <c r="CT29" i="3"/>
  <c r="CT56" i="3" s="1"/>
  <c r="CQ57" i="3"/>
  <c r="CT30" i="3"/>
  <c r="CT57" i="3" s="1"/>
  <c r="CQ55" i="3"/>
  <c r="CT27" i="3"/>
  <c r="CT55" i="3" s="1"/>
  <c r="GR40" i="3"/>
  <c r="GU40" i="3"/>
  <c r="GX40" i="3" s="1"/>
  <c r="GO58" i="3"/>
  <c r="GR33" i="3"/>
  <c r="GU33" i="3"/>
  <c r="GO55" i="3"/>
  <c r="GU29" i="3"/>
  <c r="GR29" i="3"/>
  <c r="GR55" i="3" s="1"/>
  <c r="GR26" i="3"/>
  <c r="GU26" i="3"/>
  <c r="GX26" i="3" s="1"/>
  <c r="GR20" i="3"/>
  <c r="GU20" i="3"/>
  <c r="GX20" i="3" s="1"/>
  <c r="GU30" i="3"/>
  <c r="GX30" i="3" s="1"/>
  <c r="GR30" i="3"/>
  <c r="GO52" i="3"/>
  <c r="GU27" i="3"/>
  <c r="GR27" i="3"/>
  <c r="GR52" i="3" s="1"/>
  <c r="GU23" i="3"/>
  <c r="GX23" i="3" s="1"/>
  <c r="GR23" i="3"/>
  <c r="GU31" i="3"/>
  <c r="GO56" i="3"/>
  <c r="GR31" i="3"/>
  <c r="GR56" i="3" s="1"/>
  <c r="GO59" i="3"/>
  <c r="GR41" i="3"/>
  <c r="GU41" i="3"/>
  <c r="CN54" i="3"/>
  <c r="CQ50" i="3"/>
  <c r="CT7" i="3"/>
  <c r="CT50" i="3" s="1"/>
  <c r="DF61" i="3"/>
  <c r="GR22" i="3"/>
  <c r="GU22" i="3"/>
  <c r="GX22" i="3" s="1"/>
  <c r="GR36" i="3"/>
  <c r="GU36" i="3"/>
  <c r="GX36" i="3" s="1"/>
  <c r="GU12" i="3"/>
  <c r="GX12" i="3" s="1"/>
  <c r="GR12" i="3"/>
  <c r="GU42" i="3"/>
  <c r="GX42" i="3" s="1"/>
  <c r="GR42" i="3"/>
  <c r="GR16" i="3"/>
  <c r="GU16" i="3"/>
  <c r="GX16" i="3" s="1"/>
  <c r="GO54" i="3"/>
  <c r="GR9" i="3"/>
  <c r="GU9" i="3"/>
  <c r="GR11" i="3"/>
  <c r="GU11" i="3"/>
  <c r="GX11" i="3" s="1"/>
  <c r="GU7" i="3"/>
  <c r="GO50" i="3"/>
  <c r="GR7" i="3"/>
  <c r="GR50" i="3" s="1"/>
  <c r="GP7" i="3" a="1"/>
  <c r="GU15" i="3"/>
  <c r="GX15" i="3" s="1"/>
  <c r="GR15" i="3"/>
  <c r="GU39" i="3"/>
  <c r="GO60" i="3"/>
  <c r="GR39" i="3"/>
  <c r="CQ51" i="3"/>
  <c r="CT8" i="3"/>
  <c r="CT51" i="3" s="1"/>
  <c r="CQ58" i="3"/>
  <c r="CT31" i="3"/>
  <c r="CT58" i="3" s="1"/>
  <c r="GR18" i="3"/>
  <c r="GU18" i="3"/>
  <c r="GX18" i="3" s="1"/>
  <c r="GR38" i="3"/>
  <c r="GU38" i="3"/>
  <c r="GX38" i="3" s="1"/>
  <c r="GR34" i="3"/>
  <c r="GU34" i="3"/>
  <c r="GX34" i="3" s="1"/>
  <c r="GO53" i="3"/>
  <c r="GR28" i="3"/>
  <c r="GR53" i="3" s="1"/>
  <c r="GU28" i="3"/>
  <c r="GU21" i="3"/>
  <c r="GX21" i="3" s="1"/>
  <c r="GR21" i="3"/>
  <c r="GO57" i="3"/>
  <c r="GU32" i="3"/>
  <c r="GR32" i="3"/>
  <c r="GR57" i="3" s="1"/>
  <c r="GR25" i="3"/>
  <c r="GU25" i="3"/>
  <c r="GX25" i="3" s="1"/>
  <c r="GU43" i="3"/>
  <c r="GX43" i="3" s="1"/>
  <c r="GR43" i="3"/>
  <c r="GR35" i="3"/>
  <c r="GU35" i="3"/>
  <c r="GX35" i="3" s="1"/>
  <c r="GR8" i="3"/>
  <c r="GR51" i="3" s="1"/>
  <c r="GO51" i="3"/>
  <c r="GU8" i="3"/>
  <c r="CL39" i="3"/>
  <c r="CR39" i="3" s="1"/>
  <c r="CU39" i="3" s="1"/>
  <c r="CL18" i="3"/>
  <c r="CR18" i="3" s="1"/>
  <c r="CU18" i="3" s="1"/>
  <c r="CL21" i="3"/>
  <c r="CR21" i="3" s="1"/>
  <c r="CU21" i="3" s="1"/>
  <c r="CL38" i="3"/>
  <c r="CR38" i="3" s="1"/>
  <c r="CU38" i="3" s="1"/>
  <c r="GC61" i="3"/>
  <c r="CL34" i="3"/>
  <c r="CR34" i="3" s="1"/>
  <c r="CU34" i="3" s="1"/>
  <c r="CL7" i="3"/>
  <c r="CR7" i="3" s="1"/>
  <c r="CQ54" i="3"/>
  <c r="CN58" i="3"/>
  <c r="CK61" i="3"/>
  <c r="O13" i="3"/>
  <c r="C37" i="10" s="1"/>
  <c r="FV61" i="3"/>
  <c r="L13" i="3"/>
  <c r="J37" i="10" s="1"/>
  <c r="FS61" i="3"/>
  <c r="L18" i="3" s="1"/>
  <c r="J42" i="10" s="1"/>
  <c r="CL11" i="3"/>
  <c r="CO11" i="3" s="1"/>
  <c r="CL12" i="3"/>
  <c r="CO12" i="3" s="1"/>
  <c r="CL32" i="3"/>
  <c r="CO32" i="3" s="1"/>
  <c r="CL36" i="3"/>
  <c r="CO36" i="3" s="1"/>
  <c r="CL27" i="3"/>
  <c r="CR27" i="3" s="1"/>
  <c r="CL40" i="3"/>
  <c r="CR40" i="3" s="1"/>
  <c r="CU40" i="3" s="1"/>
  <c r="CL41" i="3"/>
  <c r="CO41" i="3" s="1"/>
  <c r="CL29" i="3"/>
  <c r="CO29" i="3" s="1"/>
  <c r="CO56" i="3" s="1"/>
  <c r="CL33" i="3"/>
  <c r="CR33" i="3" s="1"/>
  <c r="CU33" i="3" s="1"/>
  <c r="CL24" i="3"/>
  <c r="CR24" i="3" s="1"/>
  <c r="CU24" i="3" s="1"/>
  <c r="CL14" i="3"/>
  <c r="CR14" i="3" s="1"/>
  <c r="CU14" i="3" s="1"/>
  <c r="CL37" i="3"/>
  <c r="CR37" i="3" s="1"/>
  <c r="CU37" i="3" s="1"/>
  <c r="CL15" i="3"/>
  <c r="CR15" i="3" s="1"/>
  <c r="CU15" i="3" s="1"/>
  <c r="CL22" i="3"/>
  <c r="CO22" i="3" s="1"/>
  <c r="CL16" i="3"/>
  <c r="CO16" i="3" s="1"/>
  <c r="CL26" i="3"/>
  <c r="CL53" i="3" s="1"/>
  <c r="CL20" i="3"/>
  <c r="CR20" i="3" s="1"/>
  <c r="CU20" i="3" s="1"/>
  <c r="CL10" i="3"/>
  <c r="CR10" i="3" s="1"/>
  <c r="CU10" i="3" s="1"/>
  <c r="CL30" i="3"/>
  <c r="CL57" i="3" s="1"/>
  <c r="CL31" i="3"/>
  <c r="CO31" i="3" s="1"/>
  <c r="CL8" i="3"/>
  <c r="CR8" i="3" s="1"/>
  <c r="CL28" i="3"/>
  <c r="CO28" i="3" s="1"/>
  <c r="CL9" i="3"/>
  <c r="CO9" i="3" s="1"/>
  <c r="CL19" i="3"/>
  <c r="CR19" i="3" s="1"/>
  <c r="CU19" i="3" s="1"/>
  <c r="CL13" i="3"/>
  <c r="CR13" i="3" s="1"/>
  <c r="CU13" i="3" s="1"/>
  <c r="CL23" i="3"/>
  <c r="CO23" i="3" s="1"/>
  <c r="FT11" i="3"/>
  <c r="FW11" i="3" s="1"/>
  <c r="FQ11" i="3"/>
  <c r="FT28" i="3"/>
  <c r="FW28" i="3" s="1"/>
  <c r="FQ28" i="3"/>
  <c r="FT18" i="3"/>
  <c r="FW18" i="3" s="1"/>
  <c r="FQ18" i="3"/>
  <c r="FT32" i="3"/>
  <c r="FW32" i="3" s="1"/>
  <c r="FQ32" i="3"/>
  <c r="FN55" i="3"/>
  <c r="FT27" i="3"/>
  <c r="FQ27" i="3"/>
  <c r="FQ55" i="3" s="1"/>
  <c r="FN58" i="3"/>
  <c r="FT35" i="3"/>
  <c r="FQ35" i="3"/>
  <c r="FT20" i="3"/>
  <c r="FW20" i="3" s="1"/>
  <c r="FQ20" i="3"/>
  <c r="FT17" i="3"/>
  <c r="FW17" i="3" s="1"/>
  <c r="FQ17" i="3"/>
  <c r="FT33" i="3"/>
  <c r="FW33" i="3" s="1"/>
  <c r="FQ33" i="3"/>
  <c r="FT34" i="3"/>
  <c r="FW34" i="3" s="1"/>
  <c r="FQ34" i="3"/>
  <c r="FT13" i="3"/>
  <c r="FW13" i="3" s="1"/>
  <c r="FQ13" i="3"/>
  <c r="FN53" i="3"/>
  <c r="FT26" i="3"/>
  <c r="FQ26" i="3"/>
  <c r="FQ53" i="3" s="1"/>
  <c r="FN50" i="3"/>
  <c r="FQ7" i="3"/>
  <c r="FQ50" i="3" s="1"/>
  <c r="FT7" i="3"/>
  <c r="FO7" i="3" a="1"/>
  <c r="FT19" i="3"/>
  <c r="FW19" i="3" s="1"/>
  <c r="FQ19" i="3"/>
  <c r="FN57" i="3"/>
  <c r="FT30" i="3"/>
  <c r="FQ30" i="3"/>
  <c r="FQ57" i="3" s="1"/>
  <c r="FT14" i="3"/>
  <c r="FW14" i="3" s="1"/>
  <c r="FQ14" i="3"/>
  <c r="FT40" i="3"/>
  <c r="FN60" i="3"/>
  <c r="FQ40" i="3"/>
  <c r="FT10" i="3"/>
  <c r="FW10" i="3" s="1"/>
  <c r="FQ10" i="3"/>
  <c r="EP60" i="3"/>
  <c r="FT15" i="3"/>
  <c r="FW15" i="3" s="1"/>
  <c r="FQ15" i="3"/>
  <c r="FT23" i="3"/>
  <c r="FW23" i="3" s="1"/>
  <c r="FQ23" i="3"/>
  <c r="FN54" i="3"/>
  <c r="FT9" i="3"/>
  <c r="FQ9" i="3"/>
  <c r="FT36" i="3"/>
  <c r="FW36" i="3" s="1"/>
  <c r="FQ36" i="3"/>
  <c r="FT22" i="3"/>
  <c r="FW22" i="3" s="1"/>
  <c r="FQ22" i="3"/>
  <c r="FN56" i="3"/>
  <c r="FT29" i="3"/>
  <c r="FQ29" i="3"/>
  <c r="FQ56" i="3" s="1"/>
  <c r="FN51" i="3"/>
  <c r="FT8" i="3"/>
  <c r="FQ8" i="3"/>
  <c r="FQ51" i="3" s="1"/>
  <c r="FT21" i="3"/>
  <c r="FW21" i="3" s="1"/>
  <c r="FQ21" i="3"/>
  <c r="GF61" i="3"/>
  <c r="FT31" i="3"/>
  <c r="FW31" i="3" s="1"/>
  <c r="FQ31" i="3"/>
  <c r="FT39" i="3"/>
  <c r="FW39" i="3" s="1"/>
  <c r="FQ39" i="3"/>
  <c r="FT38" i="3"/>
  <c r="FW38" i="3" s="1"/>
  <c r="FQ38" i="3"/>
  <c r="FN52" i="3"/>
  <c r="FT25" i="3"/>
  <c r="FQ25" i="3"/>
  <c r="FQ52" i="3" s="1"/>
  <c r="FT12" i="3"/>
  <c r="FW12" i="3" s="1"/>
  <c r="FQ12" i="3"/>
  <c r="FT24" i="3"/>
  <c r="FW24" i="3" s="1"/>
  <c r="FQ24" i="3"/>
  <c r="FT37" i="3"/>
  <c r="FN59" i="3"/>
  <c r="FQ37" i="3"/>
  <c r="FT16" i="3"/>
  <c r="FW16" i="3" s="1"/>
  <c r="FQ16" i="3"/>
  <c r="GI61" i="3"/>
  <c r="C16" i="18"/>
  <c r="D15" i="18"/>
  <c r="D16" i="18"/>
  <c r="D14" i="18"/>
  <c r="C15" i="18"/>
  <c r="ES52" i="3"/>
  <c r="EV26" i="3"/>
  <c r="EV52" i="3" s="1"/>
  <c r="EV54" i="3"/>
  <c r="ES53" i="3"/>
  <c r="EV28" i="3"/>
  <c r="EV53" i="3" s="1"/>
  <c r="ES55" i="3"/>
  <c r="EV29" i="3"/>
  <c r="EV55" i="3" s="1"/>
  <c r="EV60" i="3"/>
  <c r="ES58" i="3"/>
  <c r="EV32" i="3"/>
  <c r="EV58" i="3" s="1"/>
  <c r="EV50" i="3"/>
  <c r="FE61" i="3"/>
  <c r="FH61" i="3"/>
  <c r="FB61" i="3"/>
  <c r="ES51" i="3"/>
  <c r="EV20" i="3"/>
  <c r="EV51" i="3" s="1"/>
  <c r="ES54" i="3"/>
  <c r="EP50" i="3"/>
  <c r="ES60" i="3"/>
  <c r="EP54" i="3"/>
  <c r="ES50" i="3"/>
  <c r="BD42" i="3"/>
  <c r="AX61" i="3"/>
  <c r="DC61" i="3"/>
  <c r="BA61" i="3"/>
  <c r="EM61" i="3"/>
  <c r="AO29" i="3"/>
  <c r="AR29" i="3" s="1"/>
  <c r="AR56" i="3" s="1"/>
  <c r="EN8" i="3"/>
  <c r="EN43" i="3"/>
  <c r="EN27" i="3"/>
  <c r="EN11" i="3"/>
  <c r="EN38" i="3"/>
  <c r="EN22" i="3"/>
  <c r="EN45" i="3"/>
  <c r="EN29" i="3"/>
  <c r="EN13" i="3"/>
  <c r="EN40" i="3"/>
  <c r="EN24" i="3"/>
  <c r="EN39" i="3"/>
  <c r="EN23" i="3"/>
  <c r="EN7" i="3"/>
  <c r="EN34" i="3"/>
  <c r="EN18" i="3"/>
  <c r="EN41" i="3"/>
  <c r="EN25" i="3"/>
  <c r="EN9" i="3"/>
  <c r="EN36" i="3"/>
  <c r="EN20" i="3"/>
  <c r="EN35" i="3"/>
  <c r="EN46" i="3"/>
  <c r="EN14" i="3"/>
  <c r="EN21" i="3"/>
  <c r="EN32" i="3"/>
  <c r="EN19" i="3"/>
  <c r="EN37" i="3"/>
  <c r="EN16" i="3"/>
  <c r="EN15" i="3"/>
  <c r="EN31" i="3"/>
  <c r="EN42" i="3"/>
  <c r="EN10" i="3"/>
  <c r="EN17" i="3"/>
  <c r="EN28" i="3"/>
  <c r="EN30" i="3"/>
  <c r="EN48" i="3"/>
  <c r="EN47" i="3"/>
  <c r="EN26" i="3"/>
  <c r="EN33" i="3"/>
  <c r="EN44" i="3"/>
  <c r="EN12" i="3"/>
  <c r="CZ61" i="3"/>
  <c r="AL42" i="3"/>
  <c r="CO17" i="3"/>
  <c r="CR17" i="3"/>
  <c r="CU17" i="3" s="1"/>
  <c r="AI61" i="3"/>
  <c r="AM22" i="3"/>
  <c r="AP22" i="3" s="1"/>
  <c r="AS22" i="3" s="1"/>
  <c r="E14" i="16"/>
  <c r="E16" i="16"/>
  <c r="E17" i="16"/>
  <c r="E15" i="16"/>
  <c r="AL61" i="3"/>
  <c r="AR60" i="3"/>
  <c r="AO60" i="3"/>
  <c r="AO50" i="3"/>
  <c r="AO58" i="3"/>
  <c r="AR58" i="3"/>
  <c r="AR51" i="3"/>
  <c r="AO51" i="3"/>
  <c r="AR54" i="3"/>
  <c r="AO54" i="3"/>
  <c r="AQ61" i="3"/>
  <c r="AR57" i="3"/>
  <c r="AO57" i="3"/>
  <c r="AO55" i="3"/>
  <c r="AR55" i="3"/>
  <c r="BD61" i="3"/>
  <c r="AS125" i="3"/>
  <c r="GP136" i="3" l="1" a="1"/>
  <c r="GP156" i="3" s="1"/>
  <c r="GU172" i="3"/>
  <c r="GX172" i="3" s="1"/>
  <c r="GU157" i="3"/>
  <c r="GR157" i="3"/>
  <c r="GR182" i="3" s="1"/>
  <c r="GU140" i="3"/>
  <c r="GX140" i="3" s="1"/>
  <c r="GU152" i="3"/>
  <c r="GX152" i="3" s="1"/>
  <c r="Y30" i="3"/>
  <c r="L52" i="16" s="1"/>
  <c r="M52" i="16" s="1"/>
  <c r="AB35" i="3"/>
  <c r="E57" i="16" s="1"/>
  <c r="F57" i="16" s="1"/>
  <c r="Y37" i="3"/>
  <c r="L59" i="16" s="1"/>
  <c r="M59" i="16" s="1"/>
  <c r="Y32" i="3"/>
  <c r="L54" i="16" s="1"/>
  <c r="M54" i="16" s="1"/>
  <c r="AO53" i="3"/>
  <c r="GO183" i="3"/>
  <c r="GO190" i="3" s="1"/>
  <c r="GU163" i="3"/>
  <c r="GX163" i="3" s="1"/>
  <c r="GO189" i="3"/>
  <c r="DZ188" i="3"/>
  <c r="GO187" i="3"/>
  <c r="GR151" i="3"/>
  <c r="GU136" i="3"/>
  <c r="GR136" i="3"/>
  <c r="GR179" i="3" s="1"/>
  <c r="GO179" i="3"/>
  <c r="GO184" i="3"/>
  <c r="GO181" i="3"/>
  <c r="GU171" i="3"/>
  <c r="GX171" i="3" s="1"/>
  <c r="GO188" i="3"/>
  <c r="AB33" i="3"/>
  <c r="E55" i="16" s="1"/>
  <c r="F55" i="16" s="1"/>
  <c r="AB34" i="3"/>
  <c r="E56" i="16" s="1"/>
  <c r="F56" i="16" s="1"/>
  <c r="Y38" i="3"/>
  <c r="L60" i="16" s="1"/>
  <c r="M60" i="16" s="1"/>
  <c r="Y36" i="3"/>
  <c r="L58" i="16" s="1"/>
  <c r="M58" i="16" s="1"/>
  <c r="Q39" i="3"/>
  <c r="E42" i="16" s="1"/>
  <c r="F42" i="16" s="1"/>
  <c r="C14" i="16" s="1" a="1"/>
  <c r="AB36" i="3"/>
  <c r="E58" i="16" s="1"/>
  <c r="F58" i="16" s="1"/>
  <c r="AB32" i="3"/>
  <c r="E54" i="16" s="1"/>
  <c r="F54" i="16" s="1"/>
  <c r="AB31" i="3"/>
  <c r="E53" i="16" s="1"/>
  <c r="F53" i="16" s="1"/>
  <c r="AB30" i="3"/>
  <c r="E52" i="16" s="1"/>
  <c r="F52" i="16" s="1"/>
  <c r="Y35" i="3"/>
  <c r="L57" i="16" s="1"/>
  <c r="M57" i="16" s="1"/>
  <c r="AB37" i="3"/>
  <c r="E59" i="16" s="1"/>
  <c r="F59" i="16" s="1"/>
  <c r="Y33" i="3"/>
  <c r="L55" i="16" s="1"/>
  <c r="M55" i="16" s="1"/>
  <c r="AB29" i="3"/>
  <c r="E51" i="16" s="1"/>
  <c r="F51" i="16" s="1"/>
  <c r="Y29" i="3"/>
  <c r="L51" i="16" s="1"/>
  <c r="M51" i="16" s="1"/>
  <c r="AB38" i="3"/>
  <c r="E60" i="16" s="1"/>
  <c r="F60" i="16" s="1"/>
  <c r="AO59" i="3"/>
  <c r="GP152" i="3"/>
  <c r="GV152" i="3" s="1"/>
  <c r="GY152" i="3" s="1"/>
  <c r="GP168" i="3"/>
  <c r="GS168" i="3" s="1"/>
  <c r="GP163" i="3"/>
  <c r="GS163" i="3" s="1"/>
  <c r="GP154" i="3"/>
  <c r="GS154" i="3" s="1"/>
  <c r="GP165" i="3"/>
  <c r="GV165" i="3" s="1"/>
  <c r="GY165" i="3" s="1"/>
  <c r="GP160" i="3"/>
  <c r="GP185" i="3" s="1"/>
  <c r="GP169" i="3"/>
  <c r="GV169" i="3" s="1"/>
  <c r="GY169" i="3" s="1"/>
  <c r="GP142" i="3"/>
  <c r="GP161" i="3"/>
  <c r="GS161" i="3" s="1"/>
  <c r="GS186" i="3" s="1"/>
  <c r="GP172" i="3"/>
  <c r="GV172" i="3" s="1"/>
  <c r="GY172" i="3" s="1"/>
  <c r="GP144" i="3"/>
  <c r="GP173" i="3"/>
  <c r="GV173" i="3" s="1"/>
  <c r="GP146" i="3"/>
  <c r="GS146" i="3" s="1"/>
  <c r="GP150" i="3"/>
  <c r="GS150" i="3" s="1"/>
  <c r="GP159" i="3"/>
  <c r="GV159" i="3" s="1"/>
  <c r="GY159" i="3" s="1"/>
  <c r="GP162" i="3"/>
  <c r="GV162" i="3" s="1"/>
  <c r="GP153" i="3"/>
  <c r="GP139" i="3"/>
  <c r="GP167" i="3"/>
  <c r="GV167" i="3" s="1"/>
  <c r="GY167" i="3" s="1"/>
  <c r="GP155" i="3"/>
  <c r="GP136" i="3"/>
  <c r="GP166" i="3"/>
  <c r="GS166" i="3" s="1"/>
  <c r="GP164" i="3"/>
  <c r="GV164" i="3" s="1"/>
  <c r="GY164" i="3" s="1"/>
  <c r="GP170" i="3"/>
  <c r="GS170" i="3" s="1"/>
  <c r="GP157" i="3"/>
  <c r="GP182" i="3" s="1"/>
  <c r="GP143" i="3"/>
  <c r="GS143" i="3" s="1"/>
  <c r="GP174" i="3"/>
  <c r="GV174" i="3" s="1"/>
  <c r="O18" i="3"/>
  <c r="C42" i="10" s="1"/>
  <c r="DO189" i="3"/>
  <c r="EN190" i="3"/>
  <c r="GB188" i="3"/>
  <c r="GU185" i="3"/>
  <c r="GX160" i="3"/>
  <c r="GX185" i="3" s="1"/>
  <c r="DR185" i="3"/>
  <c r="DU158" i="3"/>
  <c r="DU185" i="3" s="1"/>
  <c r="GH154" i="3"/>
  <c r="GH181" i="3" s="1"/>
  <c r="GE181" i="3"/>
  <c r="DX153" i="3"/>
  <c r="DX146" i="3"/>
  <c r="DX141" i="3"/>
  <c r="DX157" i="3"/>
  <c r="DX136" i="3"/>
  <c r="DX166" i="3"/>
  <c r="DX167" i="3"/>
  <c r="DX138" i="3"/>
  <c r="DX170" i="3"/>
  <c r="DX156" i="3"/>
  <c r="DX165" i="3"/>
  <c r="DX152" i="3"/>
  <c r="DX137" i="3"/>
  <c r="DX169" i="3"/>
  <c r="DX147" i="3"/>
  <c r="DX164" i="3"/>
  <c r="DX150" i="3"/>
  <c r="DX155" i="3"/>
  <c r="DX161" i="3"/>
  <c r="DX168" i="3"/>
  <c r="DX149" i="3"/>
  <c r="DX159" i="3"/>
  <c r="DX139" i="3"/>
  <c r="DX144" i="3"/>
  <c r="DX162" i="3"/>
  <c r="DX148" i="3"/>
  <c r="DX143" i="3"/>
  <c r="DX160" i="3"/>
  <c r="DX145" i="3"/>
  <c r="DX151" i="3"/>
  <c r="DX154" i="3"/>
  <c r="DX163" i="3"/>
  <c r="DX142" i="3"/>
  <c r="DX158" i="3"/>
  <c r="DX140" i="3"/>
  <c r="FT185" i="3"/>
  <c r="FW158" i="3"/>
  <c r="FW185" i="3" s="1"/>
  <c r="FT181" i="3"/>
  <c r="FW154" i="3"/>
  <c r="FW181" i="3" s="1"/>
  <c r="FE157" i="3"/>
  <c r="EY182" i="3"/>
  <c r="FB157" i="3"/>
  <c r="FB182" i="3" s="1"/>
  <c r="FB151" i="3"/>
  <c r="FE151" i="3"/>
  <c r="FH151" i="3" s="1"/>
  <c r="FB174" i="3"/>
  <c r="FE174" i="3"/>
  <c r="FE169" i="3"/>
  <c r="FB169" i="3"/>
  <c r="FE149" i="3"/>
  <c r="EY180" i="3"/>
  <c r="FB149" i="3"/>
  <c r="FB180" i="3" s="1"/>
  <c r="IJ155" i="3"/>
  <c r="IJ181" i="3" s="1"/>
  <c r="IG181" i="3"/>
  <c r="BC169" i="3"/>
  <c r="BC189" i="3" s="1"/>
  <c r="AA60" i="3" s="1"/>
  <c r="D60" i="2" s="1"/>
  <c r="AZ189" i="3"/>
  <c r="X60" i="3" s="1"/>
  <c r="K60" i="2" s="1"/>
  <c r="CU169" i="3"/>
  <c r="CU189" i="3" s="1"/>
  <c r="CR189" i="3"/>
  <c r="CA138" i="3"/>
  <c r="BX183" i="3"/>
  <c r="DC165" i="3"/>
  <c r="DF165" i="3" s="1"/>
  <c r="CZ165" i="3"/>
  <c r="CW186" i="3"/>
  <c r="DC159" i="3"/>
  <c r="CZ159" i="3"/>
  <c r="CZ186" i="3" s="1"/>
  <c r="CZ170" i="3"/>
  <c r="DC170" i="3"/>
  <c r="DC163" i="3"/>
  <c r="DF163" i="3" s="1"/>
  <c r="CZ163" i="3"/>
  <c r="FQ188" i="3"/>
  <c r="J59" i="3" s="1"/>
  <c r="Y40" i="2" s="1"/>
  <c r="AX138" i="3"/>
  <c r="AU183" i="3"/>
  <c r="S54" i="3" s="1"/>
  <c r="S54" i="2" s="1"/>
  <c r="T54" i="2" s="1"/>
  <c r="BU190" i="3"/>
  <c r="HW136" i="3"/>
  <c r="HT136" i="3"/>
  <c r="HQ179" i="3"/>
  <c r="HT150" i="3"/>
  <c r="HW150" i="3"/>
  <c r="HQ183" i="3"/>
  <c r="HT172" i="3"/>
  <c r="HW172" i="3"/>
  <c r="HW157" i="3"/>
  <c r="HQ182" i="3"/>
  <c r="HT157" i="3"/>
  <c r="HT182" i="3" s="1"/>
  <c r="HW161" i="3"/>
  <c r="HT161" i="3"/>
  <c r="HT187" i="3" s="1"/>
  <c r="HQ187" i="3"/>
  <c r="FT182" i="3"/>
  <c r="FW155" i="3"/>
  <c r="FW182" i="3" s="1"/>
  <c r="AP166" i="3"/>
  <c r="AM188" i="3"/>
  <c r="HF139" i="3"/>
  <c r="HI139" i="3" s="1"/>
  <c r="HC139" i="3"/>
  <c r="HF165" i="3"/>
  <c r="HI165" i="3" s="1"/>
  <c r="HC165" i="3"/>
  <c r="HC152" i="3"/>
  <c r="HF152" i="3"/>
  <c r="HI152" i="3" s="1"/>
  <c r="HF142" i="3"/>
  <c r="HI142" i="3" s="1"/>
  <c r="HC142" i="3"/>
  <c r="HF144" i="3"/>
  <c r="HI144" i="3" s="1"/>
  <c r="HC144" i="3"/>
  <c r="DR187" i="3"/>
  <c r="DU164" i="3"/>
  <c r="DU187" i="3" s="1"/>
  <c r="HY190" i="3"/>
  <c r="ID183" i="3"/>
  <c r="GC125" i="3"/>
  <c r="FG190" i="3"/>
  <c r="AP137" i="3"/>
  <c r="AM180" i="3"/>
  <c r="K51" i="3" s="1"/>
  <c r="Z32" i="2" s="1"/>
  <c r="AA32" i="2" s="1"/>
  <c r="EQ179" i="3"/>
  <c r="BX187" i="3"/>
  <c r="CA164" i="3"/>
  <c r="EF136" i="3"/>
  <c r="EF179" i="3" s="1"/>
  <c r="EC179" i="3"/>
  <c r="FB154" i="3"/>
  <c r="FE154" i="3"/>
  <c r="FH154" i="3" s="1"/>
  <c r="FE143" i="3"/>
  <c r="FH143" i="3" s="1"/>
  <c r="FB143" i="3"/>
  <c r="FE150" i="3"/>
  <c r="EY183" i="3"/>
  <c r="FB150" i="3"/>
  <c r="FB171" i="3"/>
  <c r="FE171" i="3"/>
  <c r="FB145" i="3"/>
  <c r="FE145" i="3"/>
  <c r="FH145" i="3" s="1"/>
  <c r="FB152" i="3"/>
  <c r="FE152" i="3"/>
  <c r="FH152" i="3" s="1"/>
  <c r="GH156" i="3"/>
  <c r="GH184" i="3" s="1"/>
  <c r="GE184" i="3"/>
  <c r="EF158" i="3"/>
  <c r="EF185" i="3" s="1"/>
  <c r="EC185" i="3"/>
  <c r="BX182" i="3"/>
  <c r="CA155" i="3"/>
  <c r="GU187" i="3"/>
  <c r="GX162" i="3"/>
  <c r="CZ153" i="3"/>
  <c r="DC153" i="3"/>
  <c r="DF153" i="3" s="1"/>
  <c r="DC161" i="3"/>
  <c r="DF161" i="3" s="1"/>
  <c r="CZ161" i="3"/>
  <c r="CW185" i="3"/>
  <c r="DC158" i="3"/>
  <c r="CZ158" i="3"/>
  <c r="CZ185" i="3" s="1"/>
  <c r="CZ162" i="3"/>
  <c r="DC162" i="3"/>
  <c r="DF162" i="3" s="1"/>
  <c r="AU181" i="3"/>
  <c r="S52" i="3" s="1"/>
  <c r="S52" i="2" s="1"/>
  <c r="T52" i="2" s="1"/>
  <c r="AX154" i="3"/>
  <c r="CU138" i="3"/>
  <c r="CU183" i="3" s="1"/>
  <c r="CR183" i="3"/>
  <c r="BV136" i="3"/>
  <c r="BV168" i="3"/>
  <c r="BY168" i="3" s="1"/>
  <c r="CB168" i="3" s="1"/>
  <c r="CD168" i="3" s="1"/>
  <c r="BV143" i="3"/>
  <c r="BY143" i="3" s="1"/>
  <c r="CB143" i="3" s="1"/>
  <c r="CD143" i="3" s="1"/>
  <c r="BV137" i="3"/>
  <c r="BV169" i="3"/>
  <c r="BV141" i="3"/>
  <c r="BY141" i="3" s="1"/>
  <c r="CB141" i="3" s="1"/>
  <c r="CD141" i="3" s="1"/>
  <c r="BV139" i="3"/>
  <c r="BY139" i="3" s="1"/>
  <c r="CB139" i="3" s="1"/>
  <c r="CD139" i="3" s="1"/>
  <c r="BV150" i="3"/>
  <c r="BY150" i="3" s="1"/>
  <c r="CB150" i="3" s="1"/>
  <c r="CD150" i="3" s="1"/>
  <c r="BV165" i="3"/>
  <c r="BY165" i="3" s="1"/>
  <c r="CB165" i="3" s="1"/>
  <c r="CD165" i="3" s="1"/>
  <c r="BV160" i="3"/>
  <c r="BY160" i="3" s="1"/>
  <c r="CB160" i="3" s="1"/>
  <c r="CD160" i="3" s="1"/>
  <c r="BV149" i="3"/>
  <c r="BY149" i="3" s="1"/>
  <c r="CB149" i="3" s="1"/>
  <c r="CD149" i="3" s="1"/>
  <c r="BV144" i="3"/>
  <c r="BY144" i="3" s="1"/>
  <c r="CB144" i="3" s="1"/>
  <c r="CD144" i="3" s="1"/>
  <c r="BV155" i="3"/>
  <c r="BV152" i="3"/>
  <c r="BY152" i="3" s="1"/>
  <c r="CB152" i="3" s="1"/>
  <c r="CD152" i="3" s="1"/>
  <c r="BV156" i="3"/>
  <c r="BV154" i="3"/>
  <c r="BV142" i="3"/>
  <c r="BY142" i="3" s="1"/>
  <c r="CB142" i="3" s="1"/>
  <c r="CD142" i="3" s="1"/>
  <c r="BV157" i="3"/>
  <c r="BY157" i="3" s="1"/>
  <c r="CB157" i="3" s="1"/>
  <c r="CD157" i="3" s="1"/>
  <c r="BV145" i="3"/>
  <c r="BY145" i="3" s="1"/>
  <c r="CB145" i="3" s="1"/>
  <c r="CD145" i="3" s="1"/>
  <c r="BV159" i="3"/>
  <c r="BV170" i="3"/>
  <c r="BY170" i="3" s="1"/>
  <c r="CB170" i="3" s="1"/>
  <c r="BV147" i="3"/>
  <c r="BY147" i="3" s="1"/>
  <c r="CB147" i="3" s="1"/>
  <c r="CD147" i="3" s="1"/>
  <c r="BV148" i="3"/>
  <c r="BY148" i="3" s="1"/>
  <c r="CB148" i="3" s="1"/>
  <c r="CD148" i="3" s="1"/>
  <c r="BV146" i="3"/>
  <c r="BY146" i="3" s="1"/>
  <c r="CB146" i="3" s="1"/>
  <c r="CD146" i="3" s="1"/>
  <c r="BV140" i="3"/>
  <c r="BY140" i="3" s="1"/>
  <c r="CB140" i="3" s="1"/>
  <c r="CD140" i="3" s="1"/>
  <c r="BV138" i="3"/>
  <c r="BV153" i="3"/>
  <c r="BY153" i="3" s="1"/>
  <c r="CB153" i="3" s="1"/>
  <c r="CD153" i="3" s="1"/>
  <c r="BV151" i="3"/>
  <c r="BY151" i="3" s="1"/>
  <c r="CB151" i="3" s="1"/>
  <c r="CD151" i="3" s="1"/>
  <c r="BV162" i="3"/>
  <c r="BY162" i="3" s="1"/>
  <c r="CB162" i="3" s="1"/>
  <c r="CD162" i="3" s="1"/>
  <c r="BV161" i="3"/>
  <c r="BY161" i="3" s="1"/>
  <c r="CB161" i="3" s="1"/>
  <c r="CD161" i="3" s="1"/>
  <c r="BV166" i="3"/>
  <c r="BV163" i="3"/>
  <c r="BY163" i="3" s="1"/>
  <c r="CB163" i="3" s="1"/>
  <c r="CD163" i="3" s="1"/>
  <c r="BV158" i="3"/>
  <c r="BV167" i="3"/>
  <c r="BY167" i="3" s="1"/>
  <c r="CB167" i="3" s="1"/>
  <c r="CD167" i="3" s="1"/>
  <c r="BV164" i="3"/>
  <c r="HT167" i="3"/>
  <c r="HW167" i="3"/>
  <c r="HT138" i="3"/>
  <c r="HW138" i="3"/>
  <c r="HZ138" i="3" s="1"/>
  <c r="HW139" i="3"/>
  <c r="HZ139" i="3" s="1"/>
  <c r="HT139" i="3"/>
  <c r="HW143" i="3"/>
  <c r="HZ143" i="3" s="1"/>
  <c r="HT143" i="3"/>
  <c r="HT165" i="3"/>
  <c r="HW165" i="3"/>
  <c r="GS142" i="3"/>
  <c r="GV142" i="3"/>
  <c r="GY142" i="3" s="1"/>
  <c r="BC154" i="3"/>
  <c r="BC181" i="3" s="1"/>
  <c r="AA52" i="3" s="1"/>
  <c r="D52" i="2" s="1"/>
  <c r="AZ181" i="3"/>
  <c r="X52" i="3" s="1"/>
  <c r="K52" i="2" s="1"/>
  <c r="HC136" i="3"/>
  <c r="HC179" i="3" s="1"/>
  <c r="GZ179" i="3"/>
  <c r="HF136" i="3"/>
  <c r="HA136" i="3" a="1"/>
  <c r="HF149" i="3"/>
  <c r="HI149" i="3" s="1"/>
  <c r="HC149" i="3"/>
  <c r="HF164" i="3"/>
  <c r="HI164" i="3" s="1"/>
  <c r="HC164" i="3"/>
  <c r="HC147" i="3"/>
  <c r="HF147" i="3"/>
  <c r="HI147" i="3" s="1"/>
  <c r="HF138" i="3"/>
  <c r="HC138" i="3"/>
  <c r="GZ183" i="3"/>
  <c r="CR188" i="3"/>
  <c r="CU166" i="3"/>
  <c r="CU188" i="3" s="1"/>
  <c r="CU158" i="3"/>
  <c r="CU185" i="3" s="1"/>
  <c r="CR185" i="3"/>
  <c r="FW156" i="3"/>
  <c r="FW184" i="3" s="1"/>
  <c r="FT184" i="3"/>
  <c r="BC156" i="3"/>
  <c r="BC184" i="3" s="1"/>
  <c r="AA55" i="3" s="1"/>
  <c r="D55" i="2" s="1"/>
  <c r="AZ184" i="3"/>
  <c r="X55" i="3" s="1"/>
  <c r="K55" i="2" s="1"/>
  <c r="DZ189" i="3"/>
  <c r="FD190" i="3"/>
  <c r="AP169" i="3"/>
  <c r="AM189" i="3"/>
  <c r="K60" i="3" s="1"/>
  <c r="Z41" i="2" s="1"/>
  <c r="AA41" i="2" s="1"/>
  <c r="BS154" i="3"/>
  <c r="BS181" i="3" s="1"/>
  <c r="BP181" i="3"/>
  <c r="FQ183" i="3"/>
  <c r="FE141" i="3"/>
  <c r="FH141" i="3" s="1"/>
  <c r="FB141" i="3"/>
  <c r="FB162" i="3"/>
  <c r="FE162" i="3"/>
  <c r="EY189" i="3"/>
  <c r="FE165" i="3"/>
  <c r="FB165" i="3"/>
  <c r="FE153" i="3"/>
  <c r="FH153" i="3" s="1"/>
  <c r="FB153" i="3"/>
  <c r="FB148" i="3"/>
  <c r="FE148" i="3"/>
  <c r="FH148" i="3" s="1"/>
  <c r="FE139" i="3"/>
  <c r="FH139" i="3" s="1"/>
  <c r="FB139" i="3"/>
  <c r="ET182" i="3"/>
  <c r="EW157" i="3"/>
  <c r="EW182" i="3" s="1"/>
  <c r="BC136" i="3"/>
  <c r="AZ179" i="3"/>
  <c r="AZ171" i="3"/>
  <c r="CO189" i="3"/>
  <c r="GE189" i="3"/>
  <c r="GH169" i="3"/>
  <c r="GH189" i="3" s="1"/>
  <c r="DC152" i="3"/>
  <c r="DF152" i="3" s="1"/>
  <c r="CZ152" i="3"/>
  <c r="DC144" i="3"/>
  <c r="DF144" i="3" s="1"/>
  <c r="CZ144" i="3"/>
  <c r="DC141" i="3"/>
  <c r="DF141" i="3" s="1"/>
  <c r="CZ141" i="3"/>
  <c r="CZ150" i="3"/>
  <c r="DC150" i="3"/>
  <c r="DF150" i="3" s="1"/>
  <c r="AX159" i="3"/>
  <c r="AU186" i="3"/>
  <c r="S57" i="3" s="1"/>
  <c r="S57" i="2" s="1"/>
  <c r="T57" i="2" s="1"/>
  <c r="EQ183" i="3"/>
  <c r="HT175" i="3"/>
  <c r="HW175" i="3"/>
  <c r="HT169" i="3"/>
  <c r="HW169" i="3"/>
  <c r="HW142" i="3"/>
  <c r="HZ142" i="3" s="1"/>
  <c r="HT142" i="3"/>
  <c r="HT141" i="3"/>
  <c r="HW141" i="3"/>
  <c r="HZ141" i="3" s="1"/>
  <c r="HT145" i="3"/>
  <c r="HW145" i="3"/>
  <c r="HZ145" i="3" s="1"/>
  <c r="HT137" i="3"/>
  <c r="HW137" i="3"/>
  <c r="HZ137" i="3" s="1"/>
  <c r="Z54" i="3"/>
  <c r="C54" i="2" s="1"/>
  <c r="BB190" i="3"/>
  <c r="Z61" i="3" s="1"/>
  <c r="C61" i="2" s="1"/>
  <c r="AP164" i="3"/>
  <c r="AM187" i="3"/>
  <c r="GS169" i="3"/>
  <c r="GE180" i="3"/>
  <c r="GH137" i="3"/>
  <c r="GH180" i="3" s="1"/>
  <c r="GB183" i="3"/>
  <c r="IG187" i="3"/>
  <c r="IJ161" i="3"/>
  <c r="IJ187" i="3" s="1"/>
  <c r="BP185" i="3"/>
  <c r="BS158" i="3"/>
  <c r="BS185" i="3" s="1"/>
  <c r="GU181" i="3"/>
  <c r="GX156" i="3"/>
  <c r="GX181" i="3" s="1"/>
  <c r="GZ185" i="3"/>
  <c r="HF160" i="3"/>
  <c r="HC160" i="3"/>
  <c r="HC185" i="3" s="1"/>
  <c r="HF161" i="3"/>
  <c r="HC161" i="3"/>
  <c r="HC186" i="3" s="1"/>
  <c r="GZ186" i="3"/>
  <c r="HF150" i="3"/>
  <c r="HI150" i="3" s="1"/>
  <c r="HC150" i="3"/>
  <c r="HC172" i="3"/>
  <c r="HF172" i="3"/>
  <c r="HI172" i="3" s="1"/>
  <c r="HC141" i="3"/>
  <c r="HF141" i="3"/>
  <c r="HI141" i="3" s="1"/>
  <c r="DO187" i="3"/>
  <c r="CO188" i="3"/>
  <c r="BS137" i="3"/>
  <c r="BS180" i="3" s="1"/>
  <c r="BP180" i="3"/>
  <c r="GX158" i="3"/>
  <c r="GX184" i="3" s="1"/>
  <c r="GU184" i="3"/>
  <c r="AM181" i="3"/>
  <c r="K52" i="3" s="1"/>
  <c r="Z33" i="2" s="1"/>
  <c r="AA33" i="2" s="1"/>
  <c r="AP154" i="3"/>
  <c r="AR179" i="3"/>
  <c r="AR171" i="3"/>
  <c r="CR186" i="3"/>
  <c r="CU159" i="3"/>
  <c r="CU186" i="3" s="1"/>
  <c r="FZ147" i="3"/>
  <c r="FZ160" i="3"/>
  <c r="FZ156" i="3"/>
  <c r="FZ163" i="3"/>
  <c r="FZ166" i="3"/>
  <c r="FZ159" i="3"/>
  <c r="FZ148" i="3"/>
  <c r="FZ139" i="3"/>
  <c r="FZ144" i="3"/>
  <c r="FZ141" i="3"/>
  <c r="FZ136" i="3"/>
  <c r="FZ149" i="3"/>
  <c r="FZ157" i="3"/>
  <c r="FZ151" i="3"/>
  <c r="FZ164" i="3"/>
  <c r="FZ170" i="3"/>
  <c r="FZ155" i="3"/>
  <c r="FZ167" i="3"/>
  <c r="FZ154" i="3"/>
  <c r="FZ145" i="3"/>
  <c r="FZ169" i="3"/>
  <c r="FZ143" i="3"/>
  <c r="FZ150" i="3"/>
  <c r="FZ137" i="3"/>
  <c r="FZ153" i="3"/>
  <c r="FZ142" i="3"/>
  <c r="FZ138" i="3"/>
  <c r="FZ158" i="3"/>
  <c r="FZ152" i="3"/>
  <c r="FZ168" i="3"/>
  <c r="FZ162" i="3"/>
  <c r="FZ161" i="3"/>
  <c r="FZ165" i="3"/>
  <c r="FZ140" i="3"/>
  <c r="FZ146" i="3"/>
  <c r="BC164" i="3"/>
  <c r="BC187" i="3" s="1"/>
  <c r="AA58" i="3" s="1"/>
  <c r="D58" i="2" s="1"/>
  <c r="AZ187" i="3"/>
  <c r="X58" i="3" s="1"/>
  <c r="K58" i="2" s="1"/>
  <c r="CA159" i="3"/>
  <c r="BX186" i="3"/>
  <c r="IG179" i="3"/>
  <c r="IJ136" i="3"/>
  <c r="BP184" i="3"/>
  <c r="BS156" i="3"/>
  <c r="BS184" i="3" s="1"/>
  <c r="DW190" i="3"/>
  <c r="FT183" i="3"/>
  <c r="FW138" i="3"/>
  <c r="FW183" i="3" s="1"/>
  <c r="P54" i="3" s="1"/>
  <c r="D35" i="2" s="1"/>
  <c r="FB142" i="3"/>
  <c r="FE142" i="3"/>
  <c r="FH142" i="3" s="1"/>
  <c r="FB159" i="3"/>
  <c r="FE159" i="3"/>
  <c r="FH159" i="3" s="1"/>
  <c r="FE168" i="3"/>
  <c r="FB168" i="3"/>
  <c r="FB172" i="3"/>
  <c r="FE172" i="3"/>
  <c r="FB163" i="3"/>
  <c r="FE163" i="3"/>
  <c r="AJ190" i="3"/>
  <c r="H61" i="3" s="1"/>
  <c r="S42" i="2" s="1"/>
  <c r="T42" i="2" s="1"/>
  <c r="E14" i="2" s="1" a="1"/>
  <c r="E15" i="2" s="1"/>
  <c r="H50" i="3"/>
  <c r="S31" i="2" s="1"/>
  <c r="T31" i="2" s="1"/>
  <c r="BC137" i="3"/>
  <c r="BC180" i="3" s="1"/>
  <c r="AA51" i="3" s="1"/>
  <c r="D51" i="2" s="1"/>
  <c r="AZ180" i="3"/>
  <c r="X51" i="3" s="1"/>
  <c r="K51" i="2" s="1"/>
  <c r="CU154" i="3"/>
  <c r="CU181" i="3" s="1"/>
  <c r="CR181" i="3"/>
  <c r="GH164" i="3"/>
  <c r="GH187" i="3" s="1"/>
  <c r="GE187" i="3"/>
  <c r="CA166" i="3"/>
  <c r="BX188" i="3"/>
  <c r="EC186" i="3"/>
  <c r="EF159" i="3"/>
  <c r="EF186" i="3" s="1"/>
  <c r="U50" i="3"/>
  <c r="Y50" i="2" s="1"/>
  <c r="AW190" i="3"/>
  <c r="U61" i="3" s="1"/>
  <c r="Y61" i="2" s="1"/>
  <c r="EW149" i="3"/>
  <c r="EW180" i="3" s="1"/>
  <c r="ET180" i="3"/>
  <c r="CR187" i="3"/>
  <c r="CU164" i="3"/>
  <c r="CU187" i="3" s="1"/>
  <c r="GR187" i="3"/>
  <c r="EC180" i="3"/>
  <c r="EF137" i="3"/>
  <c r="EF180" i="3" s="1"/>
  <c r="DC137" i="3"/>
  <c r="CZ137" i="3"/>
  <c r="CZ180" i="3" s="1"/>
  <c r="CW180" i="3"/>
  <c r="CW181" i="3"/>
  <c r="CZ154" i="3"/>
  <c r="CZ181" i="3" s="1"/>
  <c r="DC154" i="3"/>
  <c r="CZ140" i="3"/>
  <c r="DC140" i="3"/>
  <c r="DF140" i="3" s="1"/>
  <c r="DC168" i="3"/>
  <c r="DF168" i="3" s="1"/>
  <c r="CZ168" i="3"/>
  <c r="DM140" i="3"/>
  <c r="DM152" i="3"/>
  <c r="DM148" i="3"/>
  <c r="DM147" i="3"/>
  <c r="DM159" i="3"/>
  <c r="DM136" i="3"/>
  <c r="DM167" i="3"/>
  <c r="DM150" i="3"/>
  <c r="DM162" i="3"/>
  <c r="DM139" i="3"/>
  <c r="DM170" i="3"/>
  <c r="DM144" i="3"/>
  <c r="DM169" i="3"/>
  <c r="DM146" i="3"/>
  <c r="DM158" i="3"/>
  <c r="DM154" i="3"/>
  <c r="DM166" i="3"/>
  <c r="DM153" i="3"/>
  <c r="DM165" i="3"/>
  <c r="DM142" i="3"/>
  <c r="DM138" i="3"/>
  <c r="DM161" i="3"/>
  <c r="DM137" i="3"/>
  <c r="DM149" i="3"/>
  <c r="DM145" i="3"/>
  <c r="DM141" i="3"/>
  <c r="DM163" i="3"/>
  <c r="DM151" i="3"/>
  <c r="DM160" i="3"/>
  <c r="DM157" i="3"/>
  <c r="DM156" i="3"/>
  <c r="DM168" i="3"/>
  <c r="DM155" i="3"/>
  <c r="DM164" i="3"/>
  <c r="DM143" i="3"/>
  <c r="AU184" i="3"/>
  <c r="S55" i="3" s="1"/>
  <c r="S55" i="2" s="1"/>
  <c r="T55" i="2" s="1"/>
  <c r="AX156" i="3"/>
  <c r="EW150" i="3"/>
  <c r="EW183" i="3" s="1"/>
  <c r="ET183" i="3"/>
  <c r="ET184" i="3"/>
  <c r="EW158" i="3"/>
  <c r="EW184" i="3" s="1"/>
  <c r="CO183" i="3"/>
  <c r="HW177" i="3"/>
  <c r="HT177" i="3"/>
  <c r="HW176" i="3"/>
  <c r="HT176" i="3"/>
  <c r="HW156" i="3"/>
  <c r="HZ156" i="3" s="1"/>
  <c r="HT156" i="3"/>
  <c r="HT163" i="3"/>
  <c r="HW163" i="3"/>
  <c r="HT149" i="3"/>
  <c r="HT180" i="3" s="1"/>
  <c r="HQ180" i="3"/>
  <c r="HW149" i="3"/>
  <c r="HT144" i="3"/>
  <c r="HW144" i="3"/>
  <c r="HZ144" i="3" s="1"/>
  <c r="BK165" i="3"/>
  <c r="BK142" i="3"/>
  <c r="BK148" i="3"/>
  <c r="BK163" i="3"/>
  <c r="BK143" i="3"/>
  <c r="BK149" i="3"/>
  <c r="BK141" i="3"/>
  <c r="BK167" i="3"/>
  <c r="BK166" i="3"/>
  <c r="BK162" i="3"/>
  <c r="BK168" i="3"/>
  <c r="BK144" i="3"/>
  <c r="BK151" i="3"/>
  <c r="BK169" i="3"/>
  <c r="BK146" i="3"/>
  <c r="BK152" i="3"/>
  <c r="BK147" i="3"/>
  <c r="BK170" i="3"/>
  <c r="BK153" i="3"/>
  <c r="BK136" i="3"/>
  <c r="BK150" i="3"/>
  <c r="BK154" i="3"/>
  <c r="BK137" i="3"/>
  <c r="BK155" i="3"/>
  <c r="BK161" i="3"/>
  <c r="BK138" i="3"/>
  <c r="BK156" i="3"/>
  <c r="BK139" i="3"/>
  <c r="BK145" i="3"/>
  <c r="BK157" i="3"/>
  <c r="BK140" i="3"/>
  <c r="BK158" i="3"/>
  <c r="BK164" i="3"/>
  <c r="BK159" i="3"/>
  <c r="BK160" i="3"/>
  <c r="FN190" i="3"/>
  <c r="GV144" i="3"/>
  <c r="GY144" i="3" s="1"/>
  <c r="BX181" i="3"/>
  <c r="CA154" i="3"/>
  <c r="HS190" i="3"/>
  <c r="GX157" i="3"/>
  <c r="GX182" i="3" s="1"/>
  <c r="GU182" i="3"/>
  <c r="HF162" i="3"/>
  <c r="HC162" i="3"/>
  <c r="GZ187" i="3"/>
  <c r="HF158" i="3"/>
  <c r="HC158" i="3"/>
  <c r="HC184" i="3" s="1"/>
  <c r="GZ184" i="3"/>
  <c r="HC157" i="3"/>
  <c r="HC182" i="3" s="1"/>
  <c r="HF157" i="3"/>
  <c r="GZ182" i="3"/>
  <c r="HF148" i="3"/>
  <c r="HI148" i="3" s="1"/>
  <c r="HC148" i="3"/>
  <c r="DZ187" i="3"/>
  <c r="EC181" i="3"/>
  <c r="EF154" i="3"/>
  <c r="EF181" i="3" s="1"/>
  <c r="CU136" i="3"/>
  <c r="CU179" i="3" s="1"/>
  <c r="CR179" i="3"/>
  <c r="M50" i="3"/>
  <c r="K31" i="2" s="1"/>
  <c r="AO190" i="3"/>
  <c r="M61" i="3" s="1"/>
  <c r="K42" i="2" s="1"/>
  <c r="EF169" i="3"/>
  <c r="EF189" i="3" s="1"/>
  <c r="EC189" i="3"/>
  <c r="DR180" i="3"/>
  <c r="DU137" i="3"/>
  <c r="DU180" i="3" s="1"/>
  <c r="DR182" i="3"/>
  <c r="DU155" i="3"/>
  <c r="DU182" i="3" s="1"/>
  <c r="FY190" i="3"/>
  <c r="IB176" i="3"/>
  <c r="IB146" i="3"/>
  <c r="IB138" i="3"/>
  <c r="IB142" i="3"/>
  <c r="IB150" i="3"/>
  <c r="IB155" i="3"/>
  <c r="IB167" i="3"/>
  <c r="IB159" i="3"/>
  <c r="IB163" i="3"/>
  <c r="IB171" i="3"/>
  <c r="IB174" i="3"/>
  <c r="IB141" i="3"/>
  <c r="IB153" i="3"/>
  <c r="IB145" i="3"/>
  <c r="IB149" i="3"/>
  <c r="IB152" i="3"/>
  <c r="IB160" i="3"/>
  <c r="IB172" i="3"/>
  <c r="IB164" i="3"/>
  <c r="IB168" i="3"/>
  <c r="IB162" i="3"/>
  <c r="IB154" i="3"/>
  <c r="IB158" i="3"/>
  <c r="IB166" i="3"/>
  <c r="IB137" i="3"/>
  <c r="IB170" i="3"/>
  <c r="IB140" i="3"/>
  <c r="IB175" i="3"/>
  <c r="IB136" i="3"/>
  <c r="IB144" i="3"/>
  <c r="IB156" i="3"/>
  <c r="IB148" i="3"/>
  <c r="IB161" i="3"/>
  <c r="IB151" i="3"/>
  <c r="IB165" i="3"/>
  <c r="IB143" i="3"/>
  <c r="IB157" i="3"/>
  <c r="IB173" i="3"/>
  <c r="IB177" i="3"/>
  <c r="IB147" i="3"/>
  <c r="IB169" i="3"/>
  <c r="IB139" i="3"/>
  <c r="FB170" i="3"/>
  <c r="FE170" i="3"/>
  <c r="FB144" i="3"/>
  <c r="FE144" i="3"/>
  <c r="FH144" i="3" s="1"/>
  <c r="FB155" i="3"/>
  <c r="FB181" i="3" s="1"/>
  <c r="EY181" i="3"/>
  <c r="FE155" i="3"/>
  <c r="FB175" i="3"/>
  <c r="FE175" i="3"/>
  <c r="FB146" i="3"/>
  <c r="FE146" i="3"/>
  <c r="FH146" i="3" s="1"/>
  <c r="GR183" i="3"/>
  <c r="GU180" i="3"/>
  <c r="GX137" i="3"/>
  <c r="GX180" i="3" s="1"/>
  <c r="EF166" i="3"/>
  <c r="EF188" i="3" s="1"/>
  <c r="EC188" i="3"/>
  <c r="FW159" i="3"/>
  <c r="FW186" i="3" s="1"/>
  <c r="FT186" i="3"/>
  <c r="DU159" i="3"/>
  <c r="DU186" i="3" s="1"/>
  <c r="DR186" i="3"/>
  <c r="GE186" i="3"/>
  <c r="GH159" i="3"/>
  <c r="GH186" i="3" s="1"/>
  <c r="DC148" i="3"/>
  <c r="DF148" i="3" s="1"/>
  <c r="CZ148" i="3"/>
  <c r="CW189" i="3"/>
  <c r="DC169" i="3"/>
  <c r="CZ169" i="3"/>
  <c r="DC143" i="3"/>
  <c r="DF143" i="3" s="1"/>
  <c r="CZ143" i="3"/>
  <c r="CW183" i="3"/>
  <c r="CZ138" i="3"/>
  <c r="DC138" i="3"/>
  <c r="DL190" i="3"/>
  <c r="AX158" i="3"/>
  <c r="AU185" i="3"/>
  <c r="S56" i="3" s="1"/>
  <c r="S56" i="2" s="1"/>
  <c r="T56" i="2" s="1"/>
  <c r="AX166" i="3"/>
  <c r="AU188" i="3"/>
  <c r="S59" i="3" s="1"/>
  <c r="S59" i="2" s="1"/>
  <c r="T59" i="2" s="1"/>
  <c r="GH155" i="3"/>
  <c r="GH182" i="3" s="1"/>
  <c r="GE182" i="3"/>
  <c r="HW151" i="3"/>
  <c r="HZ151" i="3" s="1"/>
  <c r="HT151" i="3"/>
  <c r="HW164" i="3"/>
  <c r="HT164" i="3"/>
  <c r="HW152" i="3"/>
  <c r="HZ152" i="3" s="1"/>
  <c r="HT152" i="3"/>
  <c r="HW170" i="3"/>
  <c r="HT170" i="3"/>
  <c r="HT162" i="3"/>
  <c r="HQ189" i="3"/>
  <c r="HW162" i="3"/>
  <c r="BJ190" i="3"/>
  <c r="EC184" i="3"/>
  <c r="EF156" i="3"/>
  <c r="EF184" i="3" s="1"/>
  <c r="FW136" i="3"/>
  <c r="FW179" i="3" s="1"/>
  <c r="FT179" i="3"/>
  <c r="GS153" i="3"/>
  <c r="GV153" i="3"/>
  <c r="GY153" i="3" s="1"/>
  <c r="GV139" i="3"/>
  <c r="GY139" i="3" s="1"/>
  <c r="GS139" i="3"/>
  <c r="EW162" i="3"/>
  <c r="EW189" i="3" s="1"/>
  <c r="ET189" i="3"/>
  <c r="GH138" i="3"/>
  <c r="GH183" i="3" s="1"/>
  <c r="GE183" i="3"/>
  <c r="HF156" i="3"/>
  <c r="GZ181" i="3"/>
  <c r="HC156" i="3"/>
  <c r="HC181" i="3" s="1"/>
  <c r="HC159" i="3"/>
  <c r="HF159" i="3"/>
  <c r="HI159" i="3" s="1"/>
  <c r="HC146" i="3"/>
  <c r="HF146" i="3"/>
  <c r="HI146" i="3" s="1"/>
  <c r="HF166" i="3"/>
  <c r="HI166" i="3" s="1"/>
  <c r="HC166" i="3"/>
  <c r="FQ189" i="3"/>
  <c r="AP138" i="3"/>
  <c r="AM183" i="3"/>
  <c r="K54" i="3" s="1"/>
  <c r="Z35" i="2" s="1"/>
  <c r="AA35" i="2" s="1"/>
  <c r="BC155" i="3"/>
  <c r="BC182" i="3" s="1"/>
  <c r="AA53" i="3" s="1"/>
  <c r="D53" i="2" s="1"/>
  <c r="AZ182" i="3"/>
  <c r="X53" i="3" s="1"/>
  <c r="K53" i="2" s="1"/>
  <c r="IG184" i="3"/>
  <c r="IJ158" i="3"/>
  <c r="IJ184" i="3" s="1"/>
  <c r="BC159" i="3"/>
  <c r="BC186" i="3" s="1"/>
  <c r="AA57" i="3" s="1"/>
  <c r="D57" i="2" s="1"/>
  <c r="AZ186" i="3"/>
  <c r="X57" i="3" s="1"/>
  <c r="K57" i="2" s="1"/>
  <c r="DU156" i="3"/>
  <c r="DU184" i="3" s="1"/>
  <c r="DR184" i="3"/>
  <c r="CL190" i="3"/>
  <c r="BC166" i="3"/>
  <c r="BC188" i="3" s="1"/>
  <c r="AA59" i="3" s="1"/>
  <c r="D59" i="2" s="1"/>
  <c r="AZ188" i="3"/>
  <c r="X59" i="3" s="1"/>
  <c r="K59" i="2" s="1"/>
  <c r="EW155" i="3"/>
  <c r="EW181" i="3" s="1"/>
  <c r="ET181" i="3"/>
  <c r="GH136" i="3"/>
  <c r="GH179" i="3" s="1"/>
  <c r="GE179" i="3"/>
  <c r="ID189" i="3"/>
  <c r="DO183" i="3"/>
  <c r="EW161" i="3"/>
  <c r="EW187" i="3" s="1"/>
  <c r="ET187" i="3"/>
  <c r="CU137" i="3"/>
  <c r="CU180" i="3" s="1"/>
  <c r="CR180" i="3"/>
  <c r="GH158" i="3"/>
  <c r="GH185" i="3" s="1"/>
  <c r="GE185" i="3"/>
  <c r="ID179" i="3"/>
  <c r="FE140" i="3"/>
  <c r="FH140" i="3" s="1"/>
  <c r="FB140" i="3"/>
  <c r="FE156" i="3"/>
  <c r="FH156" i="3" s="1"/>
  <c r="FB156" i="3"/>
  <c r="FB167" i="3"/>
  <c r="FE167" i="3"/>
  <c r="FE147" i="3"/>
  <c r="FH147" i="3" s="1"/>
  <c r="FB147" i="3"/>
  <c r="FE137" i="3"/>
  <c r="FH137" i="3" s="1"/>
  <c r="FB137" i="3"/>
  <c r="AM179" i="3"/>
  <c r="AP136" i="3"/>
  <c r="AM171" i="3"/>
  <c r="GB187" i="3"/>
  <c r="BS169" i="3"/>
  <c r="BS189" i="3" s="1"/>
  <c r="BP189" i="3"/>
  <c r="GX138" i="3"/>
  <c r="GX183" i="3" s="1"/>
  <c r="GU183" i="3"/>
  <c r="CO187" i="3"/>
  <c r="BP186" i="3"/>
  <c r="BS159" i="3"/>
  <c r="BS186" i="3" s="1"/>
  <c r="DC149" i="3"/>
  <c r="DF149" i="3" s="1"/>
  <c r="CZ149" i="3"/>
  <c r="DC157" i="3"/>
  <c r="DF157" i="3" s="1"/>
  <c r="CZ157" i="3"/>
  <c r="CZ146" i="3"/>
  <c r="DC146" i="3"/>
  <c r="DF146" i="3" s="1"/>
  <c r="CZ167" i="3"/>
  <c r="DC167" i="3"/>
  <c r="DF167" i="3" s="1"/>
  <c r="CZ142" i="3"/>
  <c r="DC142" i="3"/>
  <c r="DF142" i="3" s="1"/>
  <c r="FT187" i="3"/>
  <c r="FW164" i="3"/>
  <c r="FW187" i="3" s="1"/>
  <c r="DO188" i="3"/>
  <c r="AX136" i="3"/>
  <c r="AU179" i="3"/>
  <c r="AU171" i="3"/>
  <c r="AX169" i="3"/>
  <c r="AU189" i="3"/>
  <c r="S60" i="3" s="1"/>
  <c r="S60" i="2" s="1"/>
  <c r="T60" i="2" s="1"/>
  <c r="BC158" i="3"/>
  <c r="BC185" i="3" s="1"/>
  <c r="AA56" i="3" s="1"/>
  <c r="D56" i="2" s="1"/>
  <c r="AZ185" i="3"/>
  <c r="X56" i="3" s="1"/>
  <c r="K56" i="2" s="1"/>
  <c r="HT153" i="3"/>
  <c r="HW153" i="3"/>
  <c r="HZ153" i="3" s="1"/>
  <c r="HT168" i="3"/>
  <c r="HW168" i="3"/>
  <c r="HW166" i="3"/>
  <c r="HT166" i="3"/>
  <c r="HT174" i="3"/>
  <c r="HW174" i="3"/>
  <c r="HT171" i="3"/>
  <c r="HW171" i="3"/>
  <c r="BP179" i="3"/>
  <c r="BS136" i="3"/>
  <c r="BS179" i="3" s="1"/>
  <c r="AP155" i="3"/>
  <c r="AM182" i="3"/>
  <c r="K53" i="3" s="1"/>
  <c r="Z34" i="2" s="1"/>
  <c r="AA34" i="2" s="1"/>
  <c r="GS167" i="3"/>
  <c r="GV155" i="3"/>
  <c r="GY155" i="3" s="1"/>
  <c r="GS155" i="3"/>
  <c r="BX189" i="3"/>
  <c r="CA169" i="3"/>
  <c r="GU179" i="3"/>
  <c r="GX136" i="3"/>
  <c r="GX179" i="3" s="1"/>
  <c r="HF140" i="3"/>
  <c r="HI140" i="3" s="1"/>
  <c r="HC140" i="3"/>
  <c r="HC163" i="3"/>
  <c r="HF163" i="3"/>
  <c r="HI163" i="3" s="1"/>
  <c r="HF167" i="3"/>
  <c r="HI167" i="3" s="1"/>
  <c r="HC167" i="3"/>
  <c r="HF151" i="3"/>
  <c r="HI151" i="3" s="1"/>
  <c r="HC151" i="3"/>
  <c r="EF164" i="3"/>
  <c r="EF187" i="3" s="1"/>
  <c r="EC187" i="3"/>
  <c r="FW169" i="3"/>
  <c r="FW189" i="3" s="1"/>
  <c r="FT189" i="3"/>
  <c r="BP183" i="3"/>
  <c r="BS138" i="3"/>
  <c r="BS183" i="3" s="1"/>
  <c r="BM187" i="3"/>
  <c r="FA190" i="3"/>
  <c r="IJ157" i="3"/>
  <c r="IJ182" i="3" s="1"/>
  <c r="IG182" i="3"/>
  <c r="GU186" i="3"/>
  <c r="GX161" i="3"/>
  <c r="GX186" i="3" s="1"/>
  <c r="IJ162" i="3"/>
  <c r="IJ189" i="3" s="1"/>
  <c r="IG189" i="3"/>
  <c r="DR183" i="3"/>
  <c r="DU138" i="3"/>
  <c r="DU183" i="3" s="1"/>
  <c r="IA190" i="3"/>
  <c r="FE136" i="3"/>
  <c r="FB136" i="3"/>
  <c r="EY179" i="3"/>
  <c r="FB164" i="3"/>
  <c r="FE164" i="3"/>
  <c r="FB166" i="3"/>
  <c r="FE166" i="3"/>
  <c r="FB173" i="3"/>
  <c r="FE173" i="3"/>
  <c r="EY184" i="3"/>
  <c r="FE158" i="3"/>
  <c r="FB158" i="3"/>
  <c r="FB184" i="3" s="1"/>
  <c r="CA156" i="3"/>
  <c r="BX184" i="3"/>
  <c r="BM189" i="3"/>
  <c r="FT180" i="3"/>
  <c r="FW137" i="3"/>
  <c r="FW180" i="3" s="1"/>
  <c r="CY190" i="3"/>
  <c r="GR189" i="3"/>
  <c r="EC183" i="3"/>
  <c r="EF138" i="3"/>
  <c r="EF183" i="3" s="1"/>
  <c r="CZ145" i="3"/>
  <c r="DC145" i="3"/>
  <c r="DF145" i="3" s="1"/>
  <c r="CZ164" i="3"/>
  <c r="DC164" i="3"/>
  <c r="CW187" i="3"/>
  <c r="DC136" i="3"/>
  <c r="CZ136" i="3"/>
  <c r="CZ179" i="3" s="1"/>
  <c r="CW179" i="3"/>
  <c r="CW182" i="3"/>
  <c r="DC155" i="3"/>
  <c r="CZ155" i="3"/>
  <c r="CZ182" i="3" s="1"/>
  <c r="DC151" i="3"/>
  <c r="DF151" i="3" s="1"/>
  <c r="CZ151" i="3"/>
  <c r="FQ187" i="3"/>
  <c r="J58" i="3" s="1"/>
  <c r="Y39" i="2" s="1"/>
  <c r="DR188" i="3"/>
  <c r="DU166" i="3"/>
  <c r="DU188" i="3" s="1"/>
  <c r="DU136" i="3"/>
  <c r="DU179" i="3" s="1"/>
  <c r="DR179" i="3"/>
  <c r="AX137" i="3"/>
  <c r="AU180" i="3"/>
  <c r="S51" i="3" s="1"/>
  <c r="S51" i="2" s="1"/>
  <c r="T51" i="2" s="1"/>
  <c r="HW160" i="3"/>
  <c r="HZ160" i="3" s="1"/>
  <c r="HT160" i="3"/>
  <c r="HT140" i="3"/>
  <c r="HW140" i="3"/>
  <c r="HZ140" i="3" s="1"/>
  <c r="HW154" i="3"/>
  <c r="HZ154" i="3" s="1"/>
  <c r="HT154" i="3"/>
  <c r="HW146" i="3"/>
  <c r="HZ146" i="3" s="1"/>
  <c r="HT146" i="3"/>
  <c r="HT173" i="3"/>
  <c r="HW173" i="3"/>
  <c r="BP182" i="3"/>
  <c r="BS155" i="3"/>
  <c r="BS182" i="3" s="1"/>
  <c r="DE190" i="3"/>
  <c r="FO159" i="3"/>
  <c r="FO165" i="3"/>
  <c r="FO151" i="3"/>
  <c r="FO146" i="3"/>
  <c r="FO153" i="3"/>
  <c r="FO161" i="3"/>
  <c r="FO163" i="3"/>
  <c r="FO149" i="3"/>
  <c r="FO139" i="3"/>
  <c r="FO169" i="3"/>
  <c r="FO170" i="3"/>
  <c r="FO147" i="3"/>
  <c r="FO157" i="3"/>
  <c r="FO168" i="3"/>
  <c r="FO162" i="3"/>
  <c r="FO137" i="3"/>
  <c r="FO155" i="3"/>
  <c r="FO138" i="3"/>
  <c r="FO142" i="3"/>
  <c r="FO164" i="3"/>
  <c r="FO144" i="3"/>
  <c r="FO136" i="3"/>
  <c r="FO148" i="3"/>
  <c r="FO154" i="3"/>
  <c r="FO145" i="3"/>
  <c r="FO167" i="3"/>
  <c r="FO152" i="3"/>
  <c r="FO158" i="3"/>
  <c r="FO160" i="3"/>
  <c r="FO141" i="3"/>
  <c r="FO140" i="3"/>
  <c r="FO156" i="3"/>
  <c r="FO150" i="3"/>
  <c r="FO143" i="3"/>
  <c r="FO166" i="3"/>
  <c r="GP179" i="3"/>
  <c r="GV136" i="3"/>
  <c r="GS136" i="3"/>
  <c r="GS179" i="3" s="1"/>
  <c r="EQ189" i="3"/>
  <c r="BC138" i="3"/>
  <c r="BC183" i="3" s="1"/>
  <c r="AA54" i="3" s="1"/>
  <c r="D54" i="2" s="1"/>
  <c r="AZ183" i="3"/>
  <c r="X54" i="3" s="1"/>
  <c r="K54" i="2" s="1"/>
  <c r="HC137" i="3"/>
  <c r="HC180" i="3" s="1"/>
  <c r="GZ180" i="3"/>
  <c r="HF137" i="3"/>
  <c r="HF154" i="3"/>
  <c r="HI154" i="3" s="1"/>
  <c r="HC154" i="3"/>
  <c r="HC155" i="3"/>
  <c r="HF155" i="3"/>
  <c r="HI155" i="3" s="1"/>
  <c r="HF169" i="3"/>
  <c r="HI169" i="3" s="1"/>
  <c r="HC169" i="3"/>
  <c r="GZ188" i="3"/>
  <c r="HC170" i="3"/>
  <c r="HF170" i="3"/>
  <c r="EC182" i="3"/>
  <c r="EF155" i="3"/>
  <c r="EF182" i="3" s="1"/>
  <c r="BX180" i="3"/>
  <c r="CA137" i="3"/>
  <c r="BS164" i="3"/>
  <c r="BS187" i="3" s="1"/>
  <c r="BP187" i="3"/>
  <c r="GR188" i="3"/>
  <c r="IJ150" i="3"/>
  <c r="IJ183" i="3" s="1"/>
  <c r="IG183" i="3"/>
  <c r="DU169" i="3"/>
  <c r="DU189" i="3" s="1"/>
  <c r="DR189" i="3"/>
  <c r="BP188" i="3"/>
  <c r="BS166" i="3"/>
  <c r="BS188" i="3" s="1"/>
  <c r="AM186" i="3"/>
  <c r="K57" i="3" s="1"/>
  <c r="Z38" i="2" s="1"/>
  <c r="AA38" i="2" s="1"/>
  <c r="AP159" i="3"/>
  <c r="EW136" i="3"/>
  <c r="EW179" i="3" s="1"/>
  <c r="ET179" i="3"/>
  <c r="CR182" i="3"/>
  <c r="CU155" i="3"/>
  <c r="CU182" i="3" s="1"/>
  <c r="FE161" i="3"/>
  <c r="EY187" i="3"/>
  <c r="FB161" i="3"/>
  <c r="FB187" i="3" s="1"/>
  <c r="FB160" i="3"/>
  <c r="FE160" i="3"/>
  <c r="FH160" i="3" s="1"/>
  <c r="FE138" i="3"/>
  <c r="FH138" i="3" s="1"/>
  <c r="FB138" i="3"/>
  <c r="FB176" i="3"/>
  <c r="FE176" i="3"/>
  <c r="FB177" i="3"/>
  <c r="FE177" i="3"/>
  <c r="IJ149" i="3"/>
  <c r="IJ180" i="3" s="1"/>
  <c r="IG180" i="3"/>
  <c r="GX168" i="3"/>
  <c r="GX189" i="3" s="1"/>
  <c r="GU189" i="3"/>
  <c r="DZ183" i="3"/>
  <c r="DC147" i="3"/>
  <c r="DF147" i="3" s="1"/>
  <c r="CZ147" i="3"/>
  <c r="CW188" i="3"/>
  <c r="DC166" i="3"/>
  <c r="CZ166" i="3"/>
  <c r="DC160" i="3"/>
  <c r="DF160" i="3" s="1"/>
  <c r="CZ160" i="3"/>
  <c r="CW184" i="3"/>
  <c r="CZ156" i="3"/>
  <c r="CZ184" i="3" s="1"/>
  <c r="DC156" i="3"/>
  <c r="DC139" i="3"/>
  <c r="DF139" i="3" s="1"/>
  <c r="CZ139" i="3"/>
  <c r="FW166" i="3"/>
  <c r="FW188" i="3" s="1"/>
  <c r="P59" i="3" s="1"/>
  <c r="D40" i="2" s="1"/>
  <c r="FT188" i="3"/>
  <c r="M59" i="3" s="1"/>
  <c r="K40" i="2" s="1"/>
  <c r="AM184" i="3"/>
  <c r="K55" i="3" s="1"/>
  <c r="Z36" i="2" s="1"/>
  <c r="AA36" i="2" s="1"/>
  <c r="AP156" i="3"/>
  <c r="AX164" i="3"/>
  <c r="AU187" i="3"/>
  <c r="S58" i="3" s="1"/>
  <c r="S58" i="2" s="1"/>
  <c r="T58" i="2" s="1"/>
  <c r="AU182" i="3"/>
  <c r="S53" i="3" s="1"/>
  <c r="S53" i="2" s="1"/>
  <c r="T53" i="2" s="1"/>
  <c r="AX155" i="3"/>
  <c r="BX179" i="3"/>
  <c r="CA136" i="3"/>
  <c r="HT148" i="3"/>
  <c r="HW148" i="3"/>
  <c r="HZ148" i="3" s="1"/>
  <c r="HW147" i="3"/>
  <c r="HZ147" i="3" s="1"/>
  <c r="HT147" i="3"/>
  <c r="HW158" i="3"/>
  <c r="HT158" i="3"/>
  <c r="HT184" i="3" s="1"/>
  <c r="HQ184" i="3"/>
  <c r="HT155" i="3"/>
  <c r="HT181" i="3" s="1"/>
  <c r="HW155" i="3"/>
  <c r="HQ181" i="3"/>
  <c r="HT159" i="3"/>
  <c r="HW159" i="3"/>
  <c r="HZ159" i="3" s="1"/>
  <c r="DB190" i="3"/>
  <c r="GV170" i="3"/>
  <c r="GS157" i="3"/>
  <c r="GS182" i="3" s="1"/>
  <c r="GS156" i="3"/>
  <c r="GS181" i="3" s="1"/>
  <c r="GP181" i="3"/>
  <c r="GV156" i="3"/>
  <c r="CU156" i="3"/>
  <c r="CU184" i="3" s="1"/>
  <c r="CR184" i="3"/>
  <c r="GH166" i="3"/>
  <c r="GH188" i="3" s="1"/>
  <c r="GE188" i="3"/>
  <c r="CA158" i="3"/>
  <c r="BX185" i="3"/>
  <c r="HF145" i="3"/>
  <c r="HI145" i="3" s="1"/>
  <c r="HC145" i="3"/>
  <c r="HC143" i="3"/>
  <c r="HF143" i="3"/>
  <c r="HI143" i="3" s="1"/>
  <c r="GZ189" i="3"/>
  <c r="HC168" i="3"/>
  <c r="HF168" i="3"/>
  <c r="HC153" i="3"/>
  <c r="HF153" i="3"/>
  <c r="HI153" i="3" s="1"/>
  <c r="HC171" i="3"/>
  <c r="HF171" i="3"/>
  <c r="HI171" i="3" s="1"/>
  <c r="DR181" i="3"/>
  <c r="DU154" i="3"/>
  <c r="DU181" i="3" s="1"/>
  <c r="BM183" i="3"/>
  <c r="GX170" i="3"/>
  <c r="GX188" i="3" s="1"/>
  <c r="GU188" i="3"/>
  <c r="AP158" i="3"/>
  <c r="AM185" i="3"/>
  <c r="K56" i="3" s="1"/>
  <c r="Z37" i="2" s="1"/>
  <c r="AA37" i="2" s="1"/>
  <c r="HV190" i="3"/>
  <c r="HD124" i="3"/>
  <c r="IK125" i="3"/>
  <c r="EA125" i="3"/>
  <c r="V39" i="3" s="1"/>
  <c r="Z61" i="16" s="1"/>
  <c r="AA61" i="16" s="1"/>
  <c r="F21" i="16" s="1" a="1"/>
  <c r="BY125" i="3"/>
  <c r="HJ105" i="3"/>
  <c r="HJ123" i="3" s="1"/>
  <c r="HG123" i="3"/>
  <c r="GF125" i="3"/>
  <c r="HJ93" i="3"/>
  <c r="HJ119" i="3" s="1"/>
  <c r="HG119" i="3"/>
  <c r="GI125" i="3"/>
  <c r="HG121" i="3"/>
  <c r="HJ96" i="3"/>
  <c r="HJ121" i="3" s="1"/>
  <c r="HJ103" i="3"/>
  <c r="HJ124" i="3" s="1"/>
  <c r="HG124" i="3"/>
  <c r="CE125" i="3"/>
  <c r="HG118" i="3"/>
  <c r="HJ73" i="3"/>
  <c r="HJ118" i="3" s="1"/>
  <c r="HG116" i="3"/>
  <c r="HJ91" i="3"/>
  <c r="HJ116" i="3" s="1"/>
  <c r="HJ72" i="3"/>
  <c r="HJ115" i="3" s="1"/>
  <c r="HG115" i="3"/>
  <c r="IH125" i="3"/>
  <c r="HJ92" i="3"/>
  <c r="HJ117" i="3" s="1"/>
  <c r="HG117" i="3"/>
  <c r="CB125" i="3"/>
  <c r="IE125" i="3"/>
  <c r="HD118" i="3"/>
  <c r="Y28" i="3"/>
  <c r="L50" i="16" s="1"/>
  <c r="M50" i="16" s="1"/>
  <c r="ED125" i="3"/>
  <c r="BA125" i="3"/>
  <c r="HA125" i="3"/>
  <c r="EG125" i="3"/>
  <c r="HJ95" i="3"/>
  <c r="HJ120" i="3" s="1"/>
  <c r="HG120" i="3"/>
  <c r="E21" i="16"/>
  <c r="E22" i="16"/>
  <c r="E24" i="16"/>
  <c r="E23" i="16"/>
  <c r="HD122" i="3"/>
  <c r="BD114" i="3"/>
  <c r="BD125" i="3" s="1"/>
  <c r="BD106" i="3"/>
  <c r="HJ71" i="3"/>
  <c r="HJ114" i="3" s="1"/>
  <c r="HG114" i="3"/>
  <c r="HJ97" i="3"/>
  <c r="HJ122" i="3" s="1"/>
  <c r="HG122" i="3"/>
  <c r="J13" i="3"/>
  <c r="Y37" i="10" s="1"/>
  <c r="AO52" i="3"/>
  <c r="AJ52" i="3"/>
  <c r="AJ50" i="3"/>
  <c r="J10" i="3"/>
  <c r="Y34" i="10" s="1"/>
  <c r="J12" i="3"/>
  <c r="Y36" i="10" s="1"/>
  <c r="BY61" i="3"/>
  <c r="V18" i="3" s="1"/>
  <c r="Z61" i="10" s="1"/>
  <c r="AA61" i="10" s="1"/>
  <c r="F21" i="10" s="1" a="1"/>
  <c r="EA61" i="3"/>
  <c r="G8" i="3"/>
  <c r="R32" i="10" s="1"/>
  <c r="D23" i="18"/>
  <c r="G13" i="3"/>
  <c r="R37" i="10" s="1"/>
  <c r="AJ57" i="3"/>
  <c r="G15" i="3"/>
  <c r="R39" i="10" s="1"/>
  <c r="CR35" i="3"/>
  <c r="CU35" i="3" s="1"/>
  <c r="DO58" i="3"/>
  <c r="F17" i="18"/>
  <c r="F23" i="18"/>
  <c r="G17" i="3"/>
  <c r="R41" i="10" s="1"/>
  <c r="J14" i="3"/>
  <c r="Y38" i="10" s="1"/>
  <c r="V15" i="3"/>
  <c r="Z58" i="10" s="1"/>
  <c r="AA58" i="10" s="1"/>
  <c r="GS125" i="3"/>
  <c r="CE61" i="3"/>
  <c r="AB18" i="3" s="1"/>
  <c r="E61" i="10" s="1"/>
  <c r="F61" i="10" s="1"/>
  <c r="C21" i="10" s="1" a="1"/>
  <c r="DM9" i="3"/>
  <c r="DM10" i="3"/>
  <c r="DM15" i="3"/>
  <c r="DM20" i="3"/>
  <c r="DM26" i="3"/>
  <c r="DM31" i="3"/>
  <c r="DM36" i="3"/>
  <c r="DM11" i="3"/>
  <c r="DM16" i="3"/>
  <c r="DM22" i="3"/>
  <c r="DM27" i="3"/>
  <c r="DM32" i="3"/>
  <c r="DM38" i="3"/>
  <c r="DM8" i="3"/>
  <c r="DM14" i="3"/>
  <c r="DM19" i="3"/>
  <c r="DM24" i="3"/>
  <c r="DM30" i="3"/>
  <c r="DM35" i="3"/>
  <c r="DM40" i="3"/>
  <c r="DM7" i="3"/>
  <c r="DM28" i="3"/>
  <c r="DM18" i="3"/>
  <c r="DM12" i="3"/>
  <c r="DM34" i="3"/>
  <c r="DM23" i="3"/>
  <c r="DM39" i="3"/>
  <c r="DM33" i="3"/>
  <c r="DM17" i="3"/>
  <c r="DM29" i="3"/>
  <c r="DM13" i="3"/>
  <c r="DM25" i="3"/>
  <c r="DM37" i="3"/>
  <c r="DM21" i="3"/>
  <c r="DM41" i="3"/>
  <c r="EG61" i="3"/>
  <c r="DR52" i="3"/>
  <c r="DU25" i="3"/>
  <c r="DU52" i="3" s="1"/>
  <c r="DR50" i="3"/>
  <c r="DU7" i="3"/>
  <c r="DU50" i="3" s="1"/>
  <c r="GY125" i="3"/>
  <c r="DO60" i="3"/>
  <c r="ED61" i="3"/>
  <c r="DU35" i="3"/>
  <c r="DU58" i="3" s="1"/>
  <c r="DR58" i="3"/>
  <c r="DU8" i="3"/>
  <c r="DU51" i="3" s="1"/>
  <c r="DR51" i="3"/>
  <c r="DR59" i="3"/>
  <c r="DU37" i="3"/>
  <c r="DU59" i="3" s="1"/>
  <c r="GV125" i="3"/>
  <c r="CB61" i="3"/>
  <c r="Y18" i="3" s="1"/>
  <c r="L61" i="10" s="1"/>
  <c r="M61" i="10" s="1"/>
  <c r="D21" i="10" s="1" a="1"/>
  <c r="D22" i="10" s="1"/>
  <c r="DO54" i="3"/>
  <c r="Y7" i="3"/>
  <c r="L50" i="10" s="1"/>
  <c r="M50" i="10" s="1"/>
  <c r="G10" i="3"/>
  <c r="R34" i="10" s="1"/>
  <c r="BM60" i="3"/>
  <c r="DU26" i="3"/>
  <c r="DU53" i="3" s="1"/>
  <c r="DR53" i="3"/>
  <c r="DL61" i="3"/>
  <c r="DU29" i="3"/>
  <c r="DU56" i="3" s="1"/>
  <c r="DR56" i="3"/>
  <c r="DR57" i="3"/>
  <c r="DU30" i="3"/>
  <c r="DU57" i="3" s="1"/>
  <c r="DO59" i="3"/>
  <c r="DR54" i="3"/>
  <c r="DU9" i="3"/>
  <c r="DU54" i="3" s="1"/>
  <c r="DU27" i="3"/>
  <c r="DU55" i="3" s="1"/>
  <c r="DR55" i="3"/>
  <c r="DR60" i="3"/>
  <c r="DU40" i="3"/>
  <c r="DU60" i="3" s="1"/>
  <c r="D22" i="18"/>
  <c r="F21" i="18"/>
  <c r="Z42" i="18"/>
  <c r="HD59" i="3"/>
  <c r="HG54" i="3"/>
  <c r="HJ9" i="3"/>
  <c r="HJ54" i="3" s="1"/>
  <c r="HG51" i="3"/>
  <c r="HJ8" i="3"/>
  <c r="HJ51" i="3" s="1"/>
  <c r="BP57" i="3"/>
  <c r="BS30" i="3"/>
  <c r="BS57" i="3" s="1"/>
  <c r="HJ31" i="3"/>
  <c r="HJ56" i="3" s="1"/>
  <c r="HG56" i="3"/>
  <c r="BP51" i="3"/>
  <c r="BS8" i="3"/>
  <c r="BS51" i="3" s="1"/>
  <c r="HD60" i="3"/>
  <c r="BP53" i="3"/>
  <c r="BS26" i="3"/>
  <c r="BS53" i="3" s="1"/>
  <c r="BP60" i="3"/>
  <c r="BS40" i="3"/>
  <c r="BS60" i="3" s="1"/>
  <c r="BS9" i="3"/>
  <c r="BS54" i="3" s="1"/>
  <c r="BP54" i="3"/>
  <c r="HA61" i="3"/>
  <c r="G14" i="3"/>
  <c r="R38" i="10" s="1"/>
  <c r="HJ39" i="3"/>
  <c r="HJ60" i="3" s="1"/>
  <c r="HG60" i="3"/>
  <c r="HG53" i="3"/>
  <c r="HJ28" i="3"/>
  <c r="HJ53" i="3" s="1"/>
  <c r="HG55" i="3"/>
  <c r="HJ29" i="3"/>
  <c r="HJ55" i="3" s="1"/>
  <c r="HJ41" i="3"/>
  <c r="HJ59" i="3" s="1"/>
  <c r="HG59" i="3"/>
  <c r="BS25" i="3"/>
  <c r="BS52" i="3" s="1"/>
  <c r="BP52" i="3"/>
  <c r="BJ61" i="3"/>
  <c r="BP55" i="3"/>
  <c r="BS27" i="3"/>
  <c r="BS55" i="3" s="1"/>
  <c r="BK9" i="3"/>
  <c r="BK28" i="3"/>
  <c r="BK12" i="3"/>
  <c r="BK31" i="3"/>
  <c r="BK15" i="3"/>
  <c r="BK34" i="3"/>
  <c r="BK18" i="3"/>
  <c r="BK37" i="3"/>
  <c r="BK21" i="3"/>
  <c r="BK24" i="3"/>
  <c r="BK27" i="3"/>
  <c r="BK30" i="3"/>
  <c r="BK33" i="3"/>
  <c r="BK20" i="3"/>
  <c r="BK23" i="3"/>
  <c r="BK26" i="3"/>
  <c r="BK29" i="3"/>
  <c r="BK32" i="3"/>
  <c r="BK16" i="3"/>
  <c r="BK35" i="3"/>
  <c r="BK19" i="3"/>
  <c r="BK38" i="3"/>
  <c r="BK22" i="3"/>
  <c r="BK41" i="3"/>
  <c r="BK25" i="3"/>
  <c r="BK40" i="3"/>
  <c r="BK8" i="3"/>
  <c r="BK11" i="3"/>
  <c r="BK14" i="3"/>
  <c r="BK17" i="3"/>
  <c r="BK36" i="3"/>
  <c r="BK39" i="3"/>
  <c r="BK7" i="3"/>
  <c r="BK10" i="3"/>
  <c r="BK13" i="3"/>
  <c r="J9" i="3"/>
  <c r="Y33" i="10" s="1"/>
  <c r="HJ33" i="3"/>
  <c r="HJ58" i="3" s="1"/>
  <c r="HG58" i="3"/>
  <c r="HD54" i="3"/>
  <c r="BS29" i="3"/>
  <c r="BS56" i="3" s="1"/>
  <c r="BP56" i="3"/>
  <c r="HJ27" i="3"/>
  <c r="HJ52" i="3" s="1"/>
  <c r="HG52" i="3"/>
  <c r="BP58" i="3"/>
  <c r="BS35" i="3"/>
  <c r="BS58" i="3" s="1"/>
  <c r="BS37" i="3"/>
  <c r="BS59" i="3" s="1"/>
  <c r="BP59" i="3"/>
  <c r="G16" i="3"/>
  <c r="R40" i="10" s="1"/>
  <c r="G9" i="3"/>
  <c r="R33" i="10" s="1"/>
  <c r="J8" i="3"/>
  <c r="Y32" i="10" s="1"/>
  <c r="G11" i="3"/>
  <c r="R35" i="10" s="1"/>
  <c r="G12" i="3"/>
  <c r="R36" i="10" s="1"/>
  <c r="HD58" i="3"/>
  <c r="BM58" i="3"/>
  <c r="HJ32" i="3"/>
  <c r="HJ57" i="3" s="1"/>
  <c r="HG57" i="3"/>
  <c r="BM54" i="3"/>
  <c r="HJ7" i="3"/>
  <c r="HJ50" i="3" s="1"/>
  <c r="HG50" i="3"/>
  <c r="BP50" i="3"/>
  <c r="BS7" i="3"/>
  <c r="BS50" i="3" s="1"/>
  <c r="BM59" i="3"/>
  <c r="CO7" i="3"/>
  <c r="CO50" i="3" s="1"/>
  <c r="CO21" i="3"/>
  <c r="HQ60" i="3"/>
  <c r="HQ50" i="3"/>
  <c r="HY61" i="3"/>
  <c r="HQ54" i="3"/>
  <c r="HV61" i="3"/>
  <c r="CO39" i="3"/>
  <c r="HS61" i="3"/>
  <c r="CO25" i="3"/>
  <c r="CO52" i="3" s="1"/>
  <c r="CO18" i="3"/>
  <c r="HW36" i="3"/>
  <c r="HT36" i="3"/>
  <c r="HW38" i="3"/>
  <c r="HT38" i="3"/>
  <c r="HW46" i="3"/>
  <c r="HT46" i="3"/>
  <c r="HW27" i="3"/>
  <c r="HZ27" i="3" s="1"/>
  <c r="HT27" i="3"/>
  <c r="HW40" i="3"/>
  <c r="HT40" i="3"/>
  <c r="HT37" i="3"/>
  <c r="HW37" i="3"/>
  <c r="HW8" i="3"/>
  <c r="HZ8" i="3" s="1"/>
  <c r="HT8" i="3"/>
  <c r="HT47" i="3"/>
  <c r="HW47" i="3"/>
  <c r="HW18" i="3"/>
  <c r="HZ18" i="3" s="1"/>
  <c r="HT18" i="3"/>
  <c r="HW41" i="3"/>
  <c r="HT41" i="3"/>
  <c r="HW28" i="3"/>
  <c r="HT28" i="3"/>
  <c r="HT53" i="3" s="1"/>
  <c r="HT39" i="3"/>
  <c r="HW39" i="3"/>
  <c r="HT16" i="3"/>
  <c r="HW16" i="3"/>
  <c r="HZ16" i="3" s="1"/>
  <c r="HW34" i="3"/>
  <c r="HT34" i="3"/>
  <c r="HT21" i="3"/>
  <c r="HW21" i="3"/>
  <c r="HW15" i="3"/>
  <c r="HZ15" i="3" s="1"/>
  <c r="HT15" i="3"/>
  <c r="HW11" i="3"/>
  <c r="HZ11" i="3" s="1"/>
  <c r="HT11" i="3"/>
  <c r="CR25" i="3"/>
  <c r="CU25" i="3" s="1"/>
  <c r="CU52" i="3" s="1"/>
  <c r="HW30" i="3"/>
  <c r="HZ30" i="3" s="1"/>
  <c r="HT30" i="3"/>
  <c r="HW22" i="3"/>
  <c r="HZ22" i="3" s="1"/>
  <c r="HT22" i="3"/>
  <c r="HW45" i="3"/>
  <c r="HT45" i="3"/>
  <c r="HT25" i="3"/>
  <c r="HW25" i="3"/>
  <c r="HZ25" i="3" s="1"/>
  <c r="HT24" i="3"/>
  <c r="HW24" i="3"/>
  <c r="HZ24" i="3" s="1"/>
  <c r="HT31" i="3"/>
  <c r="HW31" i="3"/>
  <c r="HZ31" i="3" s="1"/>
  <c r="HW35" i="3"/>
  <c r="HT35" i="3"/>
  <c r="HT29" i="3"/>
  <c r="HT55" i="3" s="1"/>
  <c r="HW29" i="3"/>
  <c r="HT9" i="3"/>
  <c r="HW9" i="3"/>
  <c r="HZ9" i="3" s="1"/>
  <c r="HT43" i="3"/>
  <c r="HW43" i="3"/>
  <c r="HT33" i="3"/>
  <c r="HW33" i="3"/>
  <c r="HW7" i="3"/>
  <c r="HT7" i="3"/>
  <c r="HW26" i="3"/>
  <c r="HT26" i="3"/>
  <c r="HT52" i="3" s="1"/>
  <c r="HT10" i="3"/>
  <c r="HW10" i="3"/>
  <c r="HZ10" i="3" s="1"/>
  <c r="HT13" i="3"/>
  <c r="HW13" i="3"/>
  <c r="HZ13" i="3" s="1"/>
  <c r="HW23" i="3"/>
  <c r="HZ23" i="3" s="1"/>
  <c r="HT23" i="3"/>
  <c r="HT12" i="3"/>
  <c r="HW12" i="3"/>
  <c r="HZ12" i="3" s="1"/>
  <c r="HW42" i="3"/>
  <c r="HT42" i="3"/>
  <c r="HW48" i="3"/>
  <c r="HT48" i="3"/>
  <c r="HW19" i="3"/>
  <c r="HZ19" i="3" s="1"/>
  <c r="HT19" i="3"/>
  <c r="HT20" i="3"/>
  <c r="HT51" i="3" s="1"/>
  <c r="HW20" i="3"/>
  <c r="HT17" i="3"/>
  <c r="HW17" i="3"/>
  <c r="HZ17" i="3" s="1"/>
  <c r="HW14" i="3"/>
  <c r="HZ14" i="3" s="1"/>
  <c r="HT14" i="3"/>
  <c r="HW32" i="3"/>
  <c r="HT32" i="3"/>
  <c r="HT58" i="3" s="1"/>
  <c r="HW44" i="3"/>
  <c r="HT44" i="3"/>
  <c r="C23" i="18"/>
  <c r="C22" i="18"/>
  <c r="CO38" i="3"/>
  <c r="CO34" i="3"/>
  <c r="CL55" i="3"/>
  <c r="CQ61" i="3"/>
  <c r="CO33" i="3"/>
  <c r="CL59" i="3"/>
  <c r="GO61" i="3"/>
  <c r="GR54" i="3"/>
  <c r="CR30" i="3"/>
  <c r="CN61" i="3"/>
  <c r="GX32" i="3"/>
  <c r="GX57" i="3" s="1"/>
  <c r="GU57" i="3"/>
  <c r="GX28" i="3"/>
  <c r="GX53" i="3" s="1"/>
  <c r="GU53" i="3"/>
  <c r="GP12" i="3"/>
  <c r="GP40" i="3"/>
  <c r="GP42" i="3"/>
  <c r="GP37" i="3"/>
  <c r="GP29" i="3"/>
  <c r="GP24" i="3"/>
  <c r="GP31" i="3"/>
  <c r="GP27" i="3"/>
  <c r="GP39" i="3"/>
  <c r="GP35" i="3"/>
  <c r="GP20" i="3"/>
  <c r="GP18" i="3"/>
  <c r="GP13" i="3"/>
  <c r="GP8" i="3"/>
  <c r="GP45" i="3"/>
  <c r="GP34" i="3"/>
  <c r="GP44" i="3"/>
  <c r="GP15" i="3"/>
  <c r="GP11" i="3"/>
  <c r="GP23" i="3"/>
  <c r="GP19" i="3"/>
  <c r="GP7" i="3"/>
  <c r="GP33" i="3"/>
  <c r="GP32" i="3"/>
  <c r="GP28" i="3"/>
  <c r="GP21" i="3"/>
  <c r="GP38" i="3"/>
  <c r="GP9" i="3"/>
  <c r="GP43" i="3"/>
  <c r="GP14" i="3"/>
  <c r="GP26" i="3"/>
  <c r="GP22" i="3"/>
  <c r="GP17" i="3"/>
  <c r="GP10" i="3"/>
  <c r="GP16" i="3"/>
  <c r="GP30" i="3"/>
  <c r="GP25" i="3"/>
  <c r="GP41" i="3"/>
  <c r="GP36" i="3"/>
  <c r="GX41" i="3"/>
  <c r="GX59" i="3" s="1"/>
  <c r="GU59" i="3"/>
  <c r="GX33" i="3"/>
  <c r="GX58" i="3" s="1"/>
  <c r="GU58" i="3"/>
  <c r="CR55" i="3"/>
  <c r="CU27" i="3"/>
  <c r="CU55" i="3" s="1"/>
  <c r="GR60" i="3"/>
  <c r="GX7" i="3"/>
  <c r="GX50" i="3" s="1"/>
  <c r="GU50" i="3"/>
  <c r="CR51" i="3"/>
  <c r="CU8" i="3"/>
  <c r="CU51" i="3" s="1"/>
  <c r="CU59" i="3"/>
  <c r="GX39" i="3"/>
  <c r="GX60" i="3" s="1"/>
  <c r="GU60" i="3"/>
  <c r="CT61" i="3"/>
  <c r="GR59" i="3"/>
  <c r="GU56" i="3"/>
  <c r="GX31" i="3"/>
  <c r="GX56" i="3" s="1"/>
  <c r="GX27" i="3"/>
  <c r="GX52" i="3" s="1"/>
  <c r="GU52" i="3"/>
  <c r="GR58" i="3"/>
  <c r="CR11" i="3"/>
  <c r="CU11" i="3" s="1"/>
  <c r="CO27" i="3"/>
  <c r="CO55" i="3" s="1"/>
  <c r="CR50" i="3"/>
  <c r="CU7" i="3"/>
  <c r="CU50" i="3" s="1"/>
  <c r="GX8" i="3"/>
  <c r="GX51" i="3" s="1"/>
  <c r="GU51" i="3"/>
  <c r="GX9" i="3"/>
  <c r="GX54" i="3" s="1"/>
  <c r="GU54" i="3"/>
  <c r="GX29" i="3"/>
  <c r="GX55" i="3" s="1"/>
  <c r="GU55" i="3"/>
  <c r="E23" i="10"/>
  <c r="CR29" i="3"/>
  <c r="CL50" i="3"/>
  <c r="CR36" i="3"/>
  <c r="CU36" i="3" s="1"/>
  <c r="CR12" i="3"/>
  <c r="CU12" i="3" s="1"/>
  <c r="E24" i="10"/>
  <c r="CO10" i="3"/>
  <c r="CR22" i="3"/>
  <c r="CU22" i="3" s="1"/>
  <c r="CO40" i="3"/>
  <c r="CO24" i="3"/>
  <c r="FQ54" i="3"/>
  <c r="CO19" i="3"/>
  <c r="CR31" i="3"/>
  <c r="CU31" i="3" s="1"/>
  <c r="CO13" i="3"/>
  <c r="CR16" i="3"/>
  <c r="CU16" i="3" s="1"/>
  <c r="CO8" i="3"/>
  <c r="CO51" i="3" s="1"/>
  <c r="CO14" i="3"/>
  <c r="CL54" i="3"/>
  <c r="CR41" i="3"/>
  <c r="CL60" i="3"/>
  <c r="CR32" i="3"/>
  <c r="CU32" i="3" s="1"/>
  <c r="CR26" i="3"/>
  <c r="CL56" i="3"/>
  <c r="CL58" i="3"/>
  <c r="CL51" i="3"/>
  <c r="CO20" i="3"/>
  <c r="CO15" i="3"/>
  <c r="CO26" i="3"/>
  <c r="CO53" i="3" s="1"/>
  <c r="CR23" i="3"/>
  <c r="CU23" i="3" s="1"/>
  <c r="CR28" i="3"/>
  <c r="CU28" i="3" s="1"/>
  <c r="CU60" i="3" s="1"/>
  <c r="CO37" i="3"/>
  <c r="E22" i="10"/>
  <c r="CR9" i="3"/>
  <c r="CU9" i="3" s="1"/>
  <c r="CO30" i="3"/>
  <c r="CO57" i="3" s="1"/>
  <c r="FQ59" i="3"/>
  <c r="FW25" i="3"/>
  <c r="FW52" i="3" s="1"/>
  <c r="FT52" i="3"/>
  <c r="FT56" i="3"/>
  <c r="FW29" i="3"/>
  <c r="FW56" i="3" s="1"/>
  <c r="FO7" i="3"/>
  <c r="FO9" i="3"/>
  <c r="FO14" i="3"/>
  <c r="FO20" i="3"/>
  <c r="FO25" i="3"/>
  <c r="FO30" i="3"/>
  <c r="FO36" i="3"/>
  <c r="FO41" i="3"/>
  <c r="FO12" i="3"/>
  <c r="FO17" i="3"/>
  <c r="FO22" i="3"/>
  <c r="FO28" i="3"/>
  <c r="FO33" i="3"/>
  <c r="FO38" i="3"/>
  <c r="FO16" i="3"/>
  <c r="FO26" i="3"/>
  <c r="FO37" i="3"/>
  <c r="FO8" i="3"/>
  <c r="FO18" i="3"/>
  <c r="FO29" i="3"/>
  <c r="FO40" i="3"/>
  <c r="FO10" i="3"/>
  <c r="FO21" i="3"/>
  <c r="FO32" i="3"/>
  <c r="FO13" i="3"/>
  <c r="FO24" i="3"/>
  <c r="FO34" i="3"/>
  <c r="FO39" i="3"/>
  <c r="FO23" i="3"/>
  <c r="FO35" i="3"/>
  <c r="FO19" i="3"/>
  <c r="FO31" i="3"/>
  <c r="FO15" i="3"/>
  <c r="FO27" i="3"/>
  <c r="FO11" i="3"/>
  <c r="FT51" i="3"/>
  <c r="FW8" i="3"/>
  <c r="FW51" i="3" s="1"/>
  <c r="FQ60" i="3"/>
  <c r="FT50" i="3"/>
  <c r="FW7" i="3"/>
  <c r="FW50" i="3" s="1"/>
  <c r="FT53" i="3"/>
  <c r="FW26" i="3"/>
  <c r="FW53" i="3" s="1"/>
  <c r="FQ58" i="3"/>
  <c r="FT55" i="3"/>
  <c r="FW27" i="3"/>
  <c r="FW55" i="3" s="1"/>
  <c r="FT54" i="3"/>
  <c r="FW9" i="3"/>
  <c r="FW54" i="3" s="1"/>
  <c r="FT60" i="3"/>
  <c r="FW40" i="3"/>
  <c r="FW60" i="3" s="1"/>
  <c r="FT57" i="3"/>
  <c r="FW30" i="3"/>
  <c r="FW57" i="3" s="1"/>
  <c r="FN61" i="3"/>
  <c r="G7" i="3"/>
  <c r="R31" i="10" s="1"/>
  <c r="FT59" i="3"/>
  <c r="FW37" i="3"/>
  <c r="FW59" i="3" s="1"/>
  <c r="J7" i="3"/>
  <c r="Y31" i="10" s="1"/>
  <c r="FT58" i="3"/>
  <c r="FW35" i="3"/>
  <c r="FW58" i="3" s="1"/>
  <c r="C17" i="18"/>
  <c r="D17" i="18"/>
  <c r="EV61" i="3"/>
  <c r="ES61" i="3"/>
  <c r="EQ44" i="3"/>
  <c r="ET44" i="3"/>
  <c r="EQ48" i="3"/>
  <c r="ET48" i="3"/>
  <c r="EQ10" i="3"/>
  <c r="ET10" i="3"/>
  <c r="EW10" i="3" s="1"/>
  <c r="EQ16" i="3"/>
  <c r="ET16" i="3"/>
  <c r="EW16" i="3" s="1"/>
  <c r="ET21" i="3"/>
  <c r="EW21" i="3" s="1"/>
  <c r="EQ21" i="3"/>
  <c r="EN51" i="3"/>
  <c r="EQ20" i="3"/>
  <c r="EQ51" i="3" s="1"/>
  <c r="ET20" i="3"/>
  <c r="ET41" i="3"/>
  <c r="EQ41" i="3"/>
  <c r="ET23" i="3"/>
  <c r="EW23" i="3" s="1"/>
  <c r="EQ23" i="3"/>
  <c r="ET13" i="3"/>
  <c r="EW13" i="3" s="1"/>
  <c r="EQ13" i="3"/>
  <c r="EQ38" i="3"/>
  <c r="ET38" i="3"/>
  <c r="EQ8" i="3"/>
  <c r="ET8" i="3"/>
  <c r="EW8" i="3" s="1"/>
  <c r="ET33" i="3"/>
  <c r="EW33" i="3" s="1"/>
  <c r="EQ33" i="3"/>
  <c r="EQ30" i="3"/>
  <c r="ET30" i="3"/>
  <c r="EW30" i="3" s="1"/>
  <c r="EQ42" i="3"/>
  <c r="ET42" i="3"/>
  <c r="ET37" i="3"/>
  <c r="EQ37" i="3"/>
  <c r="EQ14" i="3"/>
  <c r="ET14" i="3"/>
  <c r="EW14" i="3" s="1"/>
  <c r="EQ36" i="3"/>
  <c r="ET36" i="3"/>
  <c r="EQ18" i="3"/>
  <c r="ET18" i="3"/>
  <c r="EW18" i="3" s="1"/>
  <c r="ET39" i="3"/>
  <c r="EQ39" i="3"/>
  <c r="EN55" i="3"/>
  <c r="ET29" i="3"/>
  <c r="EQ29" i="3"/>
  <c r="EQ55" i="3" s="1"/>
  <c r="ET11" i="3"/>
  <c r="EW11" i="3" s="1"/>
  <c r="EQ11" i="3"/>
  <c r="EP61" i="3"/>
  <c r="EQ12" i="3"/>
  <c r="ET12" i="3"/>
  <c r="EW12" i="3" s="1"/>
  <c r="ET47" i="3"/>
  <c r="EQ47" i="3"/>
  <c r="ET17" i="3"/>
  <c r="EW17" i="3" s="1"/>
  <c r="EQ17" i="3"/>
  <c r="ET15" i="3"/>
  <c r="EW15" i="3" s="1"/>
  <c r="EQ15" i="3"/>
  <c r="EN58" i="3"/>
  <c r="EQ32" i="3"/>
  <c r="EQ58" i="3" s="1"/>
  <c r="ET32" i="3"/>
  <c r="ET35" i="3"/>
  <c r="EQ35" i="3"/>
  <c r="ET25" i="3"/>
  <c r="EW25" i="3" s="1"/>
  <c r="EQ25" i="3"/>
  <c r="EQ7" i="3"/>
  <c r="ET7" i="3"/>
  <c r="EW7" i="3" s="1"/>
  <c r="EQ40" i="3"/>
  <c r="ET40" i="3"/>
  <c r="EQ22" i="3"/>
  <c r="ET22" i="3"/>
  <c r="EW22" i="3" s="1"/>
  <c r="ET43" i="3"/>
  <c r="EQ43" i="3"/>
  <c r="EN52" i="3"/>
  <c r="EQ26" i="3"/>
  <c r="EQ52" i="3" s="1"/>
  <c r="ET26" i="3"/>
  <c r="EN53" i="3"/>
  <c r="EQ28" i="3"/>
  <c r="EQ53" i="3" s="1"/>
  <c r="ET28" i="3"/>
  <c r="ET31" i="3"/>
  <c r="EW31" i="3" s="1"/>
  <c r="EQ31" i="3"/>
  <c r="ET19" i="3"/>
  <c r="EW19" i="3" s="1"/>
  <c r="EQ19" i="3"/>
  <c r="EQ46" i="3"/>
  <c r="ET46" i="3"/>
  <c r="ET9" i="3"/>
  <c r="EW9" i="3" s="1"/>
  <c r="EQ9" i="3"/>
  <c r="EQ34" i="3"/>
  <c r="ET34" i="3"/>
  <c r="EQ24" i="3"/>
  <c r="ET24" i="3"/>
  <c r="EW24" i="3" s="1"/>
  <c r="ET45" i="3"/>
  <c r="EQ45" i="3"/>
  <c r="ET27" i="3"/>
  <c r="EW27" i="3" s="1"/>
  <c r="EQ27" i="3"/>
  <c r="D16" i="16"/>
  <c r="D15" i="16"/>
  <c r="D17" i="16"/>
  <c r="EN54" i="3"/>
  <c r="AO56" i="3"/>
  <c r="EN50" i="3"/>
  <c r="AO42" i="3"/>
  <c r="EN60" i="3"/>
  <c r="CR59" i="3"/>
  <c r="AM29" i="3"/>
  <c r="AP29" i="3" s="1"/>
  <c r="AS29" i="3" s="1"/>
  <c r="AM26" i="3"/>
  <c r="AM53" i="3" s="1"/>
  <c r="AJ51" i="3"/>
  <c r="AJ59" i="3"/>
  <c r="AM27" i="3"/>
  <c r="AP27" i="3" s="1"/>
  <c r="AS27" i="3" s="1"/>
  <c r="AJ54" i="3"/>
  <c r="AJ60" i="3"/>
  <c r="AJ58" i="3"/>
  <c r="AJ42" i="3"/>
  <c r="F15" i="16"/>
  <c r="F14" i="16"/>
  <c r="F16" i="16"/>
  <c r="F17" i="16"/>
  <c r="AM59" i="3"/>
  <c r="AP37" i="3"/>
  <c r="AS37" i="3" s="1"/>
  <c r="AP40" i="3"/>
  <c r="AS40" i="3" s="1"/>
  <c r="AM60" i="3"/>
  <c r="AR50" i="3"/>
  <c r="AR42" i="3"/>
  <c r="AP8" i="3"/>
  <c r="AS8" i="3" s="1"/>
  <c r="AM51" i="3"/>
  <c r="AP30" i="3"/>
  <c r="AS30" i="3" s="1"/>
  <c r="AM57" i="3"/>
  <c r="AP9" i="3"/>
  <c r="AS9" i="3" s="1"/>
  <c r="AM54" i="3"/>
  <c r="AP25" i="3"/>
  <c r="AS25" i="3" s="1"/>
  <c r="AM52" i="3"/>
  <c r="AM50" i="3"/>
  <c r="AP7" i="3"/>
  <c r="AS7" i="3" s="1"/>
  <c r="AP35" i="3"/>
  <c r="AS35" i="3" s="1"/>
  <c r="AM58" i="3"/>
  <c r="GS188" i="3" l="1"/>
  <c r="GP171" i="3"/>
  <c r="GP145" i="3"/>
  <c r="GP137" i="3"/>
  <c r="GP140" i="3"/>
  <c r="GP151" i="3"/>
  <c r="GV151" i="3" s="1"/>
  <c r="GY151" i="3" s="1"/>
  <c r="GP141" i="3"/>
  <c r="GP147" i="3"/>
  <c r="GV157" i="3"/>
  <c r="GP149" i="3"/>
  <c r="GP138" i="3"/>
  <c r="GP183" i="3" s="1"/>
  <c r="GX187" i="3"/>
  <c r="GX190" i="3" s="1"/>
  <c r="GP148" i="3"/>
  <c r="GP158" i="3"/>
  <c r="GS164" i="3"/>
  <c r="GV168" i="3"/>
  <c r="GV143" i="3"/>
  <c r="GY143" i="3" s="1"/>
  <c r="GV154" i="3"/>
  <c r="GY154" i="3" s="1"/>
  <c r="GP188" i="3"/>
  <c r="GV163" i="3"/>
  <c r="GY163" i="3" s="1"/>
  <c r="GS162" i="3"/>
  <c r="GS165" i="3"/>
  <c r="GS159" i="3"/>
  <c r="GS152" i="3"/>
  <c r="GV150" i="3"/>
  <c r="GY150" i="3" s="1"/>
  <c r="GP180" i="3"/>
  <c r="ID190" i="3"/>
  <c r="GV146" i="3"/>
  <c r="GY146" i="3" s="1"/>
  <c r="GS174" i="3"/>
  <c r="GS173" i="3"/>
  <c r="Y39" i="3"/>
  <c r="L61" i="16" s="1"/>
  <c r="M61" i="16" s="1"/>
  <c r="D21" i="16" s="1" a="1"/>
  <c r="D21" i="16" s="1"/>
  <c r="AB39" i="3"/>
  <c r="E61" i="16" s="1"/>
  <c r="F61" i="16" s="1"/>
  <c r="C21" i="16" s="1" a="1"/>
  <c r="C22" i="16" s="1"/>
  <c r="AB28" i="3"/>
  <c r="E50" i="16" s="1"/>
  <c r="F50" i="16" s="1"/>
  <c r="E16" i="2"/>
  <c r="E17" i="2"/>
  <c r="E14" i="2"/>
  <c r="GS160" i="3"/>
  <c r="GS185" i="3" s="1"/>
  <c r="GP189" i="3"/>
  <c r="GS151" i="3"/>
  <c r="GS172" i="3"/>
  <c r="GV160" i="3"/>
  <c r="GP186" i="3"/>
  <c r="GP187" i="3"/>
  <c r="GV161" i="3"/>
  <c r="GY161" i="3" s="1"/>
  <c r="GY186" i="3" s="1"/>
  <c r="GR190" i="3"/>
  <c r="GS144" i="3"/>
  <c r="GV166" i="3"/>
  <c r="GY166" i="3" s="1"/>
  <c r="HC188" i="3"/>
  <c r="GB190" i="3"/>
  <c r="BM190" i="3"/>
  <c r="HC189" i="3"/>
  <c r="CZ188" i="3"/>
  <c r="ET190" i="3"/>
  <c r="DO190" i="3"/>
  <c r="CC158" i="3"/>
  <c r="CA185" i="3"/>
  <c r="BX190" i="3"/>
  <c r="GY136" i="3"/>
  <c r="GY179" i="3" s="1"/>
  <c r="GV179" i="3"/>
  <c r="FU140" i="3"/>
  <c r="FX140" i="3" s="1"/>
  <c r="FR140" i="3"/>
  <c r="FU148" i="3"/>
  <c r="FX148" i="3" s="1"/>
  <c r="FR148" i="3"/>
  <c r="FR162" i="3"/>
  <c r="FU162" i="3"/>
  <c r="FX162" i="3" s="1"/>
  <c r="FU163" i="3"/>
  <c r="FX163" i="3" s="1"/>
  <c r="FR163" i="3"/>
  <c r="DR190" i="3"/>
  <c r="DF155" i="3"/>
  <c r="DF182" i="3" s="1"/>
  <c r="DC182" i="3"/>
  <c r="BS190" i="3"/>
  <c r="GE190" i="3"/>
  <c r="AS138" i="3"/>
  <c r="AS183" i="3" s="1"/>
  <c r="Q54" i="3" s="1"/>
  <c r="E35" i="2" s="1"/>
  <c r="F35" i="2" s="1"/>
  <c r="AP183" i="3"/>
  <c r="N54" i="3" s="1"/>
  <c r="L35" i="2" s="1"/>
  <c r="M35" i="2" s="1"/>
  <c r="IE165" i="3"/>
  <c r="IH165" i="3"/>
  <c r="IH140" i="3"/>
  <c r="IK140" i="3" s="1"/>
  <c r="IE140" i="3"/>
  <c r="IH164" i="3"/>
  <c r="IE164" i="3"/>
  <c r="IH174" i="3"/>
  <c r="IE174" i="3"/>
  <c r="IE138" i="3"/>
  <c r="IH138" i="3"/>
  <c r="IK138" i="3" s="1"/>
  <c r="HF184" i="3"/>
  <c r="HI158" i="3"/>
  <c r="HI184" i="3" s="1"/>
  <c r="BN140" i="3"/>
  <c r="BQ140" i="3"/>
  <c r="BT140" i="3" s="1"/>
  <c r="BN137" i="3"/>
  <c r="BN180" i="3" s="1"/>
  <c r="BQ137" i="3"/>
  <c r="BK180" i="3"/>
  <c r="BQ146" i="3"/>
  <c r="BT146" i="3" s="1"/>
  <c r="BN146" i="3"/>
  <c r="BN141" i="3"/>
  <c r="BQ141" i="3"/>
  <c r="BT141" i="3" s="1"/>
  <c r="DP157" i="3"/>
  <c r="DS157" i="3"/>
  <c r="DV157" i="3" s="1"/>
  <c r="DP161" i="3"/>
  <c r="DS161" i="3"/>
  <c r="DV161" i="3" s="1"/>
  <c r="DP146" i="3"/>
  <c r="DS146" i="3"/>
  <c r="DV146" i="3" s="1"/>
  <c r="DP136" i="3"/>
  <c r="DP179" i="3" s="1"/>
  <c r="DS136" i="3"/>
  <c r="DM179" i="3"/>
  <c r="GF152" i="3"/>
  <c r="GI152" i="3" s="1"/>
  <c r="GC152" i="3"/>
  <c r="FZ189" i="3"/>
  <c r="GF169" i="3"/>
  <c r="GC169" i="3"/>
  <c r="GF157" i="3"/>
  <c r="GI157" i="3" s="1"/>
  <c r="GC157" i="3"/>
  <c r="FZ188" i="3"/>
  <c r="GF166" i="3"/>
  <c r="GC166" i="3"/>
  <c r="P50" i="3"/>
  <c r="D31" i="2" s="1"/>
  <c r="AR190" i="3"/>
  <c r="P61" i="3" s="1"/>
  <c r="D42" i="2" s="1"/>
  <c r="AX186" i="3"/>
  <c r="V57" i="3" s="1"/>
  <c r="Z57" i="2" s="1"/>
  <c r="AA57" i="2" s="1"/>
  <c r="BA159" i="3"/>
  <c r="HI138" i="3"/>
  <c r="HI183" i="3" s="1"/>
  <c r="HF183" i="3"/>
  <c r="HI136" i="3"/>
  <c r="HI179" i="3" s="1"/>
  <c r="HF179" i="3"/>
  <c r="GY168" i="3"/>
  <c r="BY166" i="3"/>
  <c r="BV188" i="3"/>
  <c r="BV184" i="3"/>
  <c r="BY156" i="3"/>
  <c r="FH157" i="3"/>
  <c r="FH182" i="3" s="1"/>
  <c r="FE182" i="3"/>
  <c r="ED163" i="3"/>
  <c r="EG163" i="3" s="1"/>
  <c r="EA163" i="3"/>
  <c r="ED144" i="3"/>
  <c r="EG144" i="3" s="1"/>
  <c r="EA144" i="3"/>
  <c r="DX187" i="3"/>
  <c r="EA164" i="3"/>
  <c r="ED164" i="3"/>
  <c r="ED138" i="3"/>
  <c r="DX183" i="3"/>
  <c r="EA138" i="3"/>
  <c r="BA155" i="3"/>
  <c r="AX182" i="3"/>
  <c r="V53" i="3" s="1"/>
  <c r="Z53" i="2" s="1"/>
  <c r="AA53" i="2" s="1"/>
  <c r="DC188" i="3"/>
  <c r="DF166" i="3"/>
  <c r="DF188" i="3" s="1"/>
  <c r="IJ190" i="3"/>
  <c r="EW190" i="3"/>
  <c r="HI170" i="3"/>
  <c r="HI188" i="3" s="1"/>
  <c r="HF188" i="3"/>
  <c r="FR141" i="3"/>
  <c r="FU141" i="3"/>
  <c r="FX141" i="3" s="1"/>
  <c r="FR136" i="3"/>
  <c r="FR179" i="3" s="1"/>
  <c r="FU136" i="3"/>
  <c r="FO179" i="3"/>
  <c r="FU168" i="3"/>
  <c r="FX168" i="3" s="1"/>
  <c r="FR168" i="3"/>
  <c r="FR161" i="3"/>
  <c r="FU161" i="3"/>
  <c r="FX161" i="3" s="1"/>
  <c r="DU190" i="3"/>
  <c r="GU190" i="3"/>
  <c r="BP190" i="3"/>
  <c r="AU190" i="3"/>
  <c r="S61" i="3" s="1"/>
  <c r="S61" i="2" s="1"/>
  <c r="T61" i="2" s="1"/>
  <c r="E21" i="2" s="1" a="1"/>
  <c r="E22" i="2" s="1"/>
  <c r="S50" i="3"/>
  <c r="S50" i="2" s="1"/>
  <c r="T50" i="2" s="1"/>
  <c r="GH190" i="3"/>
  <c r="HT189" i="3"/>
  <c r="DC183" i="3"/>
  <c r="DF138" i="3"/>
  <c r="DF183" i="3" s="1"/>
  <c r="IE139" i="3"/>
  <c r="IH139" i="3"/>
  <c r="IK139" i="3" s="1"/>
  <c r="IE151" i="3"/>
  <c r="IH151" i="3"/>
  <c r="IK151" i="3" s="1"/>
  <c r="IH170" i="3"/>
  <c r="IE170" i="3"/>
  <c r="IH172" i="3"/>
  <c r="IE172" i="3"/>
  <c r="IE171" i="3"/>
  <c r="IH171" i="3"/>
  <c r="IE146" i="3"/>
  <c r="IH146" i="3"/>
  <c r="IK146" i="3" s="1"/>
  <c r="BN157" i="3"/>
  <c r="BQ157" i="3"/>
  <c r="BT157" i="3" s="1"/>
  <c r="BQ154" i="3"/>
  <c r="BK181" i="3"/>
  <c r="BN154" i="3"/>
  <c r="BN181" i="3" s="1"/>
  <c r="BQ169" i="3"/>
  <c r="BN169" i="3"/>
  <c r="BK189" i="3"/>
  <c r="BN149" i="3"/>
  <c r="BQ149" i="3"/>
  <c r="BT149" i="3" s="1"/>
  <c r="HW180" i="3"/>
  <c r="HZ149" i="3"/>
  <c r="HZ180" i="3" s="1"/>
  <c r="BA156" i="3"/>
  <c r="AX184" i="3"/>
  <c r="V55" i="3" s="1"/>
  <c r="Z55" i="2" s="1"/>
  <c r="AA55" i="2" s="1"/>
  <c r="DS160" i="3"/>
  <c r="DV160" i="3" s="1"/>
  <c r="DP160" i="3"/>
  <c r="DP138" i="3"/>
  <c r="DS138" i="3"/>
  <c r="DM183" i="3"/>
  <c r="DS169" i="3"/>
  <c r="DP169" i="3"/>
  <c r="DM189" i="3"/>
  <c r="DP159" i="3"/>
  <c r="DP186" i="3" s="1"/>
  <c r="DM186" i="3"/>
  <c r="DS159" i="3"/>
  <c r="GF158" i="3"/>
  <c r="FZ185" i="3"/>
  <c r="GC158" i="3"/>
  <c r="GC185" i="3" s="1"/>
  <c r="GF145" i="3"/>
  <c r="GI145" i="3" s="1"/>
  <c r="GC145" i="3"/>
  <c r="GF149" i="3"/>
  <c r="GI149" i="3" s="1"/>
  <c r="GC149" i="3"/>
  <c r="GC163" i="3"/>
  <c r="GF163" i="3"/>
  <c r="GI163" i="3" s="1"/>
  <c r="AP181" i="3"/>
  <c r="N52" i="3" s="1"/>
  <c r="L33" i="2" s="1"/>
  <c r="M33" i="2" s="1"/>
  <c r="AS154" i="3"/>
  <c r="AS181" i="3" s="1"/>
  <c r="Q52" i="3" s="1"/>
  <c r="E33" i="2" s="1"/>
  <c r="F33" i="2" s="1"/>
  <c r="HI161" i="3"/>
  <c r="HI186" i="3" s="1"/>
  <c r="HF186" i="3"/>
  <c r="GZ190" i="3"/>
  <c r="BA154" i="3"/>
  <c r="AX181" i="3"/>
  <c r="V52" i="3" s="1"/>
  <c r="Z52" i="2" s="1"/>
  <c r="AA52" i="2" s="1"/>
  <c r="EC190" i="3"/>
  <c r="AX183" i="3"/>
  <c r="V54" i="3" s="1"/>
  <c r="Z54" i="2" s="1"/>
  <c r="AA54" i="2" s="1"/>
  <c r="BA138" i="3"/>
  <c r="DC186" i="3"/>
  <c r="DF159" i="3"/>
  <c r="DF186" i="3" s="1"/>
  <c r="ED154" i="3"/>
  <c r="EA154" i="3"/>
  <c r="EA181" i="3" s="1"/>
  <c r="DX181" i="3"/>
  <c r="ED139" i="3"/>
  <c r="EG139" i="3" s="1"/>
  <c r="EA139" i="3"/>
  <c r="EA147" i="3"/>
  <c r="ED147" i="3"/>
  <c r="EG147" i="3" s="1"/>
  <c r="ED167" i="3"/>
  <c r="EG167" i="3" s="1"/>
  <c r="EA167" i="3"/>
  <c r="HW184" i="3"/>
  <c r="HZ158" i="3"/>
  <c r="HZ184" i="3" s="1"/>
  <c r="AS159" i="3"/>
  <c r="AS186" i="3" s="1"/>
  <c r="Q57" i="3" s="1"/>
  <c r="E38" i="2" s="1"/>
  <c r="F38" i="2" s="1"/>
  <c r="AP186" i="3"/>
  <c r="N57" i="3" s="1"/>
  <c r="L38" i="2" s="1"/>
  <c r="M38" i="2" s="1"/>
  <c r="HI137" i="3"/>
  <c r="HI180" i="3" s="1"/>
  <c r="HF180" i="3"/>
  <c r="FU160" i="3"/>
  <c r="FX160" i="3" s="1"/>
  <c r="FR160" i="3"/>
  <c r="FU144" i="3"/>
  <c r="FX144" i="3" s="1"/>
  <c r="FR144" i="3"/>
  <c r="FU157" i="3"/>
  <c r="FX157" i="3" s="1"/>
  <c r="FR157" i="3"/>
  <c r="FR153" i="3"/>
  <c r="FU153" i="3"/>
  <c r="FX153" i="3" s="1"/>
  <c r="CW190" i="3"/>
  <c r="CA184" i="3"/>
  <c r="CC156" i="3"/>
  <c r="CA189" i="3"/>
  <c r="CC169" i="3"/>
  <c r="BA136" i="3"/>
  <c r="AX171" i="3"/>
  <c r="AX179" i="3"/>
  <c r="HI156" i="3"/>
  <c r="HI181" i="3" s="1"/>
  <c r="HF181" i="3"/>
  <c r="FT190" i="3"/>
  <c r="CZ183" i="3"/>
  <c r="FE181" i="3"/>
  <c r="FH155" i="3"/>
  <c r="FH181" i="3" s="1"/>
  <c r="IE169" i="3"/>
  <c r="IH169" i="3"/>
  <c r="IB187" i="3"/>
  <c r="IE161" i="3"/>
  <c r="IE187" i="3" s="1"/>
  <c r="IH161" i="3"/>
  <c r="IH137" i="3"/>
  <c r="IK137" i="3" s="1"/>
  <c r="IE137" i="3"/>
  <c r="IH160" i="3"/>
  <c r="IK160" i="3" s="1"/>
  <c r="IE160" i="3"/>
  <c r="IE163" i="3"/>
  <c r="IH163" i="3"/>
  <c r="IH176" i="3"/>
  <c r="IE176" i="3"/>
  <c r="HC187" i="3"/>
  <c r="BN145" i="3"/>
  <c r="BQ145" i="3"/>
  <c r="BT145" i="3" s="1"/>
  <c r="BQ150" i="3"/>
  <c r="BT150" i="3" s="1"/>
  <c r="BN150" i="3"/>
  <c r="BN151" i="3"/>
  <c r="BQ151" i="3"/>
  <c r="BT151" i="3" s="1"/>
  <c r="BN143" i="3"/>
  <c r="BQ143" i="3"/>
  <c r="BT143" i="3" s="1"/>
  <c r="DS151" i="3"/>
  <c r="DV151" i="3" s="1"/>
  <c r="DP151" i="3"/>
  <c r="DP142" i="3"/>
  <c r="DS142" i="3"/>
  <c r="DV142" i="3" s="1"/>
  <c r="DP144" i="3"/>
  <c r="DS144" i="3"/>
  <c r="DV144" i="3" s="1"/>
  <c r="DS147" i="3"/>
  <c r="DV147" i="3" s="1"/>
  <c r="DP147" i="3"/>
  <c r="DC181" i="3"/>
  <c r="DF154" i="3"/>
  <c r="DF181" i="3" s="1"/>
  <c r="GC146" i="3"/>
  <c r="GF146" i="3"/>
  <c r="GI146" i="3" s="1"/>
  <c r="GF138" i="3"/>
  <c r="FZ183" i="3"/>
  <c r="GC138" i="3"/>
  <c r="GF154" i="3"/>
  <c r="FZ181" i="3"/>
  <c r="GC154" i="3"/>
  <c r="GC181" i="3" s="1"/>
  <c r="FZ179" i="3"/>
  <c r="GC136" i="3"/>
  <c r="GC179" i="3" s="1"/>
  <c r="GF136" i="3"/>
  <c r="GF156" i="3"/>
  <c r="GC156" i="3"/>
  <c r="GC184" i="3" s="1"/>
  <c r="FZ184" i="3"/>
  <c r="FH162" i="3"/>
  <c r="FH189" i="3" s="1"/>
  <c r="FE189" i="3"/>
  <c r="AS169" i="3"/>
  <c r="AS189" i="3" s="1"/>
  <c r="Q60" i="3" s="1"/>
  <c r="E41" i="2" s="1"/>
  <c r="F41" i="2" s="1"/>
  <c r="AP189" i="3"/>
  <c r="GY160" i="3"/>
  <c r="GY185" i="3" s="1"/>
  <c r="GV185" i="3"/>
  <c r="BY155" i="3"/>
  <c r="BV182" i="3"/>
  <c r="BV189" i="3"/>
  <c r="BY169" i="3"/>
  <c r="FB183" i="3"/>
  <c r="EF190" i="3"/>
  <c r="HZ150" i="3"/>
  <c r="HZ183" i="3" s="1"/>
  <c r="HW183" i="3"/>
  <c r="ED151" i="3"/>
  <c r="EG151" i="3" s="1"/>
  <c r="EA151" i="3"/>
  <c r="EA159" i="3"/>
  <c r="EA186" i="3" s="1"/>
  <c r="DX186" i="3"/>
  <c r="ED159" i="3"/>
  <c r="ED169" i="3"/>
  <c r="DX189" i="3"/>
  <c r="EA169" i="3"/>
  <c r="EA166" i="3"/>
  <c r="DX188" i="3"/>
  <c r="ED166" i="3"/>
  <c r="DF156" i="3"/>
  <c r="DF184" i="3" s="1"/>
  <c r="DC184" i="3"/>
  <c r="FR158" i="3"/>
  <c r="FR185" i="3" s="1"/>
  <c r="FO185" i="3"/>
  <c r="H56" i="3" s="1"/>
  <c r="S37" i="2" s="1"/>
  <c r="T37" i="2" s="1"/>
  <c r="FU158" i="3"/>
  <c r="FO187" i="3"/>
  <c r="FU164" i="3"/>
  <c r="FR164" i="3"/>
  <c r="FU147" i="3"/>
  <c r="FX147" i="3" s="1"/>
  <c r="FR147" i="3"/>
  <c r="FR146" i="3"/>
  <c r="FU146" i="3"/>
  <c r="FX146" i="3" s="1"/>
  <c r="AP179" i="3"/>
  <c r="AS136" i="3"/>
  <c r="AP171" i="3"/>
  <c r="GS187" i="3"/>
  <c r="FW190" i="3"/>
  <c r="IE147" i="3"/>
  <c r="IH147" i="3"/>
  <c r="IK147" i="3" s="1"/>
  <c r="IE148" i="3"/>
  <c r="IH148" i="3"/>
  <c r="IK148" i="3" s="1"/>
  <c r="IE166" i="3"/>
  <c r="IH166" i="3"/>
  <c r="IH152" i="3"/>
  <c r="IK152" i="3" s="1"/>
  <c r="IE152" i="3"/>
  <c r="IH159" i="3"/>
  <c r="IK159" i="3" s="1"/>
  <c r="IE159" i="3"/>
  <c r="HI162" i="3"/>
  <c r="HI187" i="3" s="1"/>
  <c r="HF187" i="3"/>
  <c r="BN139" i="3"/>
  <c r="BQ139" i="3"/>
  <c r="BT139" i="3" s="1"/>
  <c r="BN136" i="3"/>
  <c r="BN179" i="3" s="1"/>
  <c r="BK179" i="3"/>
  <c r="BQ136" i="3"/>
  <c r="BN144" i="3"/>
  <c r="BQ144" i="3"/>
  <c r="BT144" i="3" s="1"/>
  <c r="BN163" i="3"/>
  <c r="BQ163" i="3"/>
  <c r="BT163" i="3" s="1"/>
  <c r="DP143" i="3"/>
  <c r="DS143" i="3"/>
  <c r="DV143" i="3" s="1"/>
  <c r="DS163" i="3"/>
  <c r="DV163" i="3" s="1"/>
  <c r="DP163" i="3"/>
  <c r="DS165" i="3"/>
  <c r="DV165" i="3" s="1"/>
  <c r="DP165" i="3"/>
  <c r="DP170" i="3"/>
  <c r="DS170" i="3"/>
  <c r="DP148" i="3"/>
  <c r="DS148" i="3"/>
  <c r="DV148" i="3" s="1"/>
  <c r="GF140" i="3"/>
  <c r="GI140" i="3" s="1"/>
  <c r="GC140" i="3"/>
  <c r="GF142" i="3"/>
  <c r="GI142" i="3" s="1"/>
  <c r="GC142" i="3"/>
  <c r="GF167" i="3"/>
  <c r="GI167" i="3" s="1"/>
  <c r="GC167" i="3"/>
  <c r="GF141" i="3"/>
  <c r="GI141" i="3" s="1"/>
  <c r="GC141" i="3"/>
  <c r="GC160" i="3"/>
  <c r="GF160" i="3"/>
  <c r="GI160" i="3" s="1"/>
  <c r="HI160" i="3"/>
  <c r="HI185" i="3" s="1"/>
  <c r="HF185" i="3"/>
  <c r="FB189" i="3"/>
  <c r="BY159" i="3"/>
  <c r="BV186" i="3"/>
  <c r="BY137" i="3"/>
  <c r="BV180" i="3"/>
  <c r="CC164" i="3"/>
  <c r="CA187" i="3"/>
  <c r="HW187" i="3"/>
  <c r="HZ161" i="3"/>
  <c r="HZ187" i="3" s="1"/>
  <c r="HT183" i="3"/>
  <c r="EA145" i="3"/>
  <c r="ED145" i="3"/>
  <c r="EG145" i="3" s="1"/>
  <c r="ED149" i="3"/>
  <c r="EG149" i="3" s="1"/>
  <c r="EA149" i="3"/>
  <c r="ED137" i="3"/>
  <c r="EA137" i="3"/>
  <c r="EA180" i="3" s="1"/>
  <c r="DX180" i="3"/>
  <c r="EA136" i="3"/>
  <c r="EA179" i="3" s="1"/>
  <c r="ED136" i="3"/>
  <c r="DX179" i="3"/>
  <c r="BA164" i="3"/>
  <c r="AX187" i="3"/>
  <c r="V58" i="3" s="1"/>
  <c r="Z58" i="2" s="1"/>
  <c r="AA58" i="2" s="1"/>
  <c r="FU166" i="3"/>
  <c r="FR166" i="3"/>
  <c r="FO188" i="3"/>
  <c r="FR152" i="3"/>
  <c r="FU152" i="3"/>
  <c r="FX152" i="3" s="1"/>
  <c r="FR142" i="3"/>
  <c r="FU142" i="3"/>
  <c r="FX142" i="3" s="1"/>
  <c r="FR170" i="3"/>
  <c r="FU170" i="3"/>
  <c r="FU151" i="3"/>
  <c r="FX151" i="3" s="1"/>
  <c r="FR151" i="3"/>
  <c r="DF136" i="3"/>
  <c r="DF179" i="3" s="1"/>
  <c r="DC179" i="3"/>
  <c r="FH158" i="3"/>
  <c r="FH184" i="3" s="1"/>
  <c r="FE184" i="3"/>
  <c r="EY190" i="3"/>
  <c r="AM190" i="3"/>
  <c r="K61" i="3" s="1"/>
  <c r="Z42" i="2" s="1"/>
  <c r="AA42" i="2" s="1"/>
  <c r="IE177" i="3"/>
  <c r="IH177" i="3"/>
  <c r="IH156" i="3"/>
  <c r="IK156" i="3" s="1"/>
  <c r="IE156" i="3"/>
  <c r="IE158" i="3"/>
  <c r="IE184" i="3" s="1"/>
  <c r="IH158" i="3"/>
  <c r="IB184" i="3"/>
  <c r="IE149" i="3"/>
  <c r="IE180" i="3" s="1"/>
  <c r="IH149" i="3"/>
  <c r="IB180" i="3"/>
  <c r="IE167" i="3"/>
  <c r="IH167" i="3"/>
  <c r="CR190" i="3"/>
  <c r="HF182" i="3"/>
  <c r="HI157" i="3"/>
  <c r="HI182" i="3" s="1"/>
  <c r="BN160" i="3"/>
  <c r="BQ160" i="3"/>
  <c r="BT160" i="3" s="1"/>
  <c r="BN156" i="3"/>
  <c r="BN184" i="3" s="1"/>
  <c r="BK184" i="3"/>
  <c r="BQ156" i="3"/>
  <c r="BN153" i="3"/>
  <c r="BQ153" i="3"/>
  <c r="BT153" i="3" s="1"/>
  <c r="BQ168" i="3"/>
  <c r="BT168" i="3" s="1"/>
  <c r="BN168" i="3"/>
  <c r="BQ148" i="3"/>
  <c r="BT148" i="3" s="1"/>
  <c r="BN148" i="3"/>
  <c r="CO190" i="3"/>
  <c r="DP164" i="3"/>
  <c r="DM187" i="3"/>
  <c r="DS164" i="3"/>
  <c r="DS141" i="3"/>
  <c r="DV141" i="3" s="1"/>
  <c r="DP141" i="3"/>
  <c r="DS153" i="3"/>
  <c r="DV153" i="3" s="1"/>
  <c r="DP153" i="3"/>
  <c r="DS139" i="3"/>
  <c r="DV139" i="3" s="1"/>
  <c r="DP139" i="3"/>
  <c r="DS152" i="3"/>
  <c r="DV152" i="3" s="1"/>
  <c r="DP152" i="3"/>
  <c r="CA188" i="3"/>
  <c r="CC166" i="3"/>
  <c r="GC165" i="3"/>
  <c r="GF165" i="3"/>
  <c r="GI165" i="3" s="1"/>
  <c r="GF153" i="3"/>
  <c r="GI153" i="3" s="1"/>
  <c r="GC153" i="3"/>
  <c r="FZ182" i="3"/>
  <c r="GC155" i="3"/>
  <c r="GC182" i="3" s="1"/>
  <c r="GF155" i="3"/>
  <c r="GF144" i="3"/>
  <c r="GI144" i="3" s="1"/>
  <c r="GC144" i="3"/>
  <c r="GC147" i="3"/>
  <c r="GF147" i="3"/>
  <c r="GI147" i="3" s="1"/>
  <c r="BY164" i="3"/>
  <c r="BV187" i="3"/>
  <c r="FH150" i="3"/>
  <c r="FH183" i="3" s="1"/>
  <c r="FE183" i="3"/>
  <c r="HQ190" i="3"/>
  <c r="EA160" i="3"/>
  <c r="ED160" i="3"/>
  <c r="EG160" i="3" s="1"/>
  <c r="EA168" i="3"/>
  <c r="ED168" i="3"/>
  <c r="EG168" i="3" s="1"/>
  <c r="ED152" i="3"/>
  <c r="EG152" i="3" s="1"/>
  <c r="EA152" i="3"/>
  <c r="ED157" i="3"/>
  <c r="EG157" i="3" s="1"/>
  <c r="EA157" i="3"/>
  <c r="P13" i="3"/>
  <c r="D37" i="10" s="1"/>
  <c r="AS158" i="3"/>
  <c r="AS185" i="3" s="1"/>
  <c r="AP185" i="3"/>
  <c r="N56" i="3" s="1"/>
  <c r="L37" i="2" s="1"/>
  <c r="M37" i="2" s="1"/>
  <c r="GV181" i="3"/>
  <c r="GY156" i="3"/>
  <c r="GY181" i="3" s="1"/>
  <c r="AP184" i="3"/>
  <c r="N55" i="3" s="1"/>
  <c r="L36" i="2" s="1"/>
  <c r="M36" i="2" s="1"/>
  <c r="AS156" i="3"/>
  <c r="AS184" i="3" s="1"/>
  <c r="Q55" i="3" s="1"/>
  <c r="E36" i="2" s="1"/>
  <c r="F36" i="2" s="1"/>
  <c r="DZ190" i="3"/>
  <c r="FE187" i="3"/>
  <c r="FH161" i="3"/>
  <c r="FH187" i="3" s="1"/>
  <c r="CA180" i="3"/>
  <c r="CC137" i="3"/>
  <c r="FR143" i="3"/>
  <c r="FU143" i="3"/>
  <c r="FX143" i="3" s="1"/>
  <c r="FU167" i="3"/>
  <c r="FX167" i="3" s="1"/>
  <c r="FR167" i="3"/>
  <c r="FR138" i="3"/>
  <c r="FU138" i="3"/>
  <c r="FO183" i="3"/>
  <c r="FO189" i="3"/>
  <c r="FR169" i="3"/>
  <c r="FU169" i="3"/>
  <c r="FR165" i="3"/>
  <c r="FU165" i="3"/>
  <c r="FX165" i="3" s="1"/>
  <c r="FB179" i="3"/>
  <c r="GY162" i="3"/>
  <c r="GY187" i="3" s="1"/>
  <c r="AX188" i="3"/>
  <c r="V59" i="3" s="1"/>
  <c r="Z59" i="2" s="1"/>
  <c r="AA59" i="2" s="1"/>
  <c r="BA166" i="3"/>
  <c r="IE173" i="3"/>
  <c r="IH173" i="3"/>
  <c r="IE144" i="3"/>
  <c r="IH144" i="3"/>
  <c r="IK144" i="3" s="1"/>
  <c r="IE154" i="3"/>
  <c r="IH154" i="3"/>
  <c r="IK154" i="3" s="1"/>
  <c r="IH145" i="3"/>
  <c r="IK145" i="3" s="1"/>
  <c r="IE145" i="3"/>
  <c r="IH155" i="3"/>
  <c r="IB181" i="3"/>
  <c r="IE155" i="3"/>
  <c r="IE181" i="3" s="1"/>
  <c r="CU190" i="3"/>
  <c r="BQ159" i="3"/>
  <c r="BK186" i="3"/>
  <c r="BN159" i="3"/>
  <c r="BN186" i="3" s="1"/>
  <c r="BN138" i="3"/>
  <c r="BK183" i="3"/>
  <c r="BQ138" i="3"/>
  <c r="BQ170" i="3"/>
  <c r="BN170" i="3"/>
  <c r="BN162" i="3"/>
  <c r="BQ162" i="3"/>
  <c r="BT162" i="3" s="1"/>
  <c r="BN142" i="3"/>
  <c r="BQ142" i="3"/>
  <c r="BT142" i="3" s="1"/>
  <c r="DP155" i="3"/>
  <c r="DP182" i="3" s="1"/>
  <c r="DM182" i="3"/>
  <c r="DS155" i="3"/>
  <c r="DS145" i="3"/>
  <c r="DV145" i="3" s="1"/>
  <c r="DP145" i="3"/>
  <c r="DP166" i="3"/>
  <c r="DS166" i="3"/>
  <c r="DM188" i="3"/>
  <c r="DP162" i="3"/>
  <c r="DS162" i="3"/>
  <c r="DV162" i="3" s="1"/>
  <c r="DP140" i="3"/>
  <c r="DS140" i="3"/>
  <c r="DV140" i="3" s="1"/>
  <c r="IG190" i="3"/>
  <c r="GC161" i="3"/>
  <c r="GF161" i="3"/>
  <c r="GI161" i="3" s="1"/>
  <c r="GF137" i="3"/>
  <c r="GC137" i="3"/>
  <c r="GC180" i="3" s="1"/>
  <c r="FZ180" i="3"/>
  <c r="GC170" i="3"/>
  <c r="GF170" i="3"/>
  <c r="GF139" i="3"/>
  <c r="GI139" i="3" s="1"/>
  <c r="GC139" i="3"/>
  <c r="X50" i="3"/>
  <c r="K50" i="2" s="1"/>
  <c r="AZ190" i="3"/>
  <c r="X61" i="3" s="1"/>
  <c r="K61" i="2" s="1"/>
  <c r="BV183" i="3"/>
  <c r="BY138" i="3"/>
  <c r="K50" i="3"/>
  <c r="Z31" i="2" s="1"/>
  <c r="AA31" i="2" s="1"/>
  <c r="EQ190" i="3"/>
  <c r="HT179" i="3"/>
  <c r="EA140" i="3"/>
  <c r="ED140" i="3"/>
  <c r="EG140" i="3" s="1"/>
  <c r="EA143" i="3"/>
  <c r="ED143" i="3"/>
  <c r="EG143" i="3" s="1"/>
  <c r="ED161" i="3"/>
  <c r="EG161" i="3" s="1"/>
  <c r="EA161" i="3"/>
  <c r="ED165" i="3"/>
  <c r="EG165" i="3" s="1"/>
  <c r="EA165" i="3"/>
  <c r="ED141" i="3"/>
  <c r="EG141" i="3" s="1"/>
  <c r="EA141" i="3"/>
  <c r="GV182" i="3"/>
  <c r="GY157" i="3"/>
  <c r="GY182" i="3" s="1"/>
  <c r="HW181" i="3"/>
  <c r="HZ155" i="3"/>
  <c r="HZ181" i="3" s="1"/>
  <c r="FU150" i="3"/>
  <c r="FX150" i="3" s="1"/>
  <c r="FR150" i="3"/>
  <c r="FR145" i="3"/>
  <c r="FU145" i="3"/>
  <c r="FX145" i="3" s="1"/>
  <c r="FO182" i="3"/>
  <c r="FU155" i="3"/>
  <c r="FR155" i="3"/>
  <c r="FR182" i="3" s="1"/>
  <c r="FR139" i="3"/>
  <c r="FU139" i="3"/>
  <c r="FX139" i="3" s="1"/>
  <c r="FR159" i="3"/>
  <c r="FR186" i="3" s="1"/>
  <c r="FO186" i="3"/>
  <c r="H57" i="3" s="1"/>
  <c r="S38" i="2" s="1"/>
  <c r="T38" i="2" s="1"/>
  <c r="FU159" i="3"/>
  <c r="DF164" i="3"/>
  <c r="DF187" i="3" s="1"/>
  <c r="DC187" i="3"/>
  <c r="FH136" i="3"/>
  <c r="FH179" i="3" s="1"/>
  <c r="FE179" i="3"/>
  <c r="CZ189" i="3"/>
  <c r="IE157" i="3"/>
  <c r="IE182" i="3" s="1"/>
  <c r="IB182" i="3"/>
  <c r="IH157" i="3"/>
  <c r="IE136" i="3"/>
  <c r="IB179" i="3"/>
  <c r="IH136" i="3"/>
  <c r="IH162" i="3"/>
  <c r="IE162" i="3"/>
  <c r="IB189" i="3"/>
  <c r="IE153" i="3"/>
  <c r="IH153" i="3"/>
  <c r="IK153" i="3" s="1"/>
  <c r="IH150" i="3"/>
  <c r="IE150" i="3"/>
  <c r="IB183" i="3"/>
  <c r="BQ164" i="3"/>
  <c r="BK187" i="3"/>
  <c r="BN164" i="3"/>
  <c r="BN161" i="3"/>
  <c r="BQ161" i="3"/>
  <c r="BT161" i="3" s="1"/>
  <c r="BN147" i="3"/>
  <c r="BQ147" i="3"/>
  <c r="BT147" i="3" s="1"/>
  <c r="BK188" i="3"/>
  <c r="BQ166" i="3"/>
  <c r="BN166" i="3"/>
  <c r="BN165" i="3"/>
  <c r="BQ165" i="3"/>
  <c r="BT165" i="3" s="1"/>
  <c r="DP168" i="3"/>
  <c r="DS168" i="3"/>
  <c r="DV168" i="3" s="1"/>
  <c r="DS149" i="3"/>
  <c r="DV149" i="3" s="1"/>
  <c r="DP149" i="3"/>
  <c r="DS154" i="3"/>
  <c r="DM181" i="3"/>
  <c r="DP154" i="3"/>
  <c r="DP181" i="3" s="1"/>
  <c r="DP150" i="3"/>
  <c r="DS150" i="3"/>
  <c r="DV150" i="3" s="1"/>
  <c r="GF162" i="3"/>
  <c r="GI162" i="3" s="1"/>
  <c r="GC162" i="3"/>
  <c r="GC150" i="3"/>
  <c r="GF150" i="3"/>
  <c r="GI150" i="3" s="1"/>
  <c r="GC164" i="3"/>
  <c r="FZ187" i="3"/>
  <c r="GF164" i="3"/>
  <c r="GC148" i="3"/>
  <c r="GF148" i="3"/>
  <c r="GI148" i="3" s="1"/>
  <c r="BC179" i="3"/>
  <c r="BC171" i="3"/>
  <c r="FQ190" i="3"/>
  <c r="BV185" i="3"/>
  <c r="BY158" i="3"/>
  <c r="BY136" i="3"/>
  <c r="BV179" i="3"/>
  <c r="DC185" i="3"/>
  <c r="DF158" i="3"/>
  <c r="DF185" i="3" s="1"/>
  <c r="CA182" i="3"/>
  <c r="CC155" i="3"/>
  <c r="AS166" i="3"/>
  <c r="AS188" i="3" s="1"/>
  <c r="AP188" i="3"/>
  <c r="N59" i="3" s="1"/>
  <c r="L40" i="2" s="1"/>
  <c r="M40" i="2" s="1"/>
  <c r="HW182" i="3"/>
  <c r="HZ157" i="3"/>
  <c r="HZ182" i="3" s="1"/>
  <c r="HW179" i="3"/>
  <c r="HZ136" i="3"/>
  <c r="HZ179" i="3" s="1"/>
  <c r="CA183" i="3"/>
  <c r="CC138" i="3"/>
  <c r="ED158" i="3"/>
  <c r="EA158" i="3"/>
  <c r="EA185" i="3" s="1"/>
  <c r="DX185" i="3"/>
  <c r="EA148" i="3"/>
  <c r="ED148" i="3"/>
  <c r="EG148" i="3" s="1"/>
  <c r="EA155" i="3"/>
  <c r="EA182" i="3" s="1"/>
  <c r="DX182" i="3"/>
  <c r="ED155" i="3"/>
  <c r="DX184" i="3"/>
  <c r="EA156" i="3"/>
  <c r="EA184" i="3" s="1"/>
  <c r="ED156" i="3"/>
  <c r="ED146" i="3"/>
  <c r="EG146" i="3" s="1"/>
  <c r="EA146" i="3"/>
  <c r="HI168" i="3"/>
  <c r="HI189" i="3" s="1"/>
  <c r="HF189" i="3"/>
  <c r="GV188" i="3"/>
  <c r="GY170" i="3"/>
  <c r="GY188" i="3" s="1"/>
  <c r="CC136" i="3"/>
  <c r="CA179" i="3"/>
  <c r="FR156" i="3"/>
  <c r="FR184" i="3" s="1"/>
  <c r="FU156" i="3"/>
  <c r="FO184" i="3"/>
  <c r="FR154" i="3"/>
  <c r="FR181" i="3" s="1"/>
  <c r="FO181" i="3"/>
  <c r="FU154" i="3"/>
  <c r="FO180" i="3"/>
  <c r="FR137" i="3"/>
  <c r="FR180" i="3" s="1"/>
  <c r="FU137" i="3"/>
  <c r="FU149" i="3"/>
  <c r="FX149" i="3" s="1"/>
  <c r="FR149" i="3"/>
  <c r="BA137" i="3"/>
  <c r="AX180" i="3"/>
  <c r="V51" i="3" s="1"/>
  <c r="Z51" i="2" s="1"/>
  <c r="AA51" i="2" s="1"/>
  <c r="CZ187" i="3"/>
  <c r="AS155" i="3"/>
  <c r="AS182" i="3" s="1"/>
  <c r="Q53" i="3" s="1"/>
  <c r="E34" i="2" s="1"/>
  <c r="F34" i="2" s="1"/>
  <c r="AP182" i="3"/>
  <c r="N53" i="3" s="1"/>
  <c r="L34" i="2" s="1"/>
  <c r="M34" i="2" s="1"/>
  <c r="BA169" i="3"/>
  <c r="AX189" i="3"/>
  <c r="V60" i="3" s="1"/>
  <c r="Z60" i="2" s="1"/>
  <c r="AA60" i="2" s="1"/>
  <c r="HZ162" i="3"/>
  <c r="HZ189" i="3" s="1"/>
  <c r="HW189" i="3"/>
  <c r="BA158" i="3"/>
  <c r="AX185" i="3"/>
  <c r="V56" i="3" s="1"/>
  <c r="Z56" i="2" s="1"/>
  <c r="AA56" i="2" s="1"/>
  <c r="DF169" i="3"/>
  <c r="DF189" i="3" s="1"/>
  <c r="DC189" i="3"/>
  <c r="IH143" i="3"/>
  <c r="IK143" i="3" s="1"/>
  <c r="IE143" i="3"/>
  <c r="IE175" i="3"/>
  <c r="IH175" i="3"/>
  <c r="IH168" i="3"/>
  <c r="IE168" i="3"/>
  <c r="IH141" i="3"/>
  <c r="IK141" i="3" s="1"/>
  <c r="IE141" i="3"/>
  <c r="IH142" i="3"/>
  <c r="IK142" i="3" s="1"/>
  <c r="IE142" i="3"/>
  <c r="CA181" i="3"/>
  <c r="CC154" i="3"/>
  <c r="BQ158" i="3"/>
  <c r="BK185" i="3"/>
  <c r="BN158" i="3"/>
  <c r="BN185" i="3" s="1"/>
  <c r="BN155" i="3"/>
  <c r="BN182" i="3" s="1"/>
  <c r="BK182" i="3"/>
  <c r="BQ155" i="3"/>
  <c r="BQ152" i="3"/>
  <c r="BT152" i="3" s="1"/>
  <c r="BN152" i="3"/>
  <c r="BQ167" i="3"/>
  <c r="BT167" i="3" s="1"/>
  <c r="BN167" i="3"/>
  <c r="DS156" i="3"/>
  <c r="DM184" i="3"/>
  <c r="DP156" i="3"/>
  <c r="DP184" i="3" s="1"/>
  <c r="DM180" i="3"/>
  <c r="DS137" i="3"/>
  <c r="DP137" i="3"/>
  <c r="DP180" i="3" s="1"/>
  <c r="DS158" i="3"/>
  <c r="DM185" i="3"/>
  <c r="DP158" i="3"/>
  <c r="DP185" i="3" s="1"/>
  <c r="DS167" i="3"/>
  <c r="DV167" i="3" s="1"/>
  <c r="DP167" i="3"/>
  <c r="DC180" i="3"/>
  <c r="DF137" i="3"/>
  <c r="DF180" i="3" s="1"/>
  <c r="CC159" i="3"/>
  <c r="CA186" i="3"/>
  <c r="GC168" i="3"/>
  <c r="GF168" i="3"/>
  <c r="GI168" i="3" s="1"/>
  <c r="GC143" i="3"/>
  <c r="GF143" i="3"/>
  <c r="GI143" i="3" s="1"/>
  <c r="GC151" i="3"/>
  <c r="GF151" i="3"/>
  <c r="GI151" i="3" s="1"/>
  <c r="GF159" i="3"/>
  <c r="FZ186" i="3"/>
  <c r="GC159" i="3"/>
  <c r="GC186" i="3" s="1"/>
  <c r="AS164" i="3"/>
  <c r="AS187" i="3" s="1"/>
  <c r="Q58" i="3" s="1"/>
  <c r="E39" i="2" s="1"/>
  <c r="F39" i="2" s="1"/>
  <c r="AP187" i="3"/>
  <c r="N58" i="3" s="1"/>
  <c r="L39" i="2" s="1"/>
  <c r="M39" i="2" s="1"/>
  <c r="HC183" i="3"/>
  <c r="HA136" i="3"/>
  <c r="HA150" i="3"/>
  <c r="HA157" i="3"/>
  <c r="HA156" i="3"/>
  <c r="HA153" i="3"/>
  <c r="HA166" i="3"/>
  <c r="HA145" i="3"/>
  <c r="HA142" i="3"/>
  <c r="HA144" i="3"/>
  <c r="HA174" i="3"/>
  <c r="HA171" i="3"/>
  <c r="HA167" i="3"/>
  <c r="HA159" i="3"/>
  <c r="HA169" i="3"/>
  <c r="HA164" i="3"/>
  <c r="HA163" i="3"/>
  <c r="HA147" i="3"/>
  <c r="HA137" i="3"/>
  <c r="HA148" i="3"/>
  <c r="HA152" i="3"/>
  <c r="HA139" i="3"/>
  <c r="HA143" i="3"/>
  <c r="HA165" i="3"/>
  <c r="HA155" i="3"/>
  <c r="HA141" i="3"/>
  <c r="HA172" i="3"/>
  <c r="HA154" i="3"/>
  <c r="HA151" i="3"/>
  <c r="HA158" i="3"/>
  <c r="HA162" i="3"/>
  <c r="HA149" i="3"/>
  <c r="HA160" i="3"/>
  <c r="HA170" i="3"/>
  <c r="HA173" i="3"/>
  <c r="HA138" i="3"/>
  <c r="HA140" i="3"/>
  <c r="HA168" i="3"/>
  <c r="HA146" i="3"/>
  <c r="HA161" i="3"/>
  <c r="BY154" i="3"/>
  <c r="BV181" i="3"/>
  <c r="AS137" i="3"/>
  <c r="AS180" i="3" s="1"/>
  <c r="Q51" i="3" s="1"/>
  <c r="E32" i="2" s="1"/>
  <c r="F32" i="2" s="1"/>
  <c r="AP180" i="3"/>
  <c r="N51" i="3" s="1"/>
  <c r="L32" i="2" s="1"/>
  <c r="M32" i="2" s="1"/>
  <c r="FE180" i="3"/>
  <c r="FH149" i="3"/>
  <c r="FH180" i="3" s="1"/>
  <c r="ED142" i="3"/>
  <c r="EG142" i="3" s="1"/>
  <c r="EA142" i="3"/>
  <c r="ED162" i="3"/>
  <c r="EG162" i="3" s="1"/>
  <c r="EA162" i="3"/>
  <c r="EA150" i="3"/>
  <c r="ED150" i="3"/>
  <c r="EG150" i="3" s="1"/>
  <c r="EA170" i="3"/>
  <c r="ED170" i="3"/>
  <c r="ED153" i="3"/>
  <c r="EG153" i="3" s="1"/>
  <c r="EA153" i="3"/>
  <c r="HJ125" i="3"/>
  <c r="HD125" i="3"/>
  <c r="F22" i="16"/>
  <c r="F24" i="16"/>
  <c r="F21" i="16"/>
  <c r="F23" i="16"/>
  <c r="HG125" i="3"/>
  <c r="M12" i="3"/>
  <c r="K36" i="10" s="1"/>
  <c r="M16" i="3"/>
  <c r="K40" i="10" s="1"/>
  <c r="D24" i="18"/>
  <c r="M15" i="3"/>
  <c r="K39" i="10" s="1"/>
  <c r="P12" i="3"/>
  <c r="D36" i="10" s="1"/>
  <c r="M10" i="3"/>
  <c r="K34" i="10" s="1"/>
  <c r="P9" i="3"/>
  <c r="D33" i="10" s="1"/>
  <c r="P11" i="3"/>
  <c r="D35" i="10" s="1"/>
  <c r="J17" i="3"/>
  <c r="Y41" i="10" s="1"/>
  <c r="DO61" i="3"/>
  <c r="P16" i="3"/>
  <c r="D40" i="10" s="1"/>
  <c r="P14" i="3"/>
  <c r="D38" i="10" s="1"/>
  <c r="J15" i="3"/>
  <c r="Y39" i="10" s="1"/>
  <c r="M13" i="3"/>
  <c r="K37" i="10" s="1"/>
  <c r="F24" i="18"/>
  <c r="M8" i="3"/>
  <c r="K32" i="10" s="1"/>
  <c r="HJ61" i="3"/>
  <c r="BM61" i="3"/>
  <c r="DS25" i="3"/>
  <c r="DP25" i="3"/>
  <c r="DP52" i="3" s="1"/>
  <c r="DM52" i="3"/>
  <c r="DS33" i="3"/>
  <c r="DV33" i="3" s="1"/>
  <c r="DP33" i="3"/>
  <c r="DP12" i="3"/>
  <c r="DS12" i="3"/>
  <c r="DV12" i="3" s="1"/>
  <c r="DP40" i="3"/>
  <c r="DM60" i="3"/>
  <c r="DS40" i="3"/>
  <c r="DV40" i="3" s="1"/>
  <c r="DS19" i="3"/>
  <c r="DV19" i="3" s="1"/>
  <c r="DP19" i="3"/>
  <c r="DP32" i="3"/>
  <c r="DS32" i="3"/>
  <c r="DV32" i="3" s="1"/>
  <c r="DS11" i="3"/>
  <c r="DP11" i="3"/>
  <c r="DP20" i="3"/>
  <c r="DS20" i="3"/>
  <c r="DV20" i="3" s="1"/>
  <c r="DS13" i="3"/>
  <c r="DV13" i="3" s="1"/>
  <c r="DP13" i="3"/>
  <c r="P15" i="3"/>
  <c r="D39" i="10" s="1"/>
  <c r="M14" i="3"/>
  <c r="K38" i="10" s="1"/>
  <c r="M11" i="3"/>
  <c r="K35" i="10" s="1"/>
  <c r="P10" i="3"/>
  <c r="D34" i="10" s="1"/>
  <c r="M9" i="3"/>
  <c r="K33" i="10" s="1"/>
  <c r="DR61" i="3"/>
  <c r="DS21" i="3"/>
  <c r="DV21" i="3" s="1"/>
  <c r="DP21" i="3"/>
  <c r="DS29" i="3"/>
  <c r="DP29" i="3"/>
  <c r="DP56" i="3" s="1"/>
  <c r="DM56" i="3"/>
  <c r="DS23" i="3"/>
  <c r="DV23" i="3" s="1"/>
  <c r="DP23" i="3"/>
  <c r="DP28" i="3"/>
  <c r="DS28" i="3"/>
  <c r="DV28" i="3" s="1"/>
  <c r="DP30" i="3"/>
  <c r="DP57" i="3" s="1"/>
  <c r="DM57" i="3"/>
  <c r="DS30" i="3"/>
  <c r="DM51" i="3"/>
  <c r="DP8" i="3"/>
  <c r="DP51" i="3" s="1"/>
  <c r="DS8" i="3"/>
  <c r="DP22" i="3"/>
  <c r="DS22" i="3"/>
  <c r="DV22" i="3" s="1"/>
  <c r="DS31" i="3"/>
  <c r="DV31" i="3" s="1"/>
  <c r="DP31" i="3"/>
  <c r="DP10" i="3"/>
  <c r="DS10" i="3"/>
  <c r="DV10" i="3" s="1"/>
  <c r="DU61" i="3"/>
  <c r="DS41" i="3"/>
  <c r="DP41" i="3"/>
  <c r="DS39" i="3"/>
  <c r="DP39" i="3"/>
  <c r="DP18" i="3"/>
  <c r="DS18" i="3"/>
  <c r="DV18" i="3" s="1"/>
  <c r="DS35" i="3"/>
  <c r="DP35" i="3"/>
  <c r="DM58" i="3"/>
  <c r="DP14" i="3"/>
  <c r="DS14" i="3"/>
  <c r="DV14" i="3" s="1"/>
  <c r="DS27" i="3"/>
  <c r="DP27" i="3"/>
  <c r="DP55" i="3" s="1"/>
  <c r="DM55" i="3"/>
  <c r="DP36" i="3"/>
  <c r="DS36" i="3"/>
  <c r="DV36" i="3" s="1"/>
  <c r="DS15" i="3"/>
  <c r="DV15" i="3" s="1"/>
  <c r="DP15" i="3"/>
  <c r="DS37" i="3"/>
  <c r="DM59" i="3"/>
  <c r="DP37" i="3"/>
  <c r="DS17" i="3"/>
  <c r="DV17" i="3" s="1"/>
  <c r="DP17" i="3"/>
  <c r="DP34" i="3"/>
  <c r="DS34" i="3"/>
  <c r="DV34" i="3" s="1"/>
  <c r="DS7" i="3"/>
  <c r="DP7" i="3"/>
  <c r="DP50" i="3" s="1"/>
  <c r="DM50" i="3"/>
  <c r="DP24" i="3"/>
  <c r="DS24" i="3"/>
  <c r="DV24" i="3" s="1"/>
  <c r="DP38" i="3"/>
  <c r="DS38" i="3"/>
  <c r="DV38" i="3" s="1"/>
  <c r="DP16" i="3"/>
  <c r="DS16" i="3"/>
  <c r="DV16" i="3" s="1"/>
  <c r="DP26" i="3"/>
  <c r="DP53" i="3" s="1"/>
  <c r="DM53" i="3"/>
  <c r="DS26" i="3"/>
  <c r="DS9" i="3"/>
  <c r="DV9" i="3" s="1"/>
  <c r="DP9" i="3"/>
  <c r="DM54" i="3"/>
  <c r="HD61" i="3"/>
  <c r="BN17" i="3"/>
  <c r="BQ17" i="3"/>
  <c r="BT17" i="3" s="1"/>
  <c r="BQ32" i="3"/>
  <c r="BT32" i="3" s="1"/>
  <c r="BN32" i="3"/>
  <c r="BQ34" i="3"/>
  <c r="BT34" i="3" s="1"/>
  <c r="BN34" i="3"/>
  <c r="BS61" i="3"/>
  <c r="BK50" i="3"/>
  <c r="BQ7" i="3"/>
  <c r="BN7" i="3"/>
  <c r="BN50" i="3" s="1"/>
  <c r="BQ14" i="3"/>
  <c r="BT14" i="3" s="1"/>
  <c r="BN14" i="3"/>
  <c r="BK52" i="3"/>
  <c r="BN25" i="3"/>
  <c r="BN52" i="3" s="1"/>
  <c r="BQ25" i="3"/>
  <c r="BQ19" i="3"/>
  <c r="BT19" i="3" s="1"/>
  <c r="BN19" i="3"/>
  <c r="BK56" i="3"/>
  <c r="BN29" i="3"/>
  <c r="BN56" i="3" s="1"/>
  <c r="BQ29" i="3"/>
  <c r="BN33" i="3"/>
  <c r="BQ33" i="3"/>
  <c r="BT33" i="3" s="1"/>
  <c r="BN21" i="3"/>
  <c r="BQ21" i="3"/>
  <c r="BT21" i="3" s="1"/>
  <c r="BQ15" i="3"/>
  <c r="BT15" i="3" s="1"/>
  <c r="BN15" i="3"/>
  <c r="BK54" i="3"/>
  <c r="BN9" i="3"/>
  <c r="BQ9" i="3"/>
  <c r="P17" i="3"/>
  <c r="D41" i="10" s="1"/>
  <c r="P8" i="3"/>
  <c r="D32" i="10" s="1"/>
  <c r="BP61" i="3"/>
  <c r="BQ39" i="3"/>
  <c r="BT39" i="3" s="1"/>
  <c r="BN39" i="3"/>
  <c r="BQ11" i="3"/>
  <c r="BT11" i="3" s="1"/>
  <c r="BN11" i="3"/>
  <c r="BN41" i="3"/>
  <c r="BQ41" i="3"/>
  <c r="BK58" i="3"/>
  <c r="BQ35" i="3"/>
  <c r="BN35" i="3"/>
  <c r="BK53" i="3"/>
  <c r="BQ26" i="3"/>
  <c r="BN26" i="3"/>
  <c r="BN53" i="3" s="1"/>
  <c r="BK57" i="3"/>
  <c r="BQ30" i="3"/>
  <c r="BN30" i="3"/>
  <c r="BN57" i="3" s="1"/>
  <c r="BK59" i="3"/>
  <c r="BN37" i="3"/>
  <c r="BQ37" i="3"/>
  <c r="BQ31" i="3"/>
  <c r="BT31" i="3" s="1"/>
  <c r="BN31" i="3"/>
  <c r="BQ10" i="3"/>
  <c r="BT10" i="3" s="1"/>
  <c r="BN10" i="3"/>
  <c r="BK60" i="3"/>
  <c r="BQ40" i="3"/>
  <c r="BN40" i="3"/>
  <c r="BQ38" i="3"/>
  <c r="BT38" i="3" s="1"/>
  <c r="BN38" i="3"/>
  <c r="BQ20" i="3"/>
  <c r="BT20" i="3" s="1"/>
  <c r="BN20" i="3"/>
  <c r="BQ24" i="3"/>
  <c r="BT24" i="3" s="1"/>
  <c r="BN24" i="3"/>
  <c r="BQ28" i="3"/>
  <c r="BT28" i="3" s="1"/>
  <c r="BN28" i="3"/>
  <c r="G18" i="3"/>
  <c r="R42" i="10" s="1"/>
  <c r="M17" i="3"/>
  <c r="K41" i="10" s="1"/>
  <c r="J16" i="3"/>
  <c r="Y40" i="10" s="1"/>
  <c r="J11" i="3"/>
  <c r="Y35" i="10" s="1"/>
  <c r="HG61" i="3"/>
  <c r="BN13" i="3"/>
  <c r="BQ13" i="3"/>
  <c r="BT13" i="3" s="1"/>
  <c r="BQ36" i="3"/>
  <c r="BT36" i="3" s="1"/>
  <c r="BN36" i="3"/>
  <c r="BK51" i="3"/>
  <c r="BN8" i="3"/>
  <c r="BN51" i="3" s="1"/>
  <c r="BQ8" i="3"/>
  <c r="BQ22" i="3"/>
  <c r="BT22" i="3" s="1"/>
  <c r="BN22" i="3"/>
  <c r="BQ16" i="3"/>
  <c r="BT16" i="3" s="1"/>
  <c r="BN16" i="3"/>
  <c r="BQ23" i="3"/>
  <c r="BT23" i="3" s="1"/>
  <c r="BN23" i="3"/>
  <c r="BK55" i="3"/>
  <c r="BQ27" i="3"/>
  <c r="BN27" i="3"/>
  <c r="BN55" i="3" s="1"/>
  <c r="BQ18" i="3"/>
  <c r="BT18" i="3" s="1"/>
  <c r="BN18" i="3"/>
  <c r="BQ12" i="3"/>
  <c r="BT12" i="3" s="1"/>
  <c r="BN12" i="3"/>
  <c r="CO60" i="3"/>
  <c r="CR52" i="3"/>
  <c r="HQ61" i="3"/>
  <c r="HZ32" i="3"/>
  <c r="HZ58" i="3" s="1"/>
  <c r="HW58" i="3"/>
  <c r="HZ33" i="3"/>
  <c r="HZ60" i="3" s="1"/>
  <c r="HW60" i="3"/>
  <c r="HT54" i="3"/>
  <c r="HZ28" i="3"/>
  <c r="HZ53" i="3" s="1"/>
  <c r="HW53" i="3"/>
  <c r="HZ20" i="3"/>
  <c r="HZ51" i="3" s="1"/>
  <c r="HW51" i="3"/>
  <c r="HZ26" i="3"/>
  <c r="HZ52" i="3" s="1"/>
  <c r="HW52" i="3"/>
  <c r="HT60" i="3"/>
  <c r="HZ7" i="3"/>
  <c r="HZ50" i="3" s="1"/>
  <c r="HW50" i="3"/>
  <c r="HZ21" i="3"/>
  <c r="HZ54" i="3" s="1"/>
  <c r="HW54" i="3"/>
  <c r="HZ29" i="3"/>
  <c r="HZ55" i="3" s="1"/>
  <c r="HW55" i="3"/>
  <c r="HT50" i="3"/>
  <c r="CO58" i="3"/>
  <c r="C24" i="18"/>
  <c r="CO59" i="3"/>
  <c r="CR58" i="3"/>
  <c r="GR61" i="3"/>
  <c r="CU58" i="3"/>
  <c r="CR56" i="3"/>
  <c r="CU29" i="3"/>
  <c r="CU56" i="3" s="1"/>
  <c r="GX61" i="3"/>
  <c r="GS36" i="3"/>
  <c r="GV36" i="3"/>
  <c r="GY36" i="3" s="1"/>
  <c r="GV16" i="3"/>
  <c r="GY16" i="3" s="1"/>
  <c r="GS16" i="3"/>
  <c r="GS26" i="3"/>
  <c r="GV26" i="3"/>
  <c r="GY26" i="3" s="1"/>
  <c r="GV38" i="3"/>
  <c r="GY38" i="3" s="1"/>
  <c r="GS38" i="3"/>
  <c r="GP58" i="3"/>
  <c r="GV33" i="3"/>
  <c r="GS33" i="3"/>
  <c r="GS11" i="3"/>
  <c r="GV11" i="3"/>
  <c r="GY11" i="3" s="1"/>
  <c r="GS45" i="3"/>
  <c r="GV45" i="3"/>
  <c r="GS20" i="3"/>
  <c r="GV20" i="3"/>
  <c r="GY20" i="3" s="1"/>
  <c r="GP56" i="3"/>
  <c r="GS31" i="3"/>
  <c r="GS56" i="3" s="1"/>
  <c r="GV31" i="3"/>
  <c r="GV42" i="3"/>
  <c r="GY42" i="3" s="1"/>
  <c r="GS42" i="3"/>
  <c r="GP59" i="3"/>
  <c r="GV41" i="3"/>
  <c r="GS41" i="3"/>
  <c r="GV10" i="3"/>
  <c r="GY10" i="3" s="1"/>
  <c r="GS10" i="3"/>
  <c r="GV14" i="3"/>
  <c r="GY14" i="3" s="1"/>
  <c r="GS14" i="3"/>
  <c r="GS21" i="3"/>
  <c r="GV21" i="3"/>
  <c r="GY21" i="3" s="1"/>
  <c r="GP50" i="3"/>
  <c r="GS7" i="3"/>
  <c r="GS50" i="3" s="1"/>
  <c r="GV7" i="3"/>
  <c r="GS15" i="3"/>
  <c r="GV15" i="3"/>
  <c r="GY15" i="3" s="1"/>
  <c r="GP51" i="3"/>
  <c r="GV8" i="3"/>
  <c r="GS8" i="3"/>
  <c r="GS51" i="3" s="1"/>
  <c r="GS35" i="3"/>
  <c r="GV35" i="3"/>
  <c r="GY35" i="3" s="1"/>
  <c r="GV24" i="3"/>
  <c r="GY24" i="3" s="1"/>
  <c r="GS24" i="3"/>
  <c r="GV40" i="3"/>
  <c r="GY40" i="3" s="1"/>
  <c r="GS40" i="3"/>
  <c r="CR57" i="3"/>
  <c r="CU30" i="3"/>
  <c r="CU57" i="3" s="1"/>
  <c r="CR54" i="3"/>
  <c r="CU54" i="3"/>
  <c r="GS25" i="3"/>
  <c r="GV25" i="3"/>
  <c r="GY25" i="3" s="1"/>
  <c r="GS17" i="3"/>
  <c r="GV17" i="3"/>
  <c r="GY17" i="3" s="1"/>
  <c r="GS43" i="3"/>
  <c r="GV43" i="3"/>
  <c r="GY43" i="3" s="1"/>
  <c r="GP53" i="3"/>
  <c r="GV28" i="3"/>
  <c r="GS28" i="3"/>
  <c r="GS53" i="3" s="1"/>
  <c r="GS19" i="3"/>
  <c r="GV19" i="3"/>
  <c r="GY19" i="3" s="1"/>
  <c r="GV44" i="3"/>
  <c r="GS44" i="3"/>
  <c r="GV13" i="3"/>
  <c r="GY13" i="3" s="1"/>
  <c r="GS13" i="3"/>
  <c r="GP60" i="3"/>
  <c r="GV39" i="3"/>
  <c r="GS39" i="3"/>
  <c r="GP55" i="3"/>
  <c r="GV29" i="3"/>
  <c r="GS29" i="3"/>
  <c r="GS55" i="3" s="1"/>
  <c r="GV12" i="3"/>
  <c r="GY12" i="3" s="1"/>
  <c r="GS12" i="3"/>
  <c r="CR53" i="3"/>
  <c r="CU26" i="3"/>
  <c r="CU53" i="3" s="1"/>
  <c r="GU61" i="3"/>
  <c r="GV30" i="3"/>
  <c r="GY30" i="3" s="1"/>
  <c r="GS30" i="3"/>
  <c r="GV22" i="3"/>
  <c r="GY22" i="3" s="1"/>
  <c r="GS22" i="3"/>
  <c r="GP54" i="3"/>
  <c r="GV9" i="3"/>
  <c r="GS9" i="3"/>
  <c r="GP57" i="3"/>
  <c r="GS32" i="3"/>
  <c r="GS57" i="3" s="1"/>
  <c r="GV32" i="3"/>
  <c r="GV23" i="3"/>
  <c r="GY23" i="3" s="1"/>
  <c r="GS23" i="3"/>
  <c r="GV34" i="3"/>
  <c r="GY34" i="3" s="1"/>
  <c r="GS34" i="3"/>
  <c r="GV18" i="3"/>
  <c r="GY18" i="3" s="1"/>
  <c r="GS18" i="3"/>
  <c r="GP52" i="3"/>
  <c r="GS27" i="3"/>
  <c r="GS52" i="3" s="1"/>
  <c r="GV27" i="3"/>
  <c r="GV37" i="3"/>
  <c r="GY37" i="3" s="1"/>
  <c r="GS37" i="3"/>
  <c r="CL61" i="3"/>
  <c r="CR60" i="3"/>
  <c r="CO54" i="3"/>
  <c r="FQ61" i="3"/>
  <c r="EW60" i="3"/>
  <c r="FO55" i="3"/>
  <c r="FR27" i="3"/>
  <c r="FR55" i="3" s="1"/>
  <c r="FU27" i="3"/>
  <c r="FO58" i="3"/>
  <c r="FR35" i="3"/>
  <c r="FU35" i="3"/>
  <c r="FR24" i="3"/>
  <c r="FU24" i="3"/>
  <c r="FX24" i="3" s="1"/>
  <c r="FR10" i="3"/>
  <c r="FU10" i="3"/>
  <c r="FX10" i="3" s="1"/>
  <c r="FO51" i="3"/>
  <c r="H8" i="3" s="1"/>
  <c r="S32" i="10" s="1"/>
  <c r="T32" i="10" s="1"/>
  <c r="FR8" i="3"/>
  <c r="FR51" i="3" s="1"/>
  <c r="FU8" i="3"/>
  <c r="FR38" i="3"/>
  <c r="FU38" i="3"/>
  <c r="FX38" i="3" s="1"/>
  <c r="FR17" i="3"/>
  <c r="FU17" i="3"/>
  <c r="FX17" i="3" s="1"/>
  <c r="FO57" i="3"/>
  <c r="FR30" i="3"/>
  <c r="FR57" i="3" s="1"/>
  <c r="K14" i="3" s="1"/>
  <c r="Z38" i="10" s="1"/>
  <c r="AA38" i="10" s="1"/>
  <c r="FU30" i="3"/>
  <c r="FO54" i="3"/>
  <c r="FR9" i="3"/>
  <c r="FU9" i="3"/>
  <c r="FW61" i="3"/>
  <c r="P7" i="3"/>
  <c r="D31" i="10" s="1"/>
  <c r="FR15" i="3"/>
  <c r="FU15" i="3"/>
  <c r="FX15" i="3" s="1"/>
  <c r="FR23" i="3"/>
  <c r="FU23" i="3"/>
  <c r="FX23" i="3" s="1"/>
  <c r="FR13" i="3"/>
  <c r="FU13" i="3"/>
  <c r="FX13" i="3" s="1"/>
  <c r="FO60" i="3"/>
  <c r="FR40" i="3"/>
  <c r="FU40" i="3"/>
  <c r="FO59" i="3"/>
  <c r="FR37" i="3"/>
  <c r="FU37" i="3"/>
  <c r="FR33" i="3"/>
  <c r="FU33" i="3"/>
  <c r="FX33" i="3" s="1"/>
  <c r="FR12" i="3"/>
  <c r="FU12" i="3"/>
  <c r="FX12" i="3" s="1"/>
  <c r="FO52" i="3"/>
  <c r="FR25" i="3"/>
  <c r="FR52" i="3" s="1"/>
  <c r="FU25" i="3"/>
  <c r="FO50" i="3"/>
  <c r="FU7" i="3"/>
  <c r="FR7" i="3"/>
  <c r="FR50" i="3" s="1"/>
  <c r="FT61" i="3"/>
  <c r="M7" i="3"/>
  <c r="K31" i="10" s="1"/>
  <c r="FR31" i="3"/>
  <c r="FU31" i="3"/>
  <c r="FX31" i="3" s="1"/>
  <c r="FR39" i="3"/>
  <c r="FU39" i="3"/>
  <c r="FX39" i="3" s="1"/>
  <c r="FR32" i="3"/>
  <c r="FU32" i="3"/>
  <c r="FX32" i="3" s="1"/>
  <c r="FO56" i="3"/>
  <c r="FR29" i="3"/>
  <c r="FR56" i="3" s="1"/>
  <c r="FU29" i="3"/>
  <c r="FO53" i="3"/>
  <c r="FR26" i="3"/>
  <c r="FR53" i="3" s="1"/>
  <c r="K10" i="3" s="1"/>
  <c r="Z34" i="10" s="1"/>
  <c r="AA34" i="10" s="1"/>
  <c r="FU26" i="3"/>
  <c r="FR28" i="3"/>
  <c r="FU28" i="3"/>
  <c r="FX28" i="3" s="1"/>
  <c r="FR41" i="3"/>
  <c r="FU41" i="3"/>
  <c r="FR20" i="3"/>
  <c r="FU20" i="3"/>
  <c r="FX20" i="3" s="1"/>
  <c r="FR11" i="3"/>
  <c r="FU11" i="3"/>
  <c r="FX11" i="3" s="1"/>
  <c r="FR19" i="3"/>
  <c r="FU19" i="3"/>
  <c r="FX19" i="3" s="1"/>
  <c r="FR34" i="3"/>
  <c r="FU34" i="3"/>
  <c r="FX34" i="3" s="1"/>
  <c r="FR21" i="3"/>
  <c r="FU21" i="3"/>
  <c r="FX21" i="3" s="1"/>
  <c r="FR18" i="3"/>
  <c r="FU18" i="3"/>
  <c r="FX18" i="3" s="1"/>
  <c r="FR16" i="3"/>
  <c r="FU16" i="3"/>
  <c r="FX16" i="3" s="1"/>
  <c r="FR22" i="3"/>
  <c r="FU22" i="3"/>
  <c r="FX22" i="3" s="1"/>
  <c r="FR36" i="3"/>
  <c r="FU36" i="3"/>
  <c r="FX36" i="3" s="1"/>
  <c r="FR14" i="3"/>
  <c r="FU14" i="3"/>
  <c r="FX14" i="3" s="1"/>
  <c r="ET52" i="3"/>
  <c r="EW26" i="3"/>
  <c r="EW52" i="3" s="1"/>
  <c r="ET53" i="3"/>
  <c r="EW28" i="3"/>
  <c r="EW53" i="3" s="1"/>
  <c r="EW50" i="3"/>
  <c r="ET58" i="3"/>
  <c r="EW32" i="3"/>
  <c r="EW58" i="3" s="1"/>
  <c r="ET55" i="3"/>
  <c r="EW29" i="3"/>
  <c r="EW55" i="3" s="1"/>
  <c r="ET51" i="3"/>
  <c r="EW20" i="3"/>
  <c r="EW51" i="3" s="1"/>
  <c r="EW54" i="3"/>
  <c r="ET50" i="3"/>
  <c r="EQ54" i="3"/>
  <c r="ET60" i="3"/>
  <c r="EQ50" i="3"/>
  <c r="EQ60" i="3"/>
  <c r="ET54" i="3"/>
  <c r="AM55" i="3"/>
  <c r="AM56" i="3"/>
  <c r="AP26" i="3"/>
  <c r="AS26" i="3" s="1"/>
  <c r="AS53" i="3" s="1"/>
  <c r="AO61" i="3"/>
  <c r="EN61" i="3"/>
  <c r="D23" i="10"/>
  <c r="D24" i="10"/>
  <c r="D21" i="10"/>
  <c r="AM42" i="3"/>
  <c r="AJ61" i="3"/>
  <c r="F24" i="10"/>
  <c r="F21" i="10"/>
  <c r="F23" i="10"/>
  <c r="F22" i="10"/>
  <c r="E23" i="2"/>
  <c r="C23" i="10"/>
  <c r="C21" i="10"/>
  <c r="C22" i="10"/>
  <c r="C24" i="10"/>
  <c r="C15" i="16"/>
  <c r="C16" i="16"/>
  <c r="C14" i="16"/>
  <c r="C17" i="16"/>
  <c r="AP58" i="3"/>
  <c r="AS58" i="3"/>
  <c r="AS59" i="3"/>
  <c r="AP59" i="3"/>
  <c r="AS52" i="3"/>
  <c r="AP52" i="3"/>
  <c r="AS54" i="3"/>
  <c r="AP54" i="3"/>
  <c r="AP51" i="3"/>
  <c r="AS51" i="3"/>
  <c r="AS60" i="3"/>
  <c r="AP60" i="3"/>
  <c r="AS56" i="3"/>
  <c r="AP56" i="3"/>
  <c r="AP50" i="3"/>
  <c r="AS57" i="3"/>
  <c r="AP57" i="3"/>
  <c r="AR61" i="3"/>
  <c r="AP55" i="3"/>
  <c r="AS55" i="3"/>
  <c r="GS158" i="3" l="1"/>
  <c r="GS184" i="3" s="1"/>
  <c r="GP184" i="3"/>
  <c r="GV158" i="3"/>
  <c r="GS148" i="3"/>
  <c r="GV148" i="3"/>
  <c r="GY148" i="3" s="1"/>
  <c r="GV138" i="3"/>
  <c r="GS138" i="3"/>
  <c r="GV149" i="3"/>
  <c r="GY149" i="3" s="1"/>
  <c r="GS149" i="3"/>
  <c r="GV147" i="3"/>
  <c r="GY147" i="3" s="1"/>
  <c r="GS147" i="3"/>
  <c r="GS141" i="3"/>
  <c r="GV141" i="3"/>
  <c r="GY141" i="3" s="1"/>
  <c r="GS140" i="3"/>
  <c r="GS183" i="3" s="1"/>
  <c r="GS190" i="3" s="1"/>
  <c r="GV140" i="3"/>
  <c r="GY140" i="3" s="1"/>
  <c r="GV137" i="3"/>
  <c r="GS137" i="3"/>
  <c r="GS180" i="3" s="1"/>
  <c r="GS145" i="3"/>
  <c r="GV145" i="3"/>
  <c r="GY145" i="3" s="1"/>
  <c r="GV171" i="3"/>
  <c r="GS171" i="3"/>
  <c r="GS189" i="3" s="1"/>
  <c r="GP190" i="3"/>
  <c r="D23" i="16"/>
  <c r="D22" i="16"/>
  <c r="D24" i="16"/>
  <c r="GV186" i="3"/>
  <c r="GV187" i="3"/>
  <c r="C23" i="16"/>
  <c r="C24" i="16"/>
  <c r="C21" i="16"/>
  <c r="E24" i="2"/>
  <c r="F14" i="2" a="1"/>
  <c r="F15" i="2" s="1"/>
  <c r="E21" i="2"/>
  <c r="HC190" i="3"/>
  <c r="FR189" i="3"/>
  <c r="HT190" i="3"/>
  <c r="FE190" i="3"/>
  <c r="K8" i="3"/>
  <c r="Z32" i="10" s="1"/>
  <c r="AA32" i="10" s="1"/>
  <c r="IE183" i="3"/>
  <c r="IB190" i="3"/>
  <c r="K12" i="3"/>
  <c r="Z36" i="10" s="1"/>
  <c r="AA36" i="10" s="1"/>
  <c r="M18" i="3"/>
  <c r="K42" i="10" s="1"/>
  <c r="HD161" i="3"/>
  <c r="HD186" i="3" s="1"/>
  <c r="HA186" i="3"/>
  <c r="HG161" i="3"/>
  <c r="HD149" i="3"/>
  <c r="HG149" i="3"/>
  <c r="HJ149" i="3" s="1"/>
  <c r="HG165" i="3"/>
  <c r="HJ165" i="3" s="1"/>
  <c r="HD165" i="3"/>
  <c r="HD164" i="3"/>
  <c r="HG164" i="3"/>
  <c r="HJ164" i="3" s="1"/>
  <c r="HD145" i="3"/>
  <c r="HG145" i="3"/>
  <c r="HJ145" i="3" s="1"/>
  <c r="BD169" i="3"/>
  <c r="BD189" i="3" s="1"/>
  <c r="AB60" i="3" s="1"/>
  <c r="E60" i="2" s="1"/>
  <c r="F60" i="2" s="1"/>
  <c r="BA189" i="3"/>
  <c r="Y60" i="3" s="1"/>
  <c r="L60" i="2" s="1"/>
  <c r="M60" i="2" s="1"/>
  <c r="FU180" i="3"/>
  <c r="FX137" i="3"/>
  <c r="FX180" i="3" s="1"/>
  <c r="BV190" i="3"/>
  <c r="IH182" i="3"/>
  <c r="IK157" i="3"/>
  <c r="IK182" i="3" s="1"/>
  <c r="FU186" i="3"/>
  <c r="FX159" i="3"/>
  <c r="FX186" i="3" s="1"/>
  <c r="DV166" i="3"/>
  <c r="DV188" i="3" s="1"/>
  <c r="DS188" i="3"/>
  <c r="BD164" i="3"/>
  <c r="BD187" i="3" s="1"/>
  <c r="AB58" i="3" s="1"/>
  <c r="E58" i="2" s="1"/>
  <c r="F58" i="2" s="1"/>
  <c r="BA187" i="3"/>
  <c r="Y58" i="3" s="1"/>
  <c r="L58" i="2" s="1"/>
  <c r="M58" i="2" s="1"/>
  <c r="BK190" i="3"/>
  <c r="GI156" i="3"/>
  <c r="GI184" i="3" s="1"/>
  <c r="GF184" i="3"/>
  <c r="EG154" i="3"/>
  <c r="EG181" i="3" s="1"/>
  <c r="ED181" i="3"/>
  <c r="EA183" i="3"/>
  <c r="CB166" i="3"/>
  <c r="BY188" i="3"/>
  <c r="GC189" i="3"/>
  <c r="HD146" i="3"/>
  <c r="HG146" i="3"/>
  <c r="HJ146" i="3" s="1"/>
  <c r="HA187" i="3"/>
  <c r="HG162" i="3"/>
  <c r="HD162" i="3"/>
  <c r="HG143" i="3"/>
  <c r="HJ143" i="3" s="1"/>
  <c r="HD143" i="3"/>
  <c r="HG169" i="3"/>
  <c r="HJ169" i="3" s="1"/>
  <c r="HD169" i="3"/>
  <c r="HD166" i="3"/>
  <c r="HG166" i="3"/>
  <c r="HJ166" i="3" s="1"/>
  <c r="DV156" i="3"/>
  <c r="DV184" i="3" s="1"/>
  <c r="DS184" i="3"/>
  <c r="CA190" i="3"/>
  <c r="ED184" i="3"/>
  <c r="EG156" i="3"/>
  <c r="EG184" i="3" s="1"/>
  <c r="BY179" i="3"/>
  <c r="CB136" i="3"/>
  <c r="GF187" i="3"/>
  <c r="GI164" i="3"/>
  <c r="GI187" i="3" s="1"/>
  <c r="DP188" i="3"/>
  <c r="CE137" i="3"/>
  <c r="CE180" i="3" s="1"/>
  <c r="CC180" i="3"/>
  <c r="CB164" i="3"/>
  <c r="BY187" i="3"/>
  <c r="DP187" i="3"/>
  <c r="BQ184" i="3"/>
  <c r="BT156" i="3"/>
  <c r="BT184" i="3" s="1"/>
  <c r="DX190" i="3"/>
  <c r="BY180" i="3"/>
  <c r="CB137" i="3"/>
  <c r="FR187" i="3"/>
  <c r="K58" i="3" s="1"/>
  <c r="Z39" i="2" s="1"/>
  <c r="AA39" i="2" s="1"/>
  <c r="ED188" i="3"/>
  <c r="EG166" i="3"/>
  <c r="EG188" i="3" s="1"/>
  <c r="GF179" i="3"/>
  <c r="GI136" i="3"/>
  <c r="GI179" i="3" s="1"/>
  <c r="GI138" i="3"/>
  <c r="GI183" i="3" s="1"/>
  <c r="GF183" i="3"/>
  <c r="BN189" i="3"/>
  <c r="FO190" i="3"/>
  <c r="GF189" i="3"/>
  <c r="GI169" i="3"/>
  <c r="GI189" i="3" s="1"/>
  <c r="HA189" i="3"/>
  <c r="HD168" i="3"/>
  <c r="HG168" i="3"/>
  <c r="HA184" i="3"/>
  <c r="HD158" i="3"/>
  <c r="HD184" i="3" s="1"/>
  <c r="HG158" i="3"/>
  <c r="HG139" i="3"/>
  <c r="HJ139" i="3" s="1"/>
  <c r="HD139" i="3"/>
  <c r="HG159" i="3"/>
  <c r="HJ159" i="3" s="1"/>
  <c r="HD159" i="3"/>
  <c r="HG153" i="3"/>
  <c r="HJ153" i="3" s="1"/>
  <c r="HD153" i="3"/>
  <c r="CC179" i="3"/>
  <c r="CE136" i="3"/>
  <c r="CE179" i="3" s="1"/>
  <c r="BY185" i="3"/>
  <c r="CB158" i="3"/>
  <c r="BN187" i="3"/>
  <c r="BT159" i="3"/>
  <c r="BT186" i="3" s="1"/>
  <c r="BQ186" i="3"/>
  <c r="DC190" i="3"/>
  <c r="EG136" i="3"/>
  <c r="EG179" i="3" s="1"/>
  <c r="ED179" i="3"/>
  <c r="FU187" i="3"/>
  <c r="FX164" i="3"/>
  <c r="FX187" i="3" s="1"/>
  <c r="V50" i="3"/>
  <c r="Z50" i="2" s="1"/>
  <c r="AA50" i="2" s="1"/>
  <c r="AX190" i="3"/>
  <c r="V61" i="3" s="1"/>
  <c r="Z61" i="2" s="1"/>
  <c r="AA61" i="2" s="1"/>
  <c r="F21" i="2" s="1" a="1"/>
  <c r="F23" i="2" s="1"/>
  <c r="BT169" i="3"/>
  <c r="BT189" i="3" s="1"/>
  <c r="BQ189" i="3"/>
  <c r="FU179" i="3"/>
  <c r="FX136" i="3"/>
  <c r="FX179" i="3" s="1"/>
  <c r="ED183" i="3"/>
  <c r="EG138" i="3"/>
  <c r="EG183" i="3" s="1"/>
  <c r="HG140" i="3"/>
  <c r="HJ140" i="3" s="1"/>
  <c r="HD140" i="3"/>
  <c r="HG151" i="3"/>
  <c r="HJ151" i="3" s="1"/>
  <c r="HD151" i="3"/>
  <c r="HD152" i="3"/>
  <c r="HG152" i="3"/>
  <c r="HJ152" i="3" s="1"/>
  <c r="HD167" i="3"/>
  <c r="HG167" i="3"/>
  <c r="HJ167" i="3" s="1"/>
  <c r="HG156" i="3"/>
  <c r="HD156" i="3"/>
  <c r="HD181" i="3" s="1"/>
  <c r="HA181" i="3"/>
  <c r="DV158" i="3"/>
  <c r="DV185" i="3" s="1"/>
  <c r="DS185" i="3"/>
  <c r="FX154" i="3"/>
  <c r="FX181" i="3" s="1"/>
  <c r="FU181" i="3"/>
  <c r="EG158" i="3"/>
  <c r="EG185" i="3" s="1"/>
  <c r="ED185" i="3"/>
  <c r="GC187" i="3"/>
  <c r="BN188" i="3"/>
  <c r="IE189" i="3"/>
  <c r="FB190" i="3"/>
  <c r="FX138" i="3"/>
  <c r="FX183" i="3" s="1"/>
  <c r="FU183" i="3"/>
  <c r="DF190" i="3"/>
  <c r="CB159" i="3"/>
  <c r="BY186" i="3"/>
  <c r="AS179" i="3"/>
  <c r="AS171" i="3"/>
  <c r="EA188" i="3"/>
  <c r="FZ190" i="3"/>
  <c r="BD138" i="3"/>
  <c r="BD183" i="3" s="1"/>
  <c r="AB54" i="3" s="1"/>
  <c r="E54" i="2" s="1"/>
  <c r="F54" i="2" s="1"/>
  <c r="BA183" i="3"/>
  <c r="Y54" i="3" s="1"/>
  <c r="L54" i="2" s="1"/>
  <c r="M54" i="2" s="1"/>
  <c r="DP189" i="3"/>
  <c r="BD156" i="3"/>
  <c r="BD184" i="3" s="1"/>
  <c r="AB55" i="3" s="1"/>
  <c r="E55" i="2" s="1"/>
  <c r="F55" i="2" s="1"/>
  <c r="BA184" i="3"/>
  <c r="Y55" i="3" s="1"/>
  <c r="L55" i="2" s="1"/>
  <c r="M55" i="2" s="1"/>
  <c r="ED187" i="3"/>
  <c r="EG164" i="3"/>
  <c r="EG187" i="3" s="1"/>
  <c r="HF190" i="3"/>
  <c r="GC188" i="3"/>
  <c r="BT137" i="3"/>
  <c r="BT180" i="3" s="1"/>
  <c r="BQ180" i="3"/>
  <c r="HA183" i="3"/>
  <c r="HG138" i="3"/>
  <c r="HD138" i="3"/>
  <c r="HG154" i="3"/>
  <c r="HJ154" i="3" s="1"/>
  <c r="HD154" i="3"/>
  <c r="HG148" i="3"/>
  <c r="HJ148" i="3" s="1"/>
  <c r="HD148" i="3"/>
  <c r="HG171" i="3"/>
  <c r="HJ171" i="3" s="1"/>
  <c r="HD171" i="3"/>
  <c r="HG157" i="3"/>
  <c r="HD157" i="3"/>
  <c r="HD182" i="3" s="1"/>
  <c r="HA182" i="3"/>
  <c r="GF186" i="3"/>
  <c r="GI159" i="3"/>
  <c r="GI186" i="3" s="1"/>
  <c r="CE159" i="3"/>
  <c r="CE186" i="3" s="1"/>
  <c r="CC186" i="3"/>
  <c r="BQ185" i="3"/>
  <c r="BT158" i="3"/>
  <c r="BT185" i="3" s="1"/>
  <c r="BD158" i="3"/>
  <c r="BD185" i="3" s="1"/>
  <c r="AB56" i="3" s="1"/>
  <c r="E56" i="2" s="1"/>
  <c r="F56" i="2" s="1"/>
  <c r="BA185" i="3"/>
  <c r="Y56" i="3" s="1"/>
  <c r="L56" i="2" s="1"/>
  <c r="M56" i="2" s="1"/>
  <c r="ED182" i="3"/>
  <c r="EG155" i="3"/>
  <c r="EG182" i="3" s="1"/>
  <c r="CE138" i="3"/>
  <c r="CE183" i="3" s="1"/>
  <c r="CC183" i="3"/>
  <c r="CE155" i="3"/>
  <c r="CE182" i="3" s="1"/>
  <c r="CC182" i="3"/>
  <c r="DV154" i="3"/>
  <c r="DV181" i="3" s="1"/>
  <c r="DS181" i="3"/>
  <c r="BQ188" i="3"/>
  <c r="BT166" i="3"/>
  <c r="BT188" i="3" s="1"/>
  <c r="BT164" i="3"/>
  <c r="BT187" i="3" s="1"/>
  <c r="BQ187" i="3"/>
  <c r="IK162" i="3"/>
  <c r="IK189" i="3" s="1"/>
  <c r="IH189" i="3"/>
  <c r="DV155" i="3"/>
  <c r="DV182" i="3" s="1"/>
  <c r="DS182" i="3"/>
  <c r="FR183" i="3"/>
  <c r="IK149" i="3"/>
  <c r="IK180" i="3" s="1"/>
  <c r="IH180" i="3"/>
  <c r="N50" i="3"/>
  <c r="L31" i="2" s="1"/>
  <c r="M31" i="2" s="1"/>
  <c r="AP190" i="3"/>
  <c r="N61" i="3" s="1"/>
  <c r="L42" i="2" s="1"/>
  <c r="M42" i="2" s="1"/>
  <c r="D14" i="2" s="1" a="1"/>
  <c r="D16" i="2" s="1"/>
  <c r="FU185" i="3"/>
  <c r="FX158" i="3"/>
  <c r="FX185" i="3" s="1"/>
  <c r="Q56" i="3" s="1"/>
  <c r="E37" i="2" s="1"/>
  <c r="F37" i="2" s="1"/>
  <c r="EA189" i="3"/>
  <c r="CB169" i="3"/>
  <c r="BY189" i="3"/>
  <c r="BD136" i="3"/>
  <c r="BA171" i="3"/>
  <c r="BA179" i="3"/>
  <c r="DS189" i="3"/>
  <c r="DV169" i="3"/>
  <c r="DV189" i="3" s="1"/>
  <c r="EA187" i="3"/>
  <c r="HI190" i="3"/>
  <c r="GF188" i="3"/>
  <c r="GI166" i="3"/>
  <c r="GI188" i="3" s="1"/>
  <c r="BY181" i="3"/>
  <c r="CB154" i="3"/>
  <c r="HD173" i="3"/>
  <c r="HG173" i="3"/>
  <c r="HG172" i="3"/>
  <c r="HJ172" i="3" s="1"/>
  <c r="HD172" i="3"/>
  <c r="HG137" i="3"/>
  <c r="HA180" i="3"/>
  <c r="HD137" i="3"/>
  <c r="HD180" i="3" s="1"/>
  <c r="HD174" i="3"/>
  <c r="HG174" i="3"/>
  <c r="HG150" i="3"/>
  <c r="HJ150" i="3" s="1"/>
  <c r="HD150" i="3"/>
  <c r="DV137" i="3"/>
  <c r="DV180" i="3" s="1"/>
  <c r="DS180" i="3"/>
  <c r="CC181" i="3"/>
  <c r="CE154" i="3"/>
  <c r="CE181" i="3" s="1"/>
  <c r="BD137" i="3"/>
  <c r="BD180" i="3" s="1"/>
  <c r="AB51" i="3" s="1"/>
  <c r="E51" i="2" s="1"/>
  <c r="F51" i="2" s="1"/>
  <c r="BA180" i="3"/>
  <c r="Y51" i="3" s="1"/>
  <c r="L51" i="2" s="1"/>
  <c r="M51" i="2" s="1"/>
  <c r="IH179" i="3"/>
  <c r="IK136" i="3"/>
  <c r="FH190" i="3"/>
  <c r="CB138" i="3"/>
  <c r="BY183" i="3"/>
  <c r="BQ183" i="3"/>
  <c r="BT138" i="3"/>
  <c r="BT183" i="3" s="1"/>
  <c r="CE166" i="3"/>
  <c r="CE188" i="3" s="1"/>
  <c r="CC188" i="3"/>
  <c r="FR188" i="3"/>
  <c r="K59" i="3" s="1"/>
  <c r="Z40" i="2" s="1"/>
  <c r="AA40" i="2" s="1"/>
  <c r="CC189" i="3"/>
  <c r="CE169" i="3"/>
  <c r="CE189" i="3" s="1"/>
  <c r="BT154" i="3"/>
  <c r="BT181" i="3" s="1"/>
  <c r="BQ181" i="3"/>
  <c r="BY184" i="3"/>
  <c r="CB156" i="3"/>
  <c r="DM190" i="3"/>
  <c r="HG170" i="3"/>
  <c r="HA188" i="3"/>
  <c r="HD170" i="3"/>
  <c r="HD141" i="3"/>
  <c r="HG141" i="3"/>
  <c r="HJ141" i="3" s="1"/>
  <c r="HG147" i="3"/>
  <c r="HJ147" i="3" s="1"/>
  <c r="HD147" i="3"/>
  <c r="HD144" i="3"/>
  <c r="HG144" i="3"/>
  <c r="HJ144" i="3" s="1"/>
  <c r="HD136" i="3"/>
  <c r="HD179" i="3" s="1"/>
  <c r="HG136" i="3"/>
  <c r="HA179" i="3"/>
  <c r="HZ190" i="3"/>
  <c r="AA50" i="3"/>
  <c r="D50" i="2" s="1"/>
  <c r="BC190" i="3"/>
  <c r="AA61" i="3" s="1"/>
  <c r="D61" i="2" s="1"/>
  <c r="FU182" i="3"/>
  <c r="FX155" i="3"/>
  <c r="FX182" i="3" s="1"/>
  <c r="IH181" i="3"/>
  <c r="IK155" i="3"/>
  <c r="IK181" i="3" s="1"/>
  <c r="GI155" i="3"/>
  <c r="GI182" i="3" s="1"/>
  <c r="GF182" i="3"/>
  <c r="FU188" i="3"/>
  <c r="FX166" i="3"/>
  <c r="FX188" i="3" s="1"/>
  <c r="Q59" i="3" s="1"/>
  <c r="E40" i="2" s="1"/>
  <c r="F40" i="2" s="1"/>
  <c r="EG137" i="3"/>
  <c r="EG180" i="3" s="1"/>
  <c r="ED180" i="3"/>
  <c r="EG169" i="3"/>
  <c r="EG189" i="3" s="1"/>
  <c r="ED189" i="3"/>
  <c r="GI154" i="3"/>
  <c r="GI181" i="3" s="1"/>
  <c r="GF181" i="3"/>
  <c r="CZ190" i="3"/>
  <c r="GF185" i="3"/>
  <c r="GI158" i="3"/>
  <c r="GI185" i="3" s="1"/>
  <c r="DV138" i="3"/>
  <c r="DV183" i="3" s="1"/>
  <c r="DS183" i="3"/>
  <c r="DV136" i="3"/>
  <c r="DV179" i="3" s="1"/>
  <c r="DS179" i="3"/>
  <c r="HD160" i="3"/>
  <c r="HD185" i="3" s="1"/>
  <c r="HG160" i="3"/>
  <c r="HA185" i="3"/>
  <c r="HD155" i="3"/>
  <c r="HG155" i="3"/>
  <c r="HJ155" i="3" s="1"/>
  <c r="HG163" i="3"/>
  <c r="HJ163" i="3" s="1"/>
  <c r="HD163" i="3"/>
  <c r="HG142" i="3"/>
  <c r="HJ142" i="3" s="1"/>
  <c r="HD142" i="3"/>
  <c r="BT155" i="3"/>
  <c r="BT182" i="3" s="1"/>
  <c r="BQ182" i="3"/>
  <c r="FX156" i="3"/>
  <c r="FX184" i="3" s="1"/>
  <c r="FU184" i="3"/>
  <c r="HW190" i="3"/>
  <c r="IK150" i="3"/>
  <c r="IK183" i="3" s="1"/>
  <c r="IH183" i="3"/>
  <c r="IE179" i="3"/>
  <c r="GI137" i="3"/>
  <c r="GI180" i="3" s="1"/>
  <c r="GF180" i="3"/>
  <c r="BN183" i="3"/>
  <c r="BD166" i="3"/>
  <c r="BD188" i="3" s="1"/>
  <c r="AB59" i="3" s="1"/>
  <c r="E59" i="2" s="1"/>
  <c r="F59" i="2" s="1"/>
  <c r="BA188" i="3"/>
  <c r="Y59" i="3" s="1"/>
  <c r="L59" i="2" s="1"/>
  <c r="M59" i="2" s="1"/>
  <c r="FX169" i="3"/>
  <c r="FX189" i="3" s="1"/>
  <c r="FU189" i="3"/>
  <c r="N60" i="3" s="1"/>
  <c r="L41" i="2" s="1"/>
  <c r="M41" i="2" s="1"/>
  <c r="DV164" i="3"/>
  <c r="DV187" i="3" s="1"/>
  <c r="DS187" i="3"/>
  <c r="IH184" i="3"/>
  <c r="IK158" i="3"/>
  <c r="IK184" i="3" s="1"/>
  <c r="CC187" i="3"/>
  <c r="CE164" i="3"/>
  <c r="CE187" i="3" s="1"/>
  <c r="BT136" i="3"/>
  <c r="BT179" i="3" s="1"/>
  <c r="BQ179" i="3"/>
  <c r="EG159" i="3"/>
  <c r="EG186" i="3" s="1"/>
  <c r="ED186" i="3"/>
  <c r="BY182" i="3"/>
  <c r="CB155" i="3"/>
  <c r="GC183" i="3"/>
  <c r="IK161" i="3"/>
  <c r="IK187" i="3" s="1"/>
  <c r="IH187" i="3"/>
  <c r="CC184" i="3"/>
  <c r="CE156" i="3"/>
  <c r="CE184" i="3" s="1"/>
  <c r="BD154" i="3"/>
  <c r="BD181" i="3" s="1"/>
  <c r="AB52" i="3" s="1"/>
  <c r="E52" i="2" s="1"/>
  <c r="F52" i="2" s="1"/>
  <c r="BA181" i="3"/>
  <c r="Y52" i="3" s="1"/>
  <c r="L52" i="2" s="1"/>
  <c r="M52" i="2" s="1"/>
  <c r="DV159" i="3"/>
  <c r="DV186" i="3" s="1"/>
  <c r="DS186" i="3"/>
  <c r="DP183" i="3"/>
  <c r="BD155" i="3"/>
  <c r="BD182" i="3" s="1"/>
  <c r="AB53" i="3" s="1"/>
  <c r="E53" i="2" s="1"/>
  <c r="F53" i="2" s="1"/>
  <c r="BA182" i="3"/>
  <c r="Y53" i="3" s="1"/>
  <c r="L53" i="2" s="1"/>
  <c r="M53" i="2" s="1"/>
  <c r="BD159" i="3"/>
  <c r="BD186" i="3" s="1"/>
  <c r="AB57" i="3" s="1"/>
  <c r="E57" i="2" s="1"/>
  <c r="F57" i="2" s="1"/>
  <c r="BA186" i="3"/>
  <c r="Y57" i="3" s="1"/>
  <c r="L57" i="2" s="1"/>
  <c r="M57" i="2" s="1"/>
  <c r="CC185" i="3"/>
  <c r="CE158" i="3"/>
  <c r="CE185" i="3" s="1"/>
  <c r="H13" i="3"/>
  <c r="S37" i="10" s="1"/>
  <c r="T37" i="10" s="1"/>
  <c r="H10" i="3"/>
  <c r="S34" i="10" s="1"/>
  <c r="T34" i="10" s="1"/>
  <c r="K9" i="3"/>
  <c r="Z33" i="10" s="1"/>
  <c r="AA33" i="10" s="1"/>
  <c r="H9" i="3"/>
  <c r="S33" i="10" s="1"/>
  <c r="T33" i="10" s="1"/>
  <c r="H14" i="3"/>
  <c r="S38" i="10" s="1"/>
  <c r="T38" i="10" s="1"/>
  <c r="DP60" i="3"/>
  <c r="DP54" i="3"/>
  <c r="H17" i="3"/>
  <c r="S41" i="10" s="1"/>
  <c r="T41" i="10" s="1"/>
  <c r="P18" i="3"/>
  <c r="D42" i="10" s="1"/>
  <c r="H15" i="3"/>
  <c r="S39" i="10" s="1"/>
  <c r="T39" i="10" s="1"/>
  <c r="DM61" i="3"/>
  <c r="DV30" i="3"/>
  <c r="DV57" i="3" s="1"/>
  <c r="DS57" i="3"/>
  <c r="DS54" i="3"/>
  <c r="DV11" i="3"/>
  <c r="DV54" i="3" s="1"/>
  <c r="J18" i="3"/>
  <c r="Y42" i="10" s="1"/>
  <c r="DS50" i="3"/>
  <c r="DV7" i="3"/>
  <c r="DV50" i="3" s="1"/>
  <c r="DS55" i="3"/>
  <c r="DV27" i="3"/>
  <c r="DV55" i="3" s="1"/>
  <c r="DP58" i="3"/>
  <c r="DS52" i="3"/>
  <c r="DV25" i="3"/>
  <c r="DV52" i="3" s="1"/>
  <c r="DS59" i="3"/>
  <c r="DV37" i="3"/>
  <c r="DV59" i="3" s="1"/>
  <c r="DV8" i="3"/>
  <c r="DV51" i="3" s="1"/>
  <c r="DS51" i="3"/>
  <c r="DS56" i="3"/>
  <c r="DV29" i="3"/>
  <c r="DV56" i="3" s="1"/>
  <c r="DS53" i="3"/>
  <c r="DV26" i="3"/>
  <c r="DV53" i="3" s="1"/>
  <c r="DP59" i="3"/>
  <c r="DS58" i="3"/>
  <c r="DV35" i="3"/>
  <c r="DV58" i="3" s="1"/>
  <c r="DS60" i="3"/>
  <c r="DV39" i="3"/>
  <c r="DV60" i="3" s="1"/>
  <c r="BQ60" i="3"/>
  <c r="BT40" i="3"/>
  <c r="BT60" i="3" s="1"/>
  <c r="BT35" i="3"/>
  <c r="BT58" i="3" s="1"/>
  <c r="BQ58" i="3"/>
  <c r="BN54" i="3"/>
  <c r="BK61" i="3"/>
  <c r="BQ59" i="3"/>
  <c r="BT37" i="3"/>
  <c r="BT59" i="3" s="1"/>
  <c r="BT30" i="3"/>
  <c r="BT57" i="3" s="1"/>
  <c r="BQ57" i="3"/>
  <c r="BQ56" i="3"/>
  <c r="BT29" i="3"/>
  <c r="BT56" i="3" s="1"/>
  <c r="H16" i="3"/>
  <c r="S40" i="10" s="1"/>
  <c r="T40" i="10" s="1"/>
  <c r="BT26" i="3"/>
  <c r="BT53" i="3" s="1"/>
  <c r="BQ53" i="3"/>
  <c r="BQ52" i="3"/>
  <c r="BT25" i="3"/>
  <c r="BT52" i="3" s="1"/>
  <c r="K13" i="3"/>
  <c r="Z37" i="10" s="1"/>
  <c r="AA37" i="10" s="1"/>
  <c r="H11" i="3"/>
  <c r="S35" i="10" s="1"/>
  <c r="T35" i="10" s="1"/>
  <c r="H12" i="3"/>
  <c r="S36" i="10" s="1"/>
  <c r="T36" i="10" s="1"/>
  <c r="BT27" i="3"/>
  <c r="BT55" i="3" s="1"/>
  <c r="BQ55" i="3"/>
  <c r="BQ51" i="3"/>
  <c r="BT8" i="3"/>
  <c r="BT51" i="3" s="1"/>
  <c r="BN60" i="3"/>
  <c r="BN59" i="3"/>
  <c r="BN58" i="3"/>
  <c r="BT9" i="3"/>
  <c r="BT54" i="3" s="1"/>
  <c r="BQ54" i="3"/>
  <c r="BT7" i="3"/>
  <c r="BT50" i="3" s="1"/>
  <c r="BQ50" i="3"/>
  <c r="CO61" i="3"/>
  <c r="HW61" i="3"/>
  <c r="HT61" i="3"/>
  <c r="HZ61" i="3"/>
  <c r="CU61" i="3"/>
  <c r="GS60" i="3"/>
  <c r="GP61" i="3"/>
  <c r="GY41" i="3"/>
  <c r="GY59" i="3" s="1"/>
  <c r="GV59" i="3"/>
  <c r="GY31" i="3"/>
  <c r="GY56" i="3" s="1"/>
  <c r="GV56" i="3"/>
  <c r="CR61" i="3"/>
  <c r="GY27" i="3"/>
  <c r="GY52" i="3" s="1"/>
  <c r="GV52" i="3"/>
  <c r="GS54" i="3"/>
  <c r="GY39" i="3"/>
  <c r="GY60" i="3" s="1"/>
  <c r="GV60" i="3"/>
  <c r="GY8" i="3"/>
  <c r="GY51" i="3" s="1"/>
  <c r="GV51" i="3"/>
  <c r="GY7" i="3"/>
  <c r="GY50" i="3" s="1"/>
  <c r="GV50" i="3"/>
  <c r="GS58" i="3"/>
  <c r="GY32" i="3"/>
  <c r="GY57" i="3" s="1"/>
  <c r="GV57" i="3"/>
  <c r="GY9" i="3"/>
  <c r="GY54" i="3" s="1"/>
  <c r="GV54" i="3"/>
  <c r="GY29" i="3"/>
  <c r="GY55" i="3" s="1"/>
  <c r="GV55" i="3"/>
  <c r="GY28" i="3"/>
  <c r="GY53" i="3" s="1"/>
  <c r="GV53" i="3"/>
  <c r="GS59" i="3"/>
  <c r="GY33" i="3"/>
  <c r="GY58" i="3" s="1"/>
  <c r="GV58" i="3"/>
  <c r="FR54" i="3"/>
  <c r="FR59" i="3"/>
  <c r="K16" i="3" s="1"/>
  <c r="Z40" i="10" s="1"/>
  <c r="AA40" i="10" s="1"/>
  <c r="FU60" i="3"/>
  <c r="FX40" i="3"/>
  <c r="FX60" i="3" s="1"/>
  <c r="FU57" i="3"/>
  <c r="FX30" i="3"/>
  <c r="FX57" i="3" s="1"/>
  <c r="FO61" i="3"/>
  <c r="H18" i="3" s="1"/>
  <c r="S42" i="10" s="1"/>
  <c r="T42" i="10" s="1"/>
  <c r="E14" i="10" s="1" a="1"/>
  <c r="E16" i="10" s="1"/>
  <c r="H7" i="3"/>
  <c r="S31" i="10" s="1"/>
  <c r="T31" i="10" s="1"/>
  <c r="FU59" i="3"/>
  <c r="FX37" i="3"/>
  <c r="FX59" i="3" s="1"/>
  <c r="FR60" i="3"/>
  <c r="FU54" i="3"/>
  <c r="FX9" i="3"/>
  <c r="FX54" i="3" s="1"/>
  <c r="FU55" i="3"/>
  <c r="FX27" i="3"/>
  <c r="FX55" i="3" s="1"/>
  <c r="FU52" i="3"/>
  <c r="FX25" i="3"/>
  <c r="FX52" i="3" s="1"/>
  <c r="FU58" i="3"/>
  <c r="FX35" i="3"/>
  <c r="FX58" i="3" s="1"/>
  <c r="FU53" i="3"/>
  <c r="FX26" i="3"/>
  <c r="FX53" i="3" s="1"/>
  <c r="FU50" i="3"/>
  <c r="FX7" i="3"/>
  <c r="FX50" i="3" s="1"/>
  <c r="FU56" i="3"/>
  <c r="FX29" i="3"/>
  <c r="FX56" i="3" s="1"/>
  <c r="Q13" i="3" s="1"/>
  <c r="E37" i="10" s="1"/>
  <c r="F37" i="10" s="1"/>
  <c r="K7" i="3"/>
  <c r="Z31" i="10" s="1"/>
  <c r="AA31" i="10" s="1"/>
  <c r="FU51" i="3"/>
  <c r="FX8" i="3"/>
  <c r="FX51" i="3" s="1"/>
  <c r="FR58" i="3"/>
  <c r="EQ61" i="3"/>
  <c r="EW61" i="3"/>
  <c r="ET61" i="3"/>
  <c r="AM61" i="3"/>
  <c r="AP42" i="3"/>
  <c r="AP53" i="3"/>
  <c r="AS42" i="3"/>
  <c r="AS50" i="3"/>
  <c r="GY138" i="3" l="1"/>
  <c r="GY183" i="3" s="1"/>
  <c r="GV183" i="3"/>
  <c r="GY171" i="3"/>
  <c r="GY189" i="3" s="1"/>
  <c r="GV189" i="3"/>
  <c r="GY158" i="3"/>
  <c r="GY184" i="3" s="1"/>
  <c r="GV184" i="3"/>
  <c r="GY137" i="3"/>
  <c r="GY180" i="3" s="1"/>
  <c r="GY190" i="3" s="1"/>
  <c r="GV180" i="3"/>
  <c r="GV190" i="3" s="1"/>
  <c r="F16" i="2"/>
  <c r="F14" i="2"/>
  <c r="BQ190" i="3"/>
  <c r="F22" i="2"/>
  <c r="F24" i="2"/>
  <c r="F21" i="2"/>
  <c r="IE190" i="3"/>
  <c r="DP190" i="3"/>
  <c r="GC190" i="3"/>
  <c r="D15" i="2"/>
  <c r="BN190" i="3"/>
  <c r="D14" i="2"/>
  <c r="D17" i="2"/>
  <c r="DS190" i="3"/>
  <c r="HD188" i="3"/>
  <c r="CB182" i="3"/>
  <c r="CD155" i="3"/>
  <c r="CD182" i="3" s="1"/>
  <c r="BD171" i="3"/>
  <c r="BD179" i="3"/>
  <c r="CB180" i="3"/>
  <c r="CD137" i="3"/>
  <c r="CD180" i="3" s="1"/>
  <c r="HG188" i="3"/>
  <c r="HJ170" i="3"/>
  <c r="HJ188" i="3" s="1"/>
  <c r="CD159" i="3"/>
  <c r="CD186" i="3" s="1"/>
  <c r="CB186" i="3"/>
  <c r="HJ156" i="3"/>
  <c r="HJ181" i="3" s="1"/>
  <c r="HG181" i="3"/>
  <c r="HG189" i="3"/>
  <c r="HJ168" i="3"/>
  <c r="HJ189" i="3" s="1"/>
  <c r="CD166" i="3"/>
  <c r="CD188" i="3" s="1"/>
  <c r="CB188" i="3"/>
  <c r="HG185" i="3"/>
  <c r="HJ160" i="3"/>
  <c r="HJ185" i="3" s="1"/>
  <c r="IH190" i="3"/>
  <c r="IK190" i="3"/>
  <c r="HD189" i="3"/>
  <c r="GI190" i="3"/>
  <c r="HD187" i="3"/>
  <c r="EA190" i="3"/>
  <c r="CB184" i="3"/>
  <c r="CD156" i="3"/>
  <c r="CD184" i="3" s="1"/>
  <c r="CD169" i="3"/>
  <c r="CD189" i="3" s="1"/>
  <c r="CB189" i="3"/>
  <c r="FR190" i="3"/>
  <c r="GF190" i="3"/>
  <c r="HG187" i="3"/>
  <c r="HJ162" i="3"/>
  <c r="HJ187" i="3" s="1"/>
  <c r="CD154" i="3"/>
  <c r="CD181" i="3" s="1"/>
  <c r="CB181" i="3"/>
  <c r="FX190" i="3"/>
  <c r="CD158" i="3"/>
  <c r="CD185" i="3" s="1"/>
  <c r="CB185" i="3"/>
  <c r="BT190" i="3"/>
  <c r="DV190" i="3"/>
  <c r="HD183" i="3"/>
  <c r="FU190" i="3"/>
  <c r="ED190" i="3"/>
  <c r="CB179" i="3"/>
  <c r="CD136" i="3"/>
  <c r="CD179" i="3" s="1"/>
  <c r="HJ161" i="3"/>
  <c r="HJ186" i="3" s="1"/>
  <c r="HG186" i="3"/>
  <c r="HA190" i="3"/>
  <c r="BA190" i="3"/>
  <c r="Y61" i="3" s="1"/>
  <c r="L61" i="2" s="1"/>
  <c r="M61" i="2" s="1"/>
  <c r="D21" i="2" s="1" a="1"/>
  <c r="D24" i="2" s="1"/>
  <c r="Y50" i="3"/>
  <c r="L50" i="2" s="1"/>
  <c r="M50" i="2" s="1"/>
  <c r="HG182" i="3"/>
  <c r="HJ157" i="3"/>
  <c r="HJ182" i="3" s="1"/>
  <c r="HJ138" i="3"/>
  <c r="HJ183" i="3" s="1"/>
  <c r="HG183" i="3"/>
  <c r="EG190" i="3"/>
  <c r="CE190" i="3"/>
  <c r="HG184" i="3"/>
  <c r="HJ158" i="3"/>
  <c r="HJ184" i="3" s="1"/>
  <c r="BY190" i="3"/>
  <c r="HJ136" i="3"/>
  <c r="HJ179" i="3" s="1"/>
  <c r="HG179" i="3"/>
  <c r="CD138" i="3"/>
  <c r="CD183" i="3" s="1"/>
  <c r="CB183" i="3"/>
  <c r="HG180" i="3"/>
  <c r="HJ137" i="3"/>
  <c r="HJ180" i="3" s="1"/>
  <c r="Q50" i="3"/>
  <c r="E31" i="2" s="1"/>
  <c r="F31" i="2" s="1"/>
  <c r="AS190" i="3"/>
  <c r="Q61" i="3" s="1"/>
  <c r="E42" i="2" s="1"/>
  <c r="F42" i="2" s="1"/>
  <c r="C14" i="2" s="1" a="1"/>
  <c r="C16" i="2" s="1"/>
  <c r="CC190" i="3"/>
  <c r="CB187" i="3"/>
  <c r="CD164" i="3"/>
  <c r="CD187" i="3" s="1"/>
  <c r="K11" i="3"/>
  <c r="Z35" i="10" s="1"/>
  <c r="AA35" i="10" s="1"/>
  <c r="Q11" i="3"/>
  <c r="E35" i="10" s="1"/>
  <c r="F35" i="10" s="1"/>
  <c r="Q17" i="3"/>
  <c r="E41" i="10" s="1"/>
  <c r="F41" i="10" s="1"/>
  <c r="Q9" i="3"/>
  <c r="E33" i="10" s="1"/>
  <c r="F33" i="10" s="1"/>
  <c r="N9" i="3"/>
  <c r="L33" i="10" s="1"/>
  <c r="M33" i="10" s="1"/>
  <c r="Q8" i="3"/>
  <c r="E32" i="10" s="1"/>
  <c r="F32" i="10" s="1"/>
  <c r="DP61" i="3"/>
  <c r="N12" i="3"/>
  <c r="L36" i="10" s="1"/>
  <c r="M36" i="10" s="1"/>
  <c r="N14" i="3"/>
  <c r="L38" i="10" s="1"/>
  <c r="M38" i="10" s="1"/>
  <c r="Q15" i="3"/>
  <c r="E39" i="10" s="1"/>
  <c r="F39" i="10" s="1"/>
  <c r="Q14" i="3"/>
  <c r="E38" i="10" s="1"/>
  <c r="F38" i="10" s="1"/>
  <c r="N11" i="3"/>
  <c r="L35" i="10" s="1"/>
  <c r="M35" i="10" s="1"/>
  <c r="DV61" i="3"/>
  <c r="Q12" i="3"/>
  <c r="E36" i="10" s="1"/>
  <c r="F36" i="10" s="1"/>
  <c r="K17" i="3"/>
  <c r="Z41" i="10" s="1"/>
  <c r="AA41" i="10" s="1"/>
  <c r="N17" i="3"/>
  <c r="L41" i="10" s="1"/>
  <c r="M41" i="10" s="1"/>
  <c r="BQ61" i="3"/>
  <c r="BN61" i="3"/>
  <c r="DS61" i="3"/>
  <c r="K15" i="3"/>
  <c r="Z39" i="10" s="1"/>
  <c r="AA39" i="10" s="1"/>
  <c r="N15" i="3"/>
  <c r="L39" i="10" s="1"/>
  <c r="M39" i="10" s="1"/>
  <c r="Q16" i="3"/>
  <c r="E40" i="10" s="1"/>
  <c r="F40" i="10" s="1"/>
  <c r="N13" i="3"/>
  <c r="L37" i="10" s="1"/>
  <c r="M37" i="10" s="1"/>
  <c r="Q10" i="3"/>
  <c r="E34" i="10" s="1"/>
  <c r="F34" i="10" s="1"/>
  <c r="N16" i="3"/>
  <c r="L40" i="10" s="1"/>
  <c r="M40" i="10" s="1"/>
  <c r="BT61" i="3"/>
  <c r="N8" i="3"/>
  <c r="L32" i="10" s="1"/>
  <c r="M32" i="10" s="1"/>
  <c r="N10" i="3"/>
  <c r="L34" i="10" s="1"/>
  <c r="M34" i="10" s="1"/>
  <c r="GS61" i="3"/>
  <c r="GV61" i="3"/>
  <c r="GY61" i="3"/>
  <c r="F17" i="2"/>
  <c r="FR61" i="3"/>
  <c r="E17" i="10"/>
  <c r="E14" i="10"/>
  <c r="E15" i="10"/>
  <c r="FX61" i="3"/>
  <c r="Q7" i="3"/>
  <c r="E31" i="10" s="1"/>
  <c r="F31" i="10" s="1"/>
  <c r="FU61" i="3"/>
  <c r="N7" i="3"/>
  <c r="L31" i="10" s="1"/>
  <c r="M31" i="10" s="1"/>
  <c r="AP61" i="3"/>
  <c r="AS61" i="3"/>
  <c r="D22" i="2" l="1"/>
  <c r="C17" i="2"/>
  <c r="C15" i="2"/>
  <c r="D23" i="2"/>
  <c r="D21" i="2"/>
  <c r="C14" i="2"/>
  <c r="HD190" i="3"/>
  <c r="HG190" i="3"/>
  <c r="CD190" i="3"/>
  <c r="AB50" i="3"/>
  <c r="E50" i="2" s="1"/>
  <c r="F50" i="2" s="1"/>
  <c r="BD190" i="3"/>
  <c r="AB61" i="3" s="1"/>
  <c r="E61" i="2" s="1"/>
  <c r="F61" i="2" s="1"/>
  <c r="C21" i="2" s="1" a="1"/>
  <c r="C22" i="2" s="1"/>
  <c r="HJ190" i="3"/>
  <c r="CB190" i="3"/>
  <c r="K18" i="3"/>
  <c r="Z42" i="10" s="1"/>
  <c r="AA42" i="10" s="1"/>
  <c r="F14" i="10" s="1" a="1"/>
  <c r="F15" i="10" s="1"/>
  <c r="N18" i="3"/>
  <c r="L42" i="10" s="1"/>
  <c r="M42" i="10" s="1"/>
  <c r="D14" i="10" s="1" a="1"/>
  <c r="D17" i="10" s="1"/>
  <c r="Q18" i="3"/>
  <c r="E42" i="10" s="1"/>
  <c r="F42" i="10" s="1"/>
  <c r="C23" i="2" l="1"/>
  <c r="C21" i="2"/>
  <c r="C24" i="2"/>
  <c r="F14" i="10"/>
  <c r="F16" i="10"/>
  <c r="F17" i="10"/>
  <c r="D16" i="10"/>
  <c r="D14" i="10"/>
  <c r="D15" i="10"/>
  <c r="C14" i="10" a="1"/>
  <c r="C14" i="10" s="1"/>
  <c r="C17" i="10" l="1"/>
  <c r="C15" i="10"/>
  <c r="C1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J Keyser</author>
  </authors>
  <commentList>
    <comment ref="A6" authorId="0" shapeId="0" xr:uid="{00000000-0006-0000-0400-000001000000}">
      <text>
        <r>
          <rPr>
            <b/>
            <sz val="9"/>
            <color indexed="81"/>
            <rFont val="Tahoma"/>
            <family val="2"/>
          </rPr>
          <t>David J Keyser:</t>
        </r>
        <r>
          <rPr>
            <sz val="9"/>
            <color indexed="81"/>
            <rFont val="Tahoma"/>
            <family val="2"/>
          </rPr>
          <t xml:space="preserve">
Dollar Year reflects currency, not breakdown of costs. The cost breakdown reflects the 2014 market for PV components.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J Keyser</author>
  </authors>
  <commentList>
    <comment ref="F222" authorId="0" shapeId="0" xr:uid="{00000000-0006-0000-0E00-000002000000}">
      <text>
        <r>
          <rPr>
            <b/>
            <sz val="9"/>
            <color indexed="81"/>
            <rFont val="Tahoma"/>
            <family val="2"/>
          </rPr>
          <t>David J Keyser:</t>
        </r>
        <r>
          <rPr>
            <sz val="9"/>
            <color indexed="81"/>
            <rFont val="Tahoma"/>
            <family val="2"/>
          </rPr>
          <t xml:space="preserve">
China</t>
        </r>
      </text>
    </comment>
    <comment ref="G222" authorId="0" shapeId="0" xr:uid="{00000000-0006-0000-0E00-000003000000}">
      <text>
        <r>
          <rPr>
            <b/>
            <sz val="9"/>
            <color indexed="81"/>
            <rFont val="Tahoma"/>
            <family val="2"/>
          </rPr>
          <t>David J Keyser:</t>
        </r>
        <r>
          <rPr>
            <sz val="9"/>
            <color indexed="81"/>
            <rFont val="Tahoma"/>
            <family val="2"/>
          </rPr>
          <t xml:space="preserve">
price for Nigeria</t>
        </r>
      </text>
    </comment>
    <comment ref="H222" authorId="0" shapeId="0" xr:uid="{00000000-0006-0000-0E00-000004000000}">
      <text>
        <r>
          <rPr>
            <b/>
            <sz val="9"/>
            <color indexed="81"/>
            <rFont val="Tahoma"/>
            <family val="2"/>
          </rPr>
          <t>David J Keyser:</t>
        </r>
        <r>
          <rPr>
            <sz val="9"/>
            <color indexed="81"/>
            <rFont val="Tahoma"/>
            <family val="2"/>
          </rPr>
          <t xml:space="preserve">
price for Angola</t>
        </r>
      </text>
    </comment>
    <comment ref="I222" authorId="0" shapeId="0" xr:uid="{00000000-0006-0000-0E00-000005000000}">
      <text>
        <r>
          <rPr>
            <b/>
            <sz val="9"/>
            <color indexed="81"/>
            <rFont val="Tahoma"/>
            <family val="2"/>
          </rPr>
          <t>David J Keyser:</t>
        </r>
        <r>
          <rPr>
            <sz val="9"/>
            <color indexed="81"/>
            <rFont val="Tahoma"/>
            <family val="2"/>
          </rPr>
          <t xml:space="preserve">
price for Kazakhstan
</t>
        </r>
      </text>
    </comment>
  </commentList>
</comments>
</file>

<file path=xl/sharedStrings.xml><?xml version="1.0" encoding="utf-8"?>
<sst xmlns="http://schemas.openxmlformats.org/spreadsheetml/2006/main" count="7421" uniqueCount="1004">
  <si>
    <t>Country</t>
  </si>
  <si>
    <t>Project Size (MW)</t>
  </si>
  <si>
    <t>Dollar Year</t>
  </si>
  <si>
    <t>Countries</t>
  </si>
  <si>
    <t>Colombia</t>
  </si>
  <si>
    <t>Mexico</t>
  </si>
  <si>
    <t>Philippines</t>
  </si>
  <si>
    <t>South Africa</t>
  </si>
  <si>
    <t>Zambia</t>
  </si>
  <si>
    <t>Dollar Years</t>
  </si>
  <si>
    <t>Turbine</t>
  </si>
  <si>
    <t>Tower</t>
  </si>
  <si>
    <t>Equipment</t>
  </si>
  <si>
    <t>Balance of Plant</t>
  </si>
  <si>
    <t>Labor</t>
  </si>
  <si>
    <t>Equipment Subtotal</t>
  </si>
  <si>
    <t>Equipment Shipping/Transportation</t>
  </si>
  <si>
    <t>Subtotal</t>
  </si>
  <si>
    <t>Other</t>
  </si>
  <si>
    <t>Wind Plant Construction</t>
  </si>
  <si>
    <t>Construction Total</t>
  </si>
  <si>
    <t>Operations and Maintenance</t>
  </si>
  <si>
    <t>Replacement Parts</t>
  </si>
  <si>
    <t>Operations and Maintenance (O&amp;M)</t>
  </si>
  <si>
    <t>O&amp;M Total</t>
  </si>
  <si>
    <t>National Renewable Energy Laboratory</t>
  </si>
  <si>
    <t>15013 Denver West Parkway</t>
  </si>
  <si>
    <t>Golden, CO 80401 USA</t>
  </si>
  <si>
    <t>Wind</t>
  </si>
  <si>
    <t>Site Improvement (i.e., Road Construction)</t>
  </si>
  <si>
    <t>Module</t>
  </si>
  <si>
    <t/>
  </si>
  <si>
    <t>Solar Photovoltaic Installation</t>
  </si>
  <si>
    <t>Inverter</t>
  </si>
  <si>
    <t>C01T05 Agriculture, hunting, forestry and fishing</t>
  </si>
  <si>
    <t>C10T14 Mining and quarrying</t>
  </si>
  <si>
    <t>C15T16 Food products, beverages and tobacco</t>
  </si>
  <si>
    <t>C17T19 Textiles, textile products, leather and footwear</t>
  </si>
  <si>
    <t>C20 Wood and products of wood and cork</t>
  </si>
  <si>
    <t>C21T22 Pulp, paper, paper products, printing and publishing</t>
  </si>
  <si>
    <t>C23 Coke, refined petroleum products and nuclear fuel</t>
  </si>
  <si>
    <t>C24 Chemicals and chemical products</t>
  </si>
  <si>
    <t>C25 Rubber and plastics products</t>
  </si>
  <si>
    <t>C26 Other non-metallic mineral products</t>
  </si>
  <si>
    <t>C27 Basic metals</t>
  </si>
  <si>
    <t>C28 Fabricated metal products except machinery and equipment</t>
  </si>
  <si>
    <t xml:space="preserve">C29 Machinery and equipment n.e.c </t>
  </si>
  <si>
    <t>C30 Office, accounting and computing machinery</t>
  </si>
  <si>
    <t>C31 Electrical machinery and apparatus n.e.c</t>
  </si>
  <si>
    <t>C32 Radio, television and communication equipment</t>
  </si>
  <si>
    <t>C33 Medical, precision and optical instruments</t>
  </si>
  <si>
    <t>C34 Motor vehicles, trailers and semi-trailers</t>
  </si>
  <si>
    <t>C35 Other transport equipment</t>
  </si>
  <si>
    <t>C36T37 Manufacturing n.e.c; recycling</t>
  </si>
  <si>
    <t>C40T41 Electricity, gas and water supply</t>
  </si>
  <si>
    <t>C45 Construction</t>
  </si>
  <si>
    <t>C50T52 Wholesale and retail trade; repairs</t>
  </si>
  <si>
    <t>C55 Hotels and restaurants</t>
  </si>
  <si>
    <t>C60T63 Transport and storage</t>
  </si>
  <si>
    <t>C64 Post and telecommunications</t>
  </si>
  <si>
    <t>C65T67 Finance and insurance</t>
  </si>
  <si>
    <t>C70 Real estate activities</t>
  </si>
  <si>
    <t>C71 Renting of machinery and equipment</t>
  </si>
  <si>
    <t>C72 Computer and related activities</t>
  </si>
  <si>
    <t>C73 Research and development</t>
  </si>
  <si>
    <t>C74 Other Business Activities</t>
  </si>
  <si>
    <t>C75 Public admin. and defence; compulsory social security</t>
  </si>
  <si>
    <t>C80 Education</t>
  </si>
  <si>
    <t>C85 Health and social work</t>
  </si>
  <si>
    <t>C90T93 Other community, social and personal services</t>
  </si>
  <si>
    <t>C95 Private households with employed persons</t>
  </si>
  <si>
    <t>Type 2 Inverse</t>
  </si>
  <si>
    <t>Total</t>
  </si>
  <si>
    <t>$2014 USD</t>
  </si>
  <si>
    <t xml:space="preserve">Direct Requirements </t>
  </si>
  <si>
    <t>Total Requirements - Type 1</t>
  </si>
  <si>
    <t>I-JEDI - Solar Photovoltaics</t>
  </si>
  <si>
    <t>Click for Help</t>
  </si>
  <si>
    <t>Project Description</t>
  </si>
  <si>
    <t>International Jobs and Economic Development Impacts (I-JEDI) Model</t>
  </si>
  <si>
    <t>Output</t>
  </si>
  <si>
    <t>Type 1</t>
  </si>
  <si>
    <t>Type 2</t>
  </si>
  <si>
    <t>Value Added</t>
  </si>
  <si>
    <t>PV</t>
  </si>
  <si>
    <t>Dollar Adjustment</t>
  </si>
  <si>
    <t>Source: St. Louis Federal Reserve, https://research.stlouisfed.org/fred2/series/USAGDPDEFAISMEI#</t>
  </si>
  <si>
    <t>Selected</t>
  </si>
  <si>
    <t>Solar</t>
  </si>
  <si>
    <t>Index</t>
  </si>
  <si>
    <t>Earnings</t>
  </si>
  <si>
    <t>Jobs</t>
  </si>
  <si>
    <t>Tranpose Value Added Components</t>
  </si>
  <si>
    <t>Private HH</t>
  </si>
  <si>
    <t>Households</t>
  </si>
  <si>
    <t>Direct</t>
  </si>
  <si>
    <t>Indirect</t>
  </si>
  <si>
    <t>Jobs - PV Years</t>
  </si>
  <si>
    <t>Jobs - Wind Years</t>
  </si>
  <si>
    <t>Induced</t>
  </si>
  <si>
    <t>Construction Cost</t>
  </si>
  <si>
    <t>Construction Phase (Single Year Equivalent)</t>
  </si>
  <si>
    <t>GDP</t>
  </si>
  <si>
    <t>Operations and Maintenance Phase (Annual, Ongoing)</t>
  </si>
  <si>
    <t>Detailed Impacts</t>
  </si>
  <si>
    <t>Expenditures</t>
  </si>
  <si>
    <t>Construction Impacts</t>
  </si>
  <si>
    <t>Total Requirements - Type 2</t>
  </si>
  <si>
    <t>HH</t>
  </si>
  <si>
    <t>Source:</t>
  </si>
  <si>
    <t>Impact Totals</t>
  </si>
  <si>
    <t>I-JEDI - Utility Scale Land-Based Wind</t>
  </si>
  <si>
    <t>Direct Requirements (A)</t>
  </si>
  <si>
    <t>LNONE</t>
  </si>
  <si>
    <t>LPRIM</t>
  </si>
  <si>
    <t>LSECD</t>
  </si>
  <si>
    <t>LPOST</t>
  </si>
  <si>
    <t>HRRS</t>
  </si>
  <si>
    <t>HRRM</t>
  </si>
  <si>
    <t>HRRN</t>
  </si>
  <si>
    <t>HRS</t>
  </si>
  <si>
    <t>HRM</t>
  </si>
  <si>
    <t>HRL</t>
  </si>
  <si>
    <t>HRN</t>
  </si>
  <si>
    <t>HUSE</t>
  </si>
  <si>
    <t>HUPR</t>
  </si>
  <si>
    <t>HUPU</t>
  </si>
  <si>
    <t>HUEM</t>
  </si>
  <si>
    <t>KAP-AGR</t>
  </si>
  <si>
    <t>MAIZE</t>
  </si>
  <si>
    <t>DRSTAP</t>
  </si>
  <si>
    <t>GRNDNUT</t>
  </si>
  <si>
    <t>SUGAR</t>
  </si>
  <si>
    <t>COTTON</t>
  </si>
  <si>
    <t>TOBAC</t>
  </si>
  <si>
    <t>COFFEE</t>
  </si>
  <si>
    <t>WHEAT</t>
  </si>
  <si>
    <t>HORTI</t>
  </si>
  <si>
    <t>OTHERCROP</t>
  </si>
  <si>
    <t>LIVEST</t>
  </si>
  <si>
    <t>FISH</t>
  </si>
  <si>
    <t>FOREST</t>
  </si>
  <si>
    <t>MINING</t>
  </si>
  <si>
    <t>FOODMFG</t>
  </si>
  <si>
    <t>TEXTILES</t>
  </si>
  <si>
    <t>FURNIMFG</t>
  </si>
  <si>
    <t>INDCHEMMFG</t>
  </si>
  <si>
    <t>OTHERMFG</t>
  </si>
  <si>
    <t>ELECWATER</t>
  </si>
  <si>
    <t>EQUIPMACHIN</t>
  </si>
  <si>
    <t>CONSTR</t>
  </si>
  <si>
    <t>TRADETRANS</t>
  </si>
  <si>
    <t>TOURISM</t>
  </si>
  <si>
    <t>OTHER</t>
  </si>
  <si>
    <t>FIRE</t>
  </si>
  <si>
    <t>PUBLIC</t>
  </si>
  <si>
    <t>KAP-MIN</t>
  </si>
  <si>
    <t>KAP-OTH</t>
  </si>
  <si>
    <t>LAND</t>
  </si>
  <si>
    <t>ENTR-MIN</t>
  </si>
  <si>
    <t>ENTR-OTH</t>
  </si>
  <si>
    <t>DIRTAX</t>
  </si>
  <si>
    <t>VATTAX</t>
  </si>
  <si>
    <t>INDTAX</t>
  </si>
  <si>
    <t>TARIFFS</t>
  </si>
  <si>
    <t>GOV</t>
  </si>
  <si>
    <t>ROW</t>
  </si>
  <si>
    <t>S-I</t>
  </si>
  <si>
    <t>CMMD</t>
  </si>
  <si>
    <t>CMME</t>
  </si>
  <si>
    <t>CMMI</t>
  </si>
  <si>
    <t>TOTAL</t>
  </si>
  <si>
    <t>Type 1 Inverse</t>
  </si>
  <si>
    <t>General</t>
  </si>
  <si>
    <t>Energy</t>
  </si>
  <si>
    <t>Jobs - Transpose</t>
  </si>
  <si>
    <t>Nominal</t>
  </si>
  <si>
    <t>Real (ZMK)</t>
  </si>
  <si>
    <t>Real (ZMW)</t>
  </si>
  <si>
    <t>There can be currency years entered in the general sheet and the energy sheet - this is why there are two calculations here.</t>
  </si>
  <si>
    <t>Earnings (K2008)</t>
  </si>
  <si>
    <t>Paid Jobs (excludes unpaid family labor)</t>
  </si>
  <si>
    <t>Avg Earnings (2008 ZMK)</t>
  </si>
  <si>
    <t>Avg Earnings</t>
  </si>
  <si>
    <t>Average Earnings</t>
  </si>
  <si>
    <t>placeholder</t>
  </si>
  <si>
    <t>Avg Earnings (K2008)</t>
  </si>
  <si>
    <t>Job and earnings figures based on the 2008 Labour Force Survey Report published by the Republic of Zambia Central Statistical Office, Ministry of Labour and Social Security</t>
  </si>
  <si>
    <t>www.zamstats.gov.zm</t>
  </si>
  <si>
    <t>Agriculture</t>
  </si>
  <si>
    <t>Mining and Extraction</t>
  </si>
  <si>
    <t>Utilities</t>
  </si>
  <si>
    <t>Construction</t>
  </si>
  <si>
    <t>Sales</t>
  </si>
  <si>
    <t>Transportation and Warehousing</t>
  </si>
  <si>
    <t>Information</t>
  </si>
  <si>
    <t>Finance, Professional, and Business Services</t>
  </si>
  <si>
    <t>I-JEDI - Biopower</t>
  </si>
  <si>
    <t>Biopower Facility Construction</t>
  </si>
  <si>
    <t>Biopower Facility O&amp;M</t>
  </si>
  <si>
    <t>Feedstock Type</t>
  </si>
  <si>
    <t>Maize Stover</t>
  </si>
  <si>
    <t>Forest Residues</t>
  </si>
  <si>
    <t>Switchgrass</t>
  </si>
  <si>
    <t>Plant Capacity Factor</t>
  </si>
  <si>
    <t>(used to calculate fuel use)</t>
  </si>
  <si>
    <t>Feedstock Heating Value (Btu / dry kg)</t>
  </si>
  <si>
    <t>Feedstock Cost ($/dry metric tonne)</t>
  </si>
  <si>
    <t>Feedstock Transportation Cost ($/dry metric tonne)</t>
  </si>
  <si>
    <t>Bipower Dropdown Lists</t>
  </si>
  <si>
    <t>Farmer</t>
  </si>
  <si>
    <t>Wholesaler</t>
  </si>
  <si>
    <t>Feedstock Information</t>
  </si>
  <si>
    <t>Plant Heat Rate (Btu/kWh)</t>
  </si>
  <si>
    <t>Biopower Defaults</t>
  </si>
  <si>
    <t>Capacity Factor</t>
  </si>
  <si>
    <t>MWh Generation</t>
  </si>
  <si>
    <t>Default Heat Content (Btu/kg)</t>
  </si>
  <si>
    <t>Btu/yr</t>
  </si>
  <si>
    <t>Heat Rate (Btu/kWh)</t>
  </si>
  <si>
    <t>Feedstock Consumption (Dry Metric Tonnes / yr)</t>
  </si>
  <si>
    <t>Calculated Annual Feedstock Consumption (dry metric tonnes / yr)</t>
  </si>
  <si>
    <t>Annual Feedstock Material Cost</t>
  </si>
  <si>
    <t>Annual Feedstock Transportation Cost</t>
  </si>
  <si>
    <t>Feedstock handling equipment</t>
  </si>
  <si>
    <t>Turbines, boilers, and air quality control equipment</t>
  </si>
  <si>
    <t>Other equipment</t>
  </si>
  <si>
    <t>Cost</t>
  </si>
  <si>
    <t>General Construction</t>
  </si>
  <si>
    <t>General Construction Subtotal</t>
  </si>
  <si>
    <t>Contractors and Balance of Plant</t>
  </si>
  <si>
    <t>Professional Services (legal, engineering, development, etc.)</t>
  </si>
  <si>
    <t>Contractors and Balance of Plant Subtotal</t>
  </si>
  <si>
    <t>Total Construction Cost</t>
  </si>
  <si>
    <t>Materials</t>
  </si>
  <si>
    <t>Chemicals (including ammonia)</t>
  </si>
  <si>
    <t>Water</t>
  </si>
  <si>
    <t>Solids/Ash Disposal</t>
  </si>
  <si>
    <t>Materials Subtotal</t>
  </si>
  <si>
    <t>Feedstock Subtotal</t>
  </si>
  <si>
    <t>Construction Defaults</t>
  </si>
  <si>
    <t>$/kW</t>
  </si>
  <si>
    <t>$</t>
  </si>
  <si>
    <t>construction cost</t>
  </si>
  <si>
    <t>O&amp;M</t>
  </si>
  <si>
    <t>Solar PV Defaults</t>
  </si>
  <si>
    <t>Professional Services (legal, engineering, development, public relations etc.)</t>
  </si>
  <si>
    <t>O&amp;M Management</t>
  </si>
  <si>
    <t>O&amp;M Administration</t>
  </si>
  <si>
    <t>O&amp;M Plant operators</t>
  </si>
  <si>
    <t>O&amp;M Fuel handlers</t>
  </si>
  <si>
    <t>O&amp;M Maintenance workers</t>
  </si>
  <si>
    <t>Fixed</t>
  </si>
  <si>
    <t>Variable</t>
  </si>
  <si>
    <t>Default onsite staffing needs FTE/MW (fixed) or FTE/MWh (variable) - (this is total workers, not local workers)</t>
  </si>
  <si>
    <t>Biopower</t>
  </si>
  <si>
    <t>Geothermal</t>
  </si>
  <si>
    <t>Placeholder</t>
  </si>
  <si>
    <t>Construction Labor</t>
  </si>
  <si>
    <t>Geothermal Facility Construction</t>
  </si>
  <si>
    <t>Drilling</t>
  </si>
  <si>
    <t>Resource temperature (degrees celsius)</t>
  </si>
  <si>
    <t>Number of exploration drills per production drill</t>
  </si>
  <si>
    <t>I-JEDI - Geothermal</t>
  </si>
  <si>
    <t>Low</t>
  </si>
  <si>
    <t>Average</t>
  </si>
  <si>
    <t>High</t>
  </si>
  <si>
    <t>US</t>
  </si>
  <si>
    <t>and similar annual insolation…</t>
  </si>
  <si>
    <t>Navigant estimates similar solar DG deployment for both countries (I didn’t find info about utility-scale, but it didn't seem like it was worth my time given that this is just a broad comparison)</t>
  </si>
  <si>
    <t>Proxy Country</t>
  </si>
  <si>
    <t>TTL_C01T05: Agriculture, hunting, forestry and fishing</t>
  </si>
  <si>
    <t>TTL_C10T14: Mining and quarrying</t>
  </si>
  <si>
    <t>TTL_C15T16: Food products, beverages and tobacco</t>
  </si>
  <si>
    <t>TTL_C17T19: Textiles, textile products, leather and footwear</t>
  </si>
  <si>
    <t>TTL_C20: Wood and products of wood and cork</t>
  </si>
  <si>
    <t>TTL_C21T22: Pulp, paper, paper products, printing and publishing</t>
  </si>
  <si>
    <t>TTL_C23: Coke, refined petroleum products and nuclear fuel</t>
  </si>
  <si>
    <t>TTL_C24: Chemicals and chemical products</t>
  </si>
  <si>
    <t>TTL_C25: Rubber and plastics products</t>
  </si>
  <si>
    <t>TTL_C26: Other non-metallic mineral products</t>
  </si>
  <si>
    <t>TTL_C27: Basic metals</t>
  </si>
  <si>
    <t>TTL_C28: Fabricated metal products</t>
  </si>
  <si>
    <t>TTL_C29: Machinery and equipment, nec</t>
  </si>
  <si>
    <t>TTL_C30T33X: Computer, Electronic and optical equipment</t>
  </si>
  <si>
    <t>TTL_C31: Electrical machinery and apparatus, nec</t>
  </si>
  <si>
    <t>TTL_C34: Motor vehicles, trailers and semi-trailers</t>
  </si>
  <si>
    <t>TTL_C35: Other transport equipment</t>
  </si>
  <si>
    <t>TTL_C36T37: Manufacturing nec; recycling</t>
  </si>
  <si>
    <t>TTL_C40T41: Electricity, gas and water supply</t>
  </si>
  <si>
    <t>TTL_C45: Construction</t>
  </si>
  <si>
    <t>TTL_C50T52: Wholesale and retail trade; repairs</t>
  </si>
  <si>
    <t>TTL_C55: Hotels and restaurants</t>
  </si>
  <si>
    <t>TTL_C60T63: Transport and storage</t>
  </si>
  <si>
    <t>TTL_C64: Post and telecommunications</t>
  </si>
  <si>
    <t>TTL_C65T67: Financial intermediation</t>
  </si>
  <si>
    <t>TTL_C70: Real estate activities</t>
  </si>
  <si>
    <t>TTL_C71: Renting of machinery and equipment</t>
  </si>
  <si>
    <t>TTL_C72: Computer and related activities</t>
  </si>
  <si>
    <t>TTL_C73T74: R&amp;D and other business activities</t>
  </si>
  <si>
    <t>TTL_C75: Public administration and defence; compulsory social security</t>
  </si>
  <si>
    <t>TTL_C80: Education</t>
  </si>
  <si>
    <t>TTL_C85: Health and social work</t>
  </si>
  <si>
    <t>TTL_C90T93: Other community, social and personal services</t>
  </si>
  <si>
    <t>TTL_C95: Private households with employed persons</t>
  </si>
  <si>
    <t>L</t>
  </si>
  <si>
    <t>Total Requirements - Type 1 (only direct, indirect)</t>
  </si>
  <si>
    <t>Type 2 Total Requirements (direct, direct, induced)</t>
  </si>
  <si>
    <t>Installation</t>
  </si>
  <si>
    <t>Yes</t>
  </si>
  <si>
    <t>No</t>
  </si>
  <si>
    <t>Construction and installation costs</t>
  </si>
  <si>
    <t>Maintenance and repair services</t>
  </si>
  <si>
    <t>Repair parts</t>
  </si>
  <si>
    <t>OECD</t>
  </si>
  <si>
    <t>Operations</t>
  </si>
  <si>
    <t>Operations subtotal</t>
  </si>
  <si>
    <t>Plant operators, including maintenance</t>
  </si>
  <si>
    <t>Costs</t>
  </si>
  <si>
    <t>2013 $/kW</t>
  </si>
  <si>
    <t xml:space="preserve">Stoker boiler  </t>
  </si>
  <si>
    <t xml:space="preserve">Bubbling and circulating fluidised boilers </t>
  </si>
  <si>
    <t xml:space="preserve">Fixed and fluidised bed gasifiers </t>
  </si>
  <si>
    <t>Default Capital Cost</t>
  </si>
  <si>
    <t>Real Capital Cost</t>
  </si>
  <si>
    <t>Boiler Type</t>
  </si>
  <si>
    <t>Electrical/balance of plant</t>
  </si>
  <si>
    <t>Civils</t>
  </si>
  <si>
    <t>Consultancy/design</t>
  </si>
  <si>
    <t>%</t>
  </si>
  <si>
    <t>Fixed O&amp;M</t>
  </si>
  <si>
    <t>Click arrow to go to results</t>
  </si>
  <si>
    <t>Wind Defaults</t>
  </si>
  <si>
    <t>Electrical Balance of Plant</t>
  </si>
  <si>
    <t>Construction (Excluding Site Improvements)</t>
  </si>
  <si>
    <t>Plant operations (staff, equiment such as trucks)</t>
  </si>
  <si>
    <t>Civil Works (Access Roads, etc.)</t>
  </si>
  <si>
    <t>Default total</t>
  </si>
  <si>
    <t>Blades</t>
  </si>
  <si>
    <t>Vestas/Johannesburg</t>
  </si>
  <si>
    <t>Note: This can be highly variable, which is why the default is $0</t>
  </si>
  <si>
    <t>Photovoltaics</t>
  </si>
  <si>
    <t>Transport</t>
  </si>
  <si>
    <t>&lt;- Select from List</t>
  </si>
  <si>
    <t>services</t>
  </si>
  <si>
    <t>other</t>
  </si>
  <si>
    <t>mfg</t>
  </si>
  <si>
    <t>construction</t>
  </si>
  <si>
    <t>sales</t>
  </si>
  <si>
    <t>transport-info</t>
  </si>
  <si>
    <t>finance</t>
  </si>
  <si>
    <t>real estate</t>
  </si>
  <si>
    <t>Average Salaries, $2014 - Based on DANE C2.4.4 and C2.4.5 Mercado Laborial</t>
  </si>
  <si>
    <t>Avg Annual Salaries $2014</t>
  </si>
  <si>
    <t>VA % Output</t>
  </si>
  <si>
    <t>Labor % VA</t>
  </si>
  <si>
    <t>2014$/Job</t>
  </si>
  <si>
    <t>Assigned labor category</t>
  </si>
  <si>
    <t>GDP (Value Added)</t>
  </si>
  <si>
    <t>Manufacturing</t>
  </si>
  <si>
    <t>Education and Health Care</t>
  </si>
  <si>
    <t>Civil Works (Access Road Maintenance, Etc.)</t>
  </si>
  <si>
    <t>Fixed Admin/MW</t>
  </si>
  <si>
    <t>Var /MWh</t>
  </si>
  <si>
    <t>default is zero - highly site specific</t>
  </si>
  <si>
    <t>Click Arrow to go to Results</t>
  </si>
  <si>
    <t>Jobs/MW</t>
  </si>
  <si>
    <t>Default</t>
  </si>
  <si>
    <t>Expenditure</t>
  </si>
  <si>
    <t>% Local</t>
  </si>
  <si>
    <t>total utility jobs</t>
  </si>
  <si>
    <t>(used to calculate fuel use and utility O&amp;M impacts)</t>
  </si>
  <si>
    <t>% Farmer</t>
  </si>
  <si>
    <t>% Wholesaler</t>
  </si>
  <si>
    <t>Prime mover</t>
  </si>
  <si>
    <t>Converter system</t>
  </si>
  <si>
    <t>Fuel handling/preparation</t>
  </si>
  <si>
    <t>Project Inputs</t>
  </si>
  <si>
    <t>Estimated Project Gross Impacts</t>
  </si>
  <si>
    <t>Annual Generation (MWh)</t>
  </si>
  <si>
    <t>Nameplate Capacity (MW)</t>
  </si>
  <si>
    <t>Fuel</t>
  </si>
  <si>
    <t>Variable O&amp;M</t>
  </si>
  <si>
    <t>Turbine (Generator, Gearbox, Nacelle)</t>
  </si>
  <si>
    <t>Estimated Gross Economic Impacts</t>
  </si>
  <si>
    <t>GJ/US Ton</t>
  </si>
  <si>
    <t>1/0.907185</t>
  </si>
  <si>
    <t>GJ/metric tonne</t>
  </si>
  <si>
    <t>$3.1/GJ</t>
  </si>
  <si>
    <t>USA</t>
  </si>
  <si>
    <t>Material Prices ($/kW)</t>
  </si>
  <si>
    <t>O&amp;M Annual Total</t>
  </si>
  <si>
    <t>Input-Output Data</t>
  </si>
  <si>
    <t>Renewable Energy Sector Data</t>
  </si>
  <si>
    <t>Questions</t>
  </si>
  <si>
    <t>Please direct questions about this model to jedisupport@nrel.gov</t>
  </si>
  <si>
    <t>Scenario Inputs</t>
  </si>
  <si>
    <t>Currency year</t>
  </si>
  <si>
    <t>Types of Impacts</t>
  </si>
  <si>
    <t xml:space="preserve">Direct effects are the expenditures specified in the scenario input and jobs/income/value added directly associated with those expenditures. </t>
  </si>
  <si>
    <t>Indirect effects provide inputs to the industries in which a direct effect occurs. These commonly include manufactured components and business to business services.</t>
  </si>
  <si>
    <t>Induced effects arise as a result of expenditures made by households that receive payments as a result of direct and indirect effects. These effects commonly occur in retail sales, accommodation and leisure, and real estate.</t>
  </si>
  <si>
    <t>Impact estimates during the construction phase are over the equivalent of one year. If a product with an impact of 200 jobs takes two years to complete, this is the equivalent of an average of 100 jobs each year.</t>
  </si>
  <si>
    <t>Operating</t>
  </si>
  <si>
    <t>Operating estimates are annual and assumed to be ongoing for the life of the facility.</t>
  </si>
  <si>
    <t>Metrics</t>
  </si>
  <si>
    <t>Earnings are all payments made to workers, including wages and salaries. These are the employer's payroll. These do not include payments for "informal sector" labor such as family members working on a family farm without a salary.</t>
  </si>
  <si>
    <t>Value Added (GDP)</t>
  </si>
  <si>
    <t xml:space="preserve">Output is all economic activity that arises as a result of the scenario, including payments for inputs that are purchased from other industries. </t>
  </si>
  <si>
    <t>Interpreting results</t>
  </si>
  <si>
    <t>Gross vs. Net</t>
  </si>
  <si>
    <t xml:space="preserve">Impact results are gross, not net. Far-reaching impacts from projects such as greenhouse gas reductions, changes in property values, or changes in individual or business consumption patterns are not considered. </t>
  </si>
  <si>
    <t>Prices, Taxes, Technology</t>
  </si>
  <si>
    <t>Input-output models do not estimate supply-side changes such as changes in taxes, prices, or technological shifts.</t>
  </si>
  <si>
    <t>Feasibility / Profitability</t>
  </si>
  <si>
    <t>This tool does not evaluate the feasibility or profitability of a project.</t>
  </si>
  <si>
    <t>National Renewable Energy Laboratory (NREL)</t>
  </si>
  <si>
    <t>NREL is not responsible for how JEDI Lite is used or its results are interpreted.</t>
  </si>
  <si>
    <t>Support</t>
  </si>
  <si>
    <t>E-Mail</t>
  </si>
  <si>
    <t>Please contact jedisupport@nrel.gov if you have questions or comments about this model.</t>
  </si>
  <si>
    <t xml:space="preserve">Year in which currency is reported - this is used to adjust default project costs and data in the input-output model for inflation. The currency year does not affect how project costs are distributed. For example, solar PV modules were more expensive (in real dollars) in 2008 than in 2014. Setting the currency year to 2008 wouldn't increase module prices relative to other project costs. It would only change dollar values to 2008 values.  </t>
  </si>
  <si>
    <t>Value added consists of payments made within the country of analysis to workers, property type income (including land and capital), and taxes. This is the equivalent of GDP.</t>
  </si>
  <si>
    <t>Input-output data for all countries come from the Organization for Economic Cooperation and Development (OECD) Structural Analysis (STAN) dataset.</t>
  </si>
  <si>
    <t>Default data come from a number of different sources which are listed in the "Default-Data" tab.</t>
  </si>
  <si>
    <t>Impact Phase</t>
  </si>
  <si>
    <t>I-JEDI Help</t>
  </si>
  <si>
    <t>CapEx</t>
  </si>
  <si>
    <t>Rotor</t>
  </si>
  <si>
    <t>Drivetrain/nacelle</t>
  </si>
  <si>
    <t>Development</t>
  </si>
  <si>
    <t>Engineering</t>
  </si>
  <si>
    <t>Electrical</t>
  </si>
  <si>
    <t>Assembly/install</t>
  </si>
  <si>
    <t>Road/civil</t>
  </si>
  <si>
    <t>Foundation</t>
  </si>
  <si>
    <t>Price Distribution</t>
  </si>
  <si>
    <t>Capex ($millions 2015 / MW)</t>
  </si>
  <si>
    <t>2015 Deflator</t>
  </si>
  <si>
    <t>Other Transportation (Not of Equipment)</t>
  </si>
  <si>
    <t>Note: This can be highly variable, which is why the default is $1</t>
  </si>
  <si>
    <t>Engineering and Other Professional Services (i.e., Project Design)</t>
  </si>
  <si>
    <t>Engineering and Other Professional Services</t>
  </si>
  <si>
    <t>Cost Distribution</t>
  </si>
  <si>
    <t>Plant Operations (staff, equipment such as trucks)</t>
  </si>
  <si>
    <t>Colombia1</t>
  </si>
  <si>
    <t>Colombia2</t>
  </si>
  <si>
    <t>Colombia3</t>
  </si>
  <si>
    <t>Colombia4</t>
  </si>
  <si>
    <t>Colombia5</t>
  </si>
  <si>
    <t>Colombia6</t>
  </si>
  <si>
    <t>Colombia7</t>
  </si>
  <si>
    <t>Colombia8</t>
  </si>
  <si>
    <t>Colombia9</t>
  </si>
  <si>
    <t>Colombia10</t>
  </si>
  <si>
    <t>Colombia11</t>
  </si>
  <si>
    <t>Colombia12</t>
  </si>
  <si>
    <t>Colombia13</t>
  </si>
  <si>
    <t>Colombia14</t>
  </si>
  <si>
    <t>Colombia15</t>
  </si>
  <si>
    <t>Colombia16</t>
  </si>
  <si>
    <t>Colombia17</t>
  </si>
  <si>
    <t>Colombia18</t>
  </si>
  <si>
    <t>Colombia19</t>
  </si>
  <si>
    <t>Colombia20</t>
  </si>
  <si>
    <t>Colombia21</t>
  </si>
  <si>
    <t>Colombia22</t>
  </si>
  <si>
    <t>Colombia23</t>
  </si>
  <si>
    <t>Colombia24</t>
  </si>
  <si>
    <t>Colombia25</t>
  </si>
  <si>
    <t>Mexico1</t>
  </si>
  <si>
    <t>Mexico2</t>
  </si>
  <si>
    <t>Mexico3</t>
  </si>
  <si>
    <t>Mexico4</t>
  </si>
  <si>
    <t>Mexico5</t>
  </si>
  <si>
    <t>Mexico6</t>
  </si>
  <si>
    <t>Mexico7</t>
  </si>
  <si>
    <t>Mexico8</t>
  </si>
  <si>
    <t>Mexico9</t>
  </si>
  <si>
    <t>Mexico10</t>
  </si>
  <si>
    <t>Mexico11</t>
  </si>
  <si>
    <t>Mexico12</t>
  </si>
  <si>
    <t>Mexico13</t>
  </si>
  <si>
    <t>Mexico14</t>
  </si>
  <si>
    <t>Mexico15</t>
  </si>
  <si>
    <t>Mexico16</t>
  </si>
  <si>
    <t>Mexico17</t>
  </si>
  <si>
    <t>Mexico18</t>
  </si>
  <si>
    <t>Mexico19</t>
  </si>
  <si>
    <t>Mexico20</t>
  </si>
  <si>
    <t>Mexico21</t>
  </si>
  <si>
    <t>Mexico22</t>
  </si>
  <si>
    <t>Mexico23</t>
  </si>
  <si>
    <t>Mexico24</t>
  </si>
  <si>
    <t>Mexico25</t>
  </si>
  <si>
    <t>Philippines1</t>
  </si>
  <si>
    <t>Philippines2</t>
  </si>
  <si>
    <t>Philippines3</t>
  </si>
  <si>
    <t>Philippines4</t>
  </si>
  <si>
    <t>Philippines5</t>
  </si>
  <si>
    <t>Philippines6</t>
  </si>
  <si>
    <t>Philippines7</t>
  </si>
  <si>
    <t>Philippines8</t>
  </si>
  <si>
    <t>Philippines9</t>
  </si>
  <si>
    <t>Philippines10</t>
  </si>
  <si>
    <t>Philippines11</t>
  </si>
  <si>
    <t>Philippines12</t>
  </si>
  <si>
    <t>Philippines13</t>
  </si>
  <si>
    <t>Philippines14</t>
  </si>
  <si>
    <t>Philippines15</t>
  </si>
  <si>
    <t>Philippines16</t>
  </si>
  <si>
    <t>Philippines17</t>
  </si>
  <si>
    <t>Philippines18</t>
  </si>
  <si>
    <t>Philippines19</t>
  </si>
  <si>
    <t>Philippines20</t>
  </si>
  <si>
    <t>Philippines21</t>
  </si>
  <si>
    <t>Philippines22</t>
  </si>
  <si>
    <t>Philippines23</t>
  </si>
  <si>
    <t>Philippines24</t>
  </si>
  <si>
    <t>Philippines25</t>
  </si>
  <si>
    <t>South Africa1</t>
  </si>
  <si>
    <t>South Africa2</t>
  </si>
  <si>
    <t>South Africa3</t>
  </si>
  <si>
    <t>South Africa4</t>
  </si>
  <si>
    <t>South Africa5</t>
  </si>
  <si>
    <t>South Africa6</t>
  </si>
  <si>
    <t>South Africa7</t>
  </si>
  <si>
    <t>South Africa8</t>
  </si>
  <si>
    <t>South Africa9</t>
  </si>
  <si>
    <t>South Africa10</t>
  </si>
  <si>
    <t>South Africa11</t>
  </si>
  <si>
    <t>South Africa12</t>
  </si>
  <si>
    <t>South Africa13</t>
  </si>
  <si>
    <t>South Africa14</t>
  </si>
  <si>
    <t>South Africa15</t>
  </si>
  <si>
    <t>South Africa16</t>
  </si>
  <si>
    <t>South Africa17</t>
  </si>
  <si>
    <t>South Africa18</t>
  </si>
  <si>
    <t>South Africa19</t>
  </si>
  <si>
    <t>South Africa20</t>
  </si>
  <si>
    <t>South Africa21</t>
  </si>
  <si>
    <t>South Africa22</t>
  </si>
  <si>
    <t>South Africa23</t>
  </si>
  <si>
    <t>South Africa24</t>
  </si>
  <si>
    <t>South Africa25</t>
  </si>
  <si>
    <t>Zambia1</t>
  </si>
  <si>
    <t>Zambia2</t>
  </si>
  <si>
    <t>Zambia3</t>
  </si>
  <si>
    <t>Zambia4</t>
  </si>
  <si>
    <t>Zambia5</t>
  </si>
  <si>
    <t>Zambia6</t>
  </si>
  <si>
    <t>Zambia7</t>
  </si>
  <si>
    <t>Zambia8</t>
  </si>
  <si>
    <t>Zambia9</t>
  </si>
  <si>
    <t>Zambia10</t>
  </si>
  <si>
    <t>Zambia11</t>
  </si>
  <si>
    <t>Zambia12</t>
  </si>
  <si>
    <t>Zambia13</t>
  </si>
  <si>
    <t>Zambia14</t>
  </si>
  <si>
    <t>Zambia15</t>
  </si>
  <si>
    <t>Zambia16</t>
  </si>
  <si>
    <t>Zambia17</t>
  </si>
  <si>
    <t>Zambia18</t>
  </si>
  <si>
    <t>Zambia19</t>
  </si>
  <si>
    <t>Zambia20</t>
  </si>
  <si>
    <t>Zambia21</t>
  </si>
  <si>
    <t>Zambia22</t>
  </si>
  <si>
    <t>Zambia23</t>
  </si>
  <si>
    <t>Zambia24</t>
  </si>
  <si>
    <t>Zambia25</t>
  </si>
  <si>
    <t>Return to inputs</t>
  </si>
  <si>
    <t>Click fof help</t>
  </si>
  <si>
    <t>Click for help</t>
  </si>
  <si>
    <t>Avg Annual Earnings</t>
  </si>
  <si>
    <t>Trade, Transportation, and Warehousing (Sales for other countries)</t>
  </si>
  <si>
    <t>LHH</t>
  </si>
  <si>
    <t xml:space="preserve">Average Salaries, </t>
  </si>
  <si>
    <t>OECD STAN</t>
  </si>
  <si>
    <t>L % Output</t>
  </si>
  <si>
    <t>VA % output</t>
  </si>
  <si>
    <t>Labor % Output</t>
  </si>
  <si>
    <t>Constr</t>
  </si>
  <si>
    <t>OM</t>
  </si>
  <si>
    <t>Output (Below)</t>
  </si>
  <si>
    <t>Source: http://www.statssa.gov.za/publications/P0277/P0277September2015.pdf</t>
  </si>
  <si>
    <t>&lt;- average wages - not specific to agriculture</t>
  </si>
  <si>
    <t>Avg Salaries $2015</t>
  </si>
  <si>
    <t>Select Country</t>
  </si>
  <si>
    <t>Currency Year</t>
  </si>
  <si>
    <t>Industry</t>
  </si>
  <si>
    <t>Industries</t>
  </si>
  <si>
    <t>Final Demand</t>
  </si>
  <si>
    <t xml:space="preserve"> Agriculture, hunting, forestry and fishing</t>
  </si>
  <si>
    <t xml:space="preserve"> Mining and quarrying</t>
  </si>
  <si>
    <t xml:space="preserve"> Electricity, gas and water supply</t>
  </si>
  <si>
    <t xml:space="preserve"> Construction</t>
  </si>
  <si>
    <t xml:space="preserve"> Wholesale and retail trade; repairs</t>
  </si>
  <si>
    <t xml:space="preserve"> Hotels and restaurants</t>
  </si>
  <si>
    <t xml:space="preserve"> Transport and storage</t>
  </si>
  <si>
    <t xml:space="preserve"> Post and telecommunications</t>
  </si>
  <si>
    <t xml:space="preserve"> Financial intermediation</t>
  </si>
  <si>
    <t xml:space="preserve"> Real estate activities</t>
  </si>
  <si>
    <t xml:space="preserve"> Renting of machinery and equipment</t>
  </si>
  <si>
    <t xml:space="preserve"> Computer and related activities</t>
  </si>
  <si>
    <t xml:space="preserve"> R&amp;D and other business activities</t>
  </si>
  <si>
    <t xml:space="preserve"> Public administration and defence; compulsory social security</t>
  </si>
  <si>
    <t xml:space="preserve"> Education</t>
  </si>
  <si>
    <t xml:space="preserve"> Health and social work</t>
  </si>
  <si>
    <t xml:space="preserve"> Other community, social and personal services</t>
  </si>
  <si>
    <t xml:space="preserve"> Private households with employed persons</t>
  </si>
  <si>
    <t>Agriculture - Maize</t>
  </si>
  <si>
    <t>Agriculture - Drought tolerant staples</t>
  </si>
  <si>
    <t>Agriculture - Groundnuts (Peanuts)</t>
  </si>
  <si>
    <t>Agriculture - Sugar</t>
  </si>
  <si>
    <t>Agriculture - Cotton</t>
  </si>
  <si>
    <t>Agriculture - Tobacco</t>
  </si>
  <si>
    <t>Agriculture - Coffee</t>
  </si>
  <si>
    <t>Agriculture - Wheat</t>
  </si>
  <si>
    <t>Agriculture - Horticulture</t>
  </si>
  <si>
    <t>Agriculture - Other Crops</t>
  </si>
  <si>
    <t>Agriculture - Livestock</t>
  </si>
  <si>
    <t>Fishing</t>
  </si>
  <si>
    <t>Forestry</t>
  </si>
  <si>
    <t>Mining</t>
  </si>
  <si>
    <t>Food and beverage manufacturing</t>
  </si>
  <si>
    <t>Textile manufacturing</t>
  </si>
  <si>
    <t>Wood and furniture manufacturing</t>
  </si>
  <si>
    <t>Fertilizer and industrial chemical manufacturing</t>
  </si>
  <si>
    <t>Other manufacturing</t>
  </si>
  <si>
    <t>Electricity and water</t>
  </si>
  <si>
    <t>Equipment and machinery</t>
  </si>
  <si>
    <t>Trade, transportation</t>
  </si>
  <si>
    <t>Tourism</t>
  </si>
  <si>
    <t>Other private and community services</t>
  </si>
  <si>
    <t>Financial services and insurance</t>
  </si>
  <si>
    <t>Public services</t>
  </si>
  <si>
    <t>Labor - less than primary schooling</t>
  </si>
  <si>
    <t>Labor - primary schooling</t>
  </si>
  <si>
    <t>Labor - secondary schooling</t>
  </si>
  <si>
    <t>Labor - post-secondary schooling</t>
  </si>
  <si>
    <t>Households - rural/remote - small</t>
  </si>
  <si>
    <t>Households - rural/remote - medium</t>
  </si>
  <si>
    <t>Households - rural/remote - non-farm</t>
  </si>
  <si>
    <t>Households - rural/non-remote - small</t>
  </si>
  <si>
    <t>Households - rural/non-remote - medium</t>
  </si>
  <si>
    <t>Households - rural/non-remote - large</t>
  </si>
  <si>
    <t>Households - rural/non-remote - non-farm</t>
  </si>
  <si>
    <t>Households - urban - low skilled self-employed</t>
  </si>
  <si>
    <t>Households - urban - private employees</t>
  </si>
  <si>
    <t>Households - urban - public employees</t>
  </si>
  <si>
    <t xml:space="preserve">Households - urban - high skilled </t>
  </si>
  <si>
    <t>Payments to workers</t>
  </si>
  <si>
    <t>Payments to workers and/or households</t>
  </si>
  <si>
    <t>Agriculture, hunting, forestry and fishing</t>
  </si>
  <si>
    <t>Mining and quarrying</t>
  </si>
  <si>
    <t>Manufacturing: Food products, beverages and tobacco</t>
  </si>
  <si>
    <t>Manufacturing: Textiles, textile products, leather and footwear</t>
  </si>
  <si>
    <t>Manufacturing: Wood and products of wood and cork</t>
  </si>
  <si>
    <t>Manufacturing: Pulp, paper, paper products, printing and publishing</t>
  </si>
  <si>
    <t>Manufacturing: Coke, refined petroleum products and nuclear fuel</t>
  </si>
  <si>
    <t>Manufacturing: Chemicals and chemical products</t>
  </si>
  <si>
    <t>Manufacturing: Rubber and plastics products</t>
  </si>
  <si>
    <t>Manufacturing: Other non-metallic mineral products</t>
  </si>
  <si>
    <t>Manufacturing: Basic metals</t>
  </si>
  <si>
    <t>Manufacturing: Fabricated metal products except machinery and equipment</t>
  </si>
  <si>
    <t>Manufacturing: Office, accounting and computing machinery</t>
  </si>
  <si>
    <t>Manufacturing:  Electrical machinery and apparatus not classified elsewhere</t>
  </si>
  <si>
    <t>Manufacturing: Machinery and equipment not classified elsewhere</t>
  </si>
  <si>
    <t>Manufacturing: Radio, television and communication equipment</t>
  </si>
  <si>
    <t>Manufacturing: Medical, precision and optical instruments</t>
  </si>
  <si>
    <t>Manufacturing: Motor vehicles, trailers and semi-trailers</t>
  </si>
  <si>
    <t>Manufacturing: Other transport equipment</t>
  </si>
  <si>
    <t>Manufacturing: Manufacturing not classified elsewhere; recycling</t>
  </si>
  <si>
    <t>Electricity, gas and water supply</t>
  </si>
  <si>
    <t>Wholesale and retail trade; repairs</t>
  </si>
  <si>
    <t>Hotels and restaurants</t>
  </si>
  <si>
    <t>Transport and storage</t>
  </si>
  <si>
    <t>Post and telecommunications</t>
  </si>
  <si>
    <t>Finance and insurance</t>
  </si>
  <si>
    <t>Real estate activities</t>
  </si>
  <si>
    <t>Renting of machinery and equipment</t>
  </si>
  <si>
    <t>Computer and related activities</t>
  </si>
  <si>
    <t>Research and development</t>
  </si>
  <si>
    <t>Other Business Activities</t>
  </si>
  <si>
    <t>Public admin. and defence; compulsory social security</t>
  </si>
  <si>
    <t>Education</t>
  </si>
  <si>
    <t>Health and social work</t>
  </si>
  <si>
    <t>Other community, social and personal services</t>
  </si>
  <si>
    <t>Private households with employed persons</t>
  </si>
  <si>
    <t>Payments to households</t>
  </si>
  <si>
    <t>General Impact Estimates</t>
  </si>
  <si>
    <t>Manufacturing: Fabricated metal products</t>
  </si>
  <si>
    <t>Manufacturing: Computer, Electronic and optical equipment</t>
  </si>
  <si>
    <t>Manufacturing: Electrical machinery and apparatus not classified elsewhere</t>
  </si>
  <si>
    <t xml:space="preserve"> Manufacturing not classified elsewhere; recycling</t>
  </si>
  <si>
    <t xml:space="preserve">Total Requirements - Type 2 </t>
  </si>
  <si>
    <t>Personal Consumption Expenditures</t>
  </si>
  <si>
    <t>Value Added as a Percentage of Output</t>
  </si>
  <si>
    <t>Payments to Workers as a Percentage of Output</t>
  </si>
  <si>
    <t>CustomRegion1</t>
  </si>
  <si>
    <t>https://stats.oecd.org/Index.aspx?DataSetCode=STAN_IO_TOT_DOM_IMP</t>
  </si>
  <si>
    <t>Further Input-Output Data</t>
  </si>
  <si>
    <t>World Input Output Database</t>
  </si>
  <si>
    <t>http://www.wiod.org/new_site/database/niots.htm</t>
  </si>
  <si>
    <t>http://www.wiod.org/new_site/otherdb.htm</t>
  </si>
  <si>
    <t>WIOD Sources of Other I-O Data</t>
  </si>
  <si>
    <t>Organisation for Economic Cooperation and Development</t>
  </si>
  <si>
    <t>http://ebrary.ifpri.org/cdm/search/collection/p15738coll3/searchterm/Social%20Accounting%20Matrices/field/series/mode/all/conn/and/order/date</t>
  </si>
  <si>
    <t>International Food Policy Research Institute</t>
  </si>
  <si>
    <t>CustomRegion2</t>
  </si>
  <si>
    <t>CustomRegion3</t>
  </si>
  <si>
    <t>Bangladesh</t>
  </si>
  <si>
    <t>Source: international costs in JEDI</t>
  </si>
  <si>
    <t>Engineering and design</t>
  </si>
  <si>
    <t>Additional civil works (i.e., roads)</t>
  </si>
  <si>
    <t>Worker housing</t>
  </si>
  <si>
    <t>Drilling subtotal</t>
  </si>
  <si>
    <t>Other subtotal</t>
  </si>
  <si>
    <t>Construction total</t>
  </si>
  <si>
    <t>The best source of information about I-JEDI is the I-JEDI user guide. This can be obtained, free of charge, by clicking the link below:</t>
  </si>
  <si>
    <t>Additional support can be obtained by e-mailing jedisupport@nrel.gov.</t>
  </si>
  <si>
    <t>Custom regions</t>
  </si>
  <si>
    <t>The I-JEDI user guide contains detailed information about how to enter custom regions in its appendix, including how to derive total requirements tables. The format of the CustomRegion worksheets is the same as country IO Data worksheets.</t>
  </si>
  <si>
    <t>Total requirements</t>
  </si>
  <si>
    <t>Type 1 vs. type 2 total requirements</t>
  </si>
  <si>
    <t>This is what is multiplied by final demand to produce impact estimates. It is also known as the Leontief inverse.</t>
  </si>
  <si>
    <t xml:space="preserve">Type 2 total requirements tables include labor payments and household expenditures. These are used to calculate induced impacts. Type 1 tables only include payments between industries. </t>
  </si>
  <si>
    <t>Direct requirements</t>
  </si>
  <si>
    <t xml:space="preserve">This is the percentage of output for each industry that is paid for each input. </t>
  </si>
  <si>
    <t>Civil works maintenance</t>
  </si>
  <si>
    <t>Macros</t>
  </si>
  <si>
    <t>This model uses macros to populate default data. Please download models from http://www.nrel.gov/analysis/jedi to ensure that malicious code has not been added to macros.</t>
  </si>
  <si>
    <t>USAID</t>
  </si>
  <si>
    <t>1300 Pennsylvania Avenue NW</t>
  </si>
  <si>
    <t xml:space="preserve">The I-JEDI model was developed by the National Renewable Energy Laboratory (NREL) with support from USAID. The model is intended to provide countries outside of the United States a tool to estimate gross economic impacts that could be supported by the construction and operation of renewable energy facilities. </t>
  </si>
  <si>
    <t>Washington, DC 20523 USA</t>
  </si>
  <si>
    <t>GEOTHERMAL</t>
  </si>
  <si>
    <t>http://www.sciencedirect.com/science/article/pii/S0920410514000813</t>
  </si>
  <si>
    <t>https://pangea.stanford.edu/ERE/db/WGC/papers/WGC/2015/21026.pdf</t>
  </si>
  <si>
    <t>Drilling depth (m)</t>
  </si>
  <si>
    <t>Hole diameter (in.)</t>
  </si>
  <si>
    <t>User indicated depth</t>
  </si>
  <si>
    <t>Bit cost (USD)</t>
  </si>
  <si>
    <t># bits</t>
  </si>
  <si>
    <t>Bit cost w/ stabilizers</t>
  </si>
  <si>
    <t>Drilling mud tons</t>
  </si>
  <si>
    <t>Drilling mud cost per ton</t>
  </si>
  <si>
    <t>Drilling mud cost</t>
  </si>
  <si>
    <t>Petroleum</t>
  </si>
  <si>
    <t>Diesel $/L</t>
  </si>
  <si>
    <t>http://www.globalpetrolprices.com/diesel_prices/</t>
  </si>
  <si>
    <t>Petroleum use per well</t>
  </si>
  <si>
    <t>L Diesel/day</t>
  </si>
  <si>
    <t>Country used</t>
  </si>
  <si>
    <t>Diesel cost/day</t>
  </si>
  <si>
    <t>Days for well + casing</t>
  </si>
  <si>
    <t>completion</t>
  </si>
  <si>
    <t>Oil cost/day</t>
  </si>
  <si>
    <t>Casing cost/m</t>
  </si>
  <si>
    <t>Calculated casing costs</t>
  </si>
  <si>
    <t>Max depth (m)</t>
  </si>
  <si>
    <t>Scaled multiplier</t>
  </si>
  <si>
    <t>petrol cost / day</t>
  </si>
  <si>
    <t>Petroleum products</t>
  </si>
  <si>
    <t>bits</t>
  </si>
  <si>
    <t>mud</t>
  </si>
  <si>
    <t>total</t>
  </si>
  <si>
    <t>Site preparation</t>
  </si>
  <si>
    <t>http://marketrealist.com/2016/01/crude-oils-total-cost-production-impacts-major-oil-producers/</t>
  </si>
  <si>
    <t>Drilling cost multiplier</t>
  </si>
  <si>
    <t>Cost /barrel oil $</t>
  </si>
  <si>
    <t>Bits and stabilizers</t>
  </si>
  <si>
    <t>Daily</t>
  </si>
  <si>
    <t>US Costs</t>
  </si>
  <si>
    <t>In-country costs</t>
  </si>
  <si>
    <t>Mud and Detergents</t>
  </si>
  <si>
    <t>detergents/day (L)</t>
  </si>
  <si>
    <t>detergent price/L</t>
  </si>
  <si>
    <t>detergent cost</t>
  </si>
  <si>
    <t>Drilling days</t>
  </si>
  <si>
    <t>Rig operator and drilling services</t>
  </si>
  <si>
    <t>Cement and cement additives</t>
  </si>
  <si>
    <t>Casing and wellhead</t>
  </si>
  <si>
    <t>Professional services (engineers, geologists, supervisors, etc.)</t>
  </si>
  <si>
    <t>Professional services avg wage</t>
  </si>
  <si>
    <t>http://bls.gov/oes</t>
  </si>
  <si>
    <t>(US data)</t>
  </si>
  <si>
    <t>Wage index</t>
  </si>
  <si>
    <t>per well</t>
  </si>
  <si>
    <t># wells:</t>
  </si>
  <si>
    <t>Total per well</t>
  </si>
  <si>
    <t>Total converted to user-specified dollar year</t>
  </si>
  <si>
    <t>Total ($2015)</t>
  </si>
  <si>
    <t>Well cost calculator</t>
  </si>
  <si>
    <t>Drilling portion of total costs</t>
  </si>
  <si>
    <t>http://os.is/gogn/unu-gtp-report/UNU-GTP-2013-11.pdf</t>
  </si>
  <si>
    <t>Domestic Content</t>
  </si>
  <si>
    <t>Mechanical equipment (turbines, generators, pumps, condensers, heat exchangers)</t>
  </si>
  <si>
    <t>Source: NREL Geothermal JEDI</t>
  </si>
  <si>
    <t>Binary</t>
  </si>
  <si>
    <t>Nominal Power (MW)</t>
  </si>
  <si>
    <t>Input Flow (kg/s)</t>
  </si>
  <si>
    <t>Input Temp (degree C)</t>
  </si>
  <si>
    <t>Input Depth (meters)</t>
  </si>
  <si>
    <t>Model Scalar Output</t>
  </si>
  <si>
    <t>Pump Work (MW)</t>
  </si>
  <si>
    <t>Gross power (MW)</t>
  </si>
  <si>
    <t>Permitting and environmental assessment</t>
  </si>
  <si>
    <t>Plant cost (US - only used to calculate imported mechanical equipment)</t>
  </si>
  <si>
    <t>Plant cost subtotal</t>
  </si>
  <si>
    <t>Number of production drills</t>
  </si>
  <si>
    <t>Field operations, including well equipment</t>
  </si>
  <si>
    <t>Site Labor</t>
  </si>
  <si>
    <t>operators, mechanics, electricians, general</t>
  </si>
  <si>
    <t>managers and administrators</t>
  </si>
  <si>
    <t>staff payments - real</t>
  </si>
  <si>
    <t>Plant operations, excluding equipment and field operations</t>
  </si>
  <si>
    <t>( $ 2014 US)</t>
  </si>
  <si>
    <t>Output ($2014 US)</t>
  </si>
  <si>
    <t>GDP ($2014 US)</t>
  </si>
  <si>
    <t>Production wells</t>
  </si>
  <si>
    <t>Nameplate capacity (MW)</t>
  </si>
  <si>
    <t>Dollar year</t>
  </si>
  <si>
    <t>Mud and detergents</t>
  </si>
  <si>
    <t>ag</t>
  </si>
  <si>
    <t>industry</t>
  </si>
  <si>
    <t>private HH</t>
  </si>
  <si>
    <t>http://202.78.94.69/dews/Table.aspx?rxid=e75f57ad-db45-47cd-af00-543d0500b96d&amp;px_db=Element_03&amp;px_type=PX&amp;px_language=en&amp;px_tableid=Element_03%5cDWI03041.px&amp;layout=tableViewLayout1</t>
  </si>
  <si>
    <t>L/HH</t>
  </si>
  <si>
    <t>Value Added (L + K + T)</t>
  </si>
  <si>
    <t>Labor - total</t>
  </si>
  <si>
    <t>Avg Wages $2014</t>
  </si>
  <si>
    <t>Avg Earnings ($2008)</t>
  </si>
  <si>
    <t>Avg Earnings ($2014)</t>
  </si>
  <si>
    <t>CustomRegion11</t>
  </si>
  <si>
    <t>Customregion12</t>
  </si>
  <si>
    <t>CustomRegion13</t>
  </si>
  <si>
    <t>CustomRegion14</t>
  </si>
  <si>
    <t>CustomRegion15</t>
  </si>
  <si>
    <t>CustomRegion16</t>
  </si>
  <si>
    <t>CustomRegion17</t>
  </si>
  <si>
    <t>CustomRegion18</t>
  </si>
  <si>
    <t>CustomRegion19</t>
  </si>
  <si>
    <t>CustomRegion110</t>
  </si>
  <si>
    <t>CustomRegion111</t>
  </si>
  <si>
    <t>CustomRegion112</t>
  </si>
  <si>
    <t>CustomRegion113</t>
  </si>
  <si>
    <t>CustomRegion114</t>
  </si>
  <si>
    <t>CustomRegion115</t>
  </si>
  <si>
    <t>CustomRegion116</t>
  </si>
  <si>
    <t>CustomRegion117</t>
  </si>
  <si>
    <t>CustomRegion118</t>
  </si>
  <si>
    <t>CustomRegion119</t>
  </si>
  <si>
    <t>CustomRegion120</t>
  </si>
  <si>
    <t>CustomRegion121</t>
  </si>
  <si>
    <t>CustomRegion122</t>
  </si>
  <si>
    <t>CustomRegion123</t>
  </si>
  <si>
    <t>CustomRegion124</t>
  </si>
  <si>
    <t>CustomRegion125</t>
  </si>
  <si>
    <t>CustomRegion21</t>
  </si>
  <si>
    <t>CustomRegion22</t>
  </si>
  <si>
    <t>CustomRegion23</t>
  </si>
  <si>
    <t>CustomRegion24</t>
  </si>
  <si>
    <t>CustomRegion25</t>
  </si>
  <si>
    <t>CustomRegion26</t>
  </si>
  <si>
    <t>CustomRegion27</t>
  </si>
  <si>
    <t>CustomRegion28</t>
  </si>
  <si>
    <t>CustomRegion29</t>
  </si>
  <si>
    <t>CustomRegion210</t>
  </si>
  <si>
    <t>CustomRegion211</t>
  </si>
  <si>
    <t>CustomRegion212</t>
  </si>
  <si>
    <t>CustomRegion213</t>
  </si>
  <si>
    <t>CustomRegion214</t>
  </si>
  <si>
    <t>CustomRegion215</t>
  </si>
  <si>
    <t>CustomRegion216</t>
  </si>
  <si>
    <t>CustomRegion217</t>
  </si>
  <si>
    <t>CustomRegion218</t>
  </si>
  <si>
    <t>CustomRegion219</t>
  </si>
  <si>
    <t>CustomRegion220</t>
  </si>
  <si>
    <t>CustomRegion221</t>
  </si>
  <si>
    <t>CustomRegion222</t>
  </si>
  <si>
    <t>CustomRegion223</t>
  </si>
  <si>
    <t>CustomRegion224</t>
  </si>
  <si>
    <t>CustomRegion225</t>
  </si>
  <si>
    <t>CustomRegion31</t>
  </si>
  <si>
    <t>CustomRegion32</t>
  </si>
  <si>
    <t>CustomRegion33</t>
  </si>
  <si>
    <t>CustomRegion34</t>
  </si>
  <si>
    <t>CustomRegion35</t>
  </si>
  <si>
    <t>CustomRegion36</t>
  </si>
  <si>
    <t>CustomRegion37</t>
  </si>
  <si>
    <t>CustomRegion38</t>
  </si>
  <si>
    <t>CustomRegion39</t>
  </si>
  <si>
    <t>CustomRegion310</t>
  </si>
  <si>
    <t>CustomRegion311</t>
  </si>
  <si>
    <t>CustomRegion312</t>
  </si>
  <si>
    <t>CustomRegion313</t>
  </si>
  <si>
    <t>CustomRegion314</t>
  </si>
  <si>
    <t>CustomRegion315</t>
  </si>
  <si>
    <t>CustomRegion316</t>
  </si>
  <si>
    <t>CustomRegion317</t>
  </si>
  <si>
    <t>CustomRegion318</t>
  </si>
  <si>
    <t>CustomRegion319</t>
  </si>
  <si>
    <t>CustomRegion320</t>
  </si>
  <si>
    <t>CustomRegion321</t>
  </si>
  <si>
    <t>CustomRegion322</t>
  </si>
  <si>
    <t>CustomRegion323</t>
  </si>
  <si>
    <t>CustomRegion324</t>
  </si>
  <si>
    <t>CustomRegion325</t>
  </si>
  <si>
    <t>Dollar Year of Average Earnings</t>
  </si>
  <si>
    <t>CustomRegion4</t>
  </si>
  <si>
    <t>CustomRegion5</t>
  </si>
  <si>
    <t>Earnings Index Year for Custom Regions</t>
  </si>
  <si>
    <t>CR2</t>
  </si>
  <si>
    <t>CR1</t>
  </si>
  <si>
    <t>Proxy</t>
  </si>
  <si>
    <t>Not implemented yet</t>
  </si>
  <si>
    <t>Labor Payments as a Percentage of Output</t>
  </si>
  <si>
    <t>Dollar Year of Earnings</t>
  </si>
  <si>
    <t>CR3</t>
  </si>
  <si>
    <t>These values are looked up in cell D164</t>
  </si>
  <si>
    <t>Source: Industry conversations</t>
  </si>
  <si>
    <t>Type 1 Total Requirements</t>
  </si>
  <si>
    <t>Type 2 Total Requirements</t>
  </si>
  <si>
    <t>Custom Region 2</t>
  </si>
  <si>
    <t>Custom Region 3</t>
  </si>
  <si>
    <t>Return to Inputs</t>
  </si>
  <si>
    <t>avg</t>
  </si>
  <si>
    <t>DOM_C01T05: Agriculture, hunting, forestry and fishing</t>
  </si>
  <si>
    <t>DOM_C10T14: Mining and quarrying</t>
  </si>
  <si>
    <t>DOM_C15T16: Food products, beverages and tobacco</t>
  </si>
  <si>
    <t>DOM_C17T19: Textiles, textile products, leather and footwear</t>
  </si>
  <si>
    <t>DOM_C20: Wood and products of wood and cork</t>
  </si>
  <si>
    <t>DOM_C21T22: Pulp, paper, paper products, printing and publishing</t>
  </si>
  <si>
    <t>DOM_C23: Coke, refined petroleum products and nuclear fuel</t>
  </si>
  <si>
    <t>DOM_C24: Chemicals and chemical products</t>
  </si>
  <si>
    <t>DOM_C25: Rubber and plastics products</t>
  </si>
  <si>
    <t>DOM_C26: Other non-metallic mineral products</t>
  </si>
  <si>
    <t>DOM_C27: Basic metals</t>
  </si>
  <si>
    <t>DOM_C28: Fabricated metal products</t>
  </si>
  <si>
    <t>DOM_C29: Machinery and equipment, nec</t>
  </si>
  <si>
    <t>DOM_C30T33X: Computer, Electronic and optical equipment</t>
  </si>
  <si>
    <t>DOM_C31: Electrical machinery and apparatus, nec</t>
  </si>
  <si>
    <t>DOM_C34: Motor vehicles, trailers and semi-trailers</t>
  </si>
  <si>
    <t>DOM_C35: Other transport equipment</t>
  </si>
  <si>
    <t>DOM_C36T37: Manufacturing nec; recycling</t>
  </si>
  <si>
    <t>DOM_C40T41: Electricity, gas and water supply</t>
  </si>
  <si>
    <t>DOM_C45: Construction</t>
  </si>
  <si>
    <t>DOM_C50T52: Wholesale and retail trade; repairs</t>
  </si>
  <si>
    <t>DOM_C55: Hotels and restaurants</t>
  </si>
  <si>
    <t>DOM_C60T63: Transport and storage</t>
  </si>
  <si>
    <t>DOM_C64: Post and telecommunications</t>
  </si>
  <si>
    <t>DOM_C65T67: Financial intermediation</t>
  </si>
  <si>
    <t>DOM_C70: Real estate activities</t>
  </si>
  <si>
    <t>DOM_C71: Renting of machinery and equipment</t>
  </si>
  <si>
    <t>DOM_C72: Computer and related activities</t>
  </si>
  <si>
    <t>DOM_C73T74: R&amp;D and other business activities</t>
  </si>
  <si>
    <t>DOM_C75: Public administration and defence; compulsory social security</t>
  </si>
  <si>
    <t>DOM_C80: Education</t>
  </si>
  <si>
    <t>DOM_C85: Health and social work</t>
  </si>
  <si>
    <t>DOM_C90T93: Other community, social and personal services</t>
  </si>
  <si>
    <t>DOM_C95: Private households with employed persons</t>
  </si>
  <si>
    <t>L%</t>
  </si>
  <si>
    <t>-&gt;</t>
  </si>
  <si>
    <t>VA%</t>
  </si>
  <si>
    <t>VA</t>
  </si>
  <si>
    <t>L/VA</t>
  </si>
  <si>
    <t>Philipine Statistics Authority</t>
  </si>
  <si>
    <t>Enter data in boxes below</t>
  </si>
  <si>
    <t>http://www.nrel.gov/docs/fy16osti/67036.pdf</t>
  </si>
  <si>
    <t>Click to access the user guide.</t>
  </si>
  <si>
    <t>Click to access the user guide</t>
  </si>
  <si>
    <t>https://www.ec-leds.org/tools-page/development-impact-assessment-tools</t>
  </si>
  <si>
    <t>http://www.nrel.gov/analysis/jedi</t>
  </si>
  <si>
    <t>Inquiries should be sent to jedisupport@nrel.gov</t>
  </si>
  <si>
    <t>This file uses macros but they should only be enabled if this model was downloaded from its official sources:</t>
  </si>
  <si>
    <t>September 2024 Model Release</t>
  </si>
  <si>
    <t>&lt;- dollar year of scenario</t>
  </si>
  <si>
    <t xml:space="preserve">Dollar year of default O&amp;M data: </t>
  </si>
  <si>
    <t>Assumes 2% annual growth (US Federal Reserve long-term growth target)</t>
  </si>
  <si>
    <t>Source: Bloomberg New Energy Finance; Zambia is estimated</t>
  </si>
  <si>
    <t>CAPEX ($ Million USD/w)</t>
  </si>
  <si>
    <t>Overhead</t>
  </si>
  <si>
    <t>Hardware</t>
  </si>
  <si>
    <t>Project Share</t>
  </si>
  <si>
    <t>Mounting hardware</t>
  </si>
  <si>
    <t>O&amp;M domestic content</t>
  </si>
  <si>
    <t>Construction &amp; Installation domestic content</t>
  </si>
  <si>
    <t>Services</t>
  </si>
  <si>
    <t>Parts</t>
  </si>
  <si>
    <t>Fixed O&amp;M ($Thousand USD/MW/year)</t>
  </si>
  <si>
    <t>Real Capex</t>
  </si>
  <si>
    <t>Nominal Capex ($2014)</t>
  </si>
  <si>
    <t>Nominal Fixed O&amp;M ($2014)</t>
  </si>
  <si>
    <t>Selected country</t>
  </si>
  <si>
    <t>Real Fixed O&amp;M</t>
  </si>
  <si>
    <t>Nominal -&gt; Real $ Adjustment</t>
  </si>
  <si>
    <t>Default wholesale margin</t>
  </si>
  <si>
    <t>Mfg</t>
  </si>
  <si>
    <t>Wholesale</t>
  </si>
  <si>
    <t>Module Mfg</t>
  </si>
  <si>
    <t>Construction cost</t>
  </si>
  <si>
    <t>Default data is for utility-scale tracking solar photovoltaics.</t>
  </si>
  <si>
    <t>Impacts from other solar projects can be estimated by customizing costs.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</si>
</sst>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quot;$&quot;#,##0_);[Red]\(&quot;$&quot;#,##0\)"/>
    <numFmt numFmtId="165" formatCode="_(&quot;$&quot;* #,##0.00_);_(&quot;$&quot;* \(#,##0.00\);_(&quot;$&quot;* &quot;-&quot;??_);_(@_)"/>
    <numFmt numFmtId="166" formatCode="_(* #,##0.00_);_(* \(#,##0.00\);_(* &quot;-&quot;??_);_(@_)"/>
    <numFmt numFmtId="167" formatCode="_(&quot;$&quot;* #,##0_);_(&quot;$&quot;* \(#,##0\);_(&quot;$&quot;* &quot;-&quot;??_);_(@_)"/>
    <numFmt numFmtId="168" formatCode="0.0"/>
    <numFmt numFmtId="169" formatCode="_(* #,##0_);_(* \(#,##0\);_(* &quot;-&quot;??_);_(@_)"/>
    <numFmt numFmtId="170" formatCode="0.000000"/>
    <numFmt numFmtId="171" formatCode="_(&quot;$&quot;* #,##0_);_(&quot;$&quot;* \(#,##0\);_(&quot;$&quot;* &quot;-&quot;???_);_(@_)"/>
    <numFmt numFmtId="172" formatCode="_(* #,##0.0_);_(* \(#,##0.0\);_(* &quot;-&quot;??_);_(@_)"/>
    <numFmt numFmtId="173" formatCode="_(&quot;$&quot;* #,##0.0_);_(&quot;$&quot;* \(#,##0.0\);_(&quot;$&quot;* &quot;-&quot;??_);_(@_)"/>
  </numFmts>
  <fonts count="26" x14ac:knownFonts="1">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b/>
      <sz val="24"/>
      <color theme="9" tint="-0.249977111117893"/>
      <name val="Calibri"/>
      <family val="2"/>
      <scheme val="minor"/>
    </font>
    <font>
      <i/>
      <sz val="11"/>
      <color theme="1"/>
      <name val="Calibri"/>
      <family val="2"/>
      <scheme val="minor"/>
    </font>
    <font>
      <sz val="11"/>
      <color rgb="FF000000"/>
      <name val="Calibri"/>
      <family val="2"/>
    </font>
    <font>
      <b/>
      <i/>
      <sz val="11"/>
      <color rgb="FFFF0000"/>
      <name val="Calibri"/>
      <family val="2"/>
      <scheme val="minor"/>
    </font>
    <font>
      <b/>
      <i/>
      <sz val="11"/>
      <color theme="1"/>
      <name val="Calibri"/>
      <family val="2"/>
      <scheme val="minor"/>
    </font>
    <font>
      <b/>
      <i/>
      <sz val="18"/>
      <color theme="9" tint="-0.249977111117893"/>
      <name val="Calibri"/>
      <family val="2"/>
      <scheme val="minor"/>
    </font>
    <font>
      <b/>
      <i/>
      <sz val="18"/>
      <color theme="3"/>
      <name val="Calibri"/>
      <family val="2"/>
      <scheme val="minor"/>
    </font>
    <font>
      <sz val="11"/>
      <color theme="3"/>
      <name val="Calibri"/>
      <family val="2"/>
      <scheme val="minor"/>
    </font>
    <font>
      <sz val="9"/>
      <color indexed="81"/>
      <name val="Tahoma"/>
      <family val="2"/>
    </font>
    <font>
      <b/>
      <sz val="9"/>
      <color indexed="81"/>
      <name val="Tahoma"/>
      <family val="2"/>
    </font>
    <font>
      <sz val="11"/>
      <name val="Calibri"/>
      <family val="2"/>
      <scheme val="minor"/>
    </font>
    <font>
      <b/>
      <sz val="11"/>
      <color theme="5"/>
      <name val="Calibri"/>
      <family val="2"/>
      <scheme val="minor"/>
    </font>
    <font>
      <b/>
      <sz val="12"/>
      <color theme="1"/>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16"/>
      <color theme="1"/>
      <name val="Calibri"/>
      <family val="2"/>
      <scheme val="minor"/>
    </font>
    <font>
      <u/>
      <sz val="16"/>
      <color theme="10"/>
      <name val="Calibri"/>
      <family val="2"/>
      <scheme val="minor"/>
    </font>
    <font>
      <b/>
      <sz val="26"/>
      <color theme="9" tint="-0.249977111117893"/>
      <name val="Calibri"/>
      <family val="2"/>
      <scheme val="minor"/>
    </font>
    <font>
      <i/>
      <sz val="11"/>
      <color rgb="FFFF0000"/>
      <name val="Calibri"/>
      <family val="2"/>
      <scheme val="minor"/>
    </font>
    <font>
      <b/>
      <u/>
      <sz val="11"/>
      <color theme="10"/>
      <name val="Calibri"/>
      <family val="2"/>
      <scheme val="minor"/>
    </font>
    <font>
      <u/>
      <sz val="14"/>
      <color theme="10"/>
      <name val="Calibri"/>
      <family val="2"/>
      <scheme val="minor"/>
    </font>
  </fonts>
  <fills count="7">
    <fill>
      <patternFill patternType="none"/>
    </fill>
    <fill>
      <patternFill patternType="gray125"/>
    </fill>
    <fill>
      <patternFill patternType="solid">
        <fgColor theme="2" tint="-9.9978637043366805E-2"/>
        <bgColor indexed="64"/>
      </patternFill>
    </fill>
    <fill>
      <patternFill patternType="solid">
        <fgColor theme="4" tint="0.7999816888943144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8" tint="0.79998168889431442"/>
        <bgColor indexed="64"/>
      </patternFill>
    </fill>
  </fills>
  <borders count="15">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diagonal/>
    </border>
    <border>
      <left/>
      <right/>
      <top/>
      <bottom style="medium">
        <color auto="1"/>
      </bottom>
      <diagonal/>
    </border>
    <border>
      <left style="medium">
        <color auto="1"/>
      </left>
      <right style="medium">
        <color auto="1"/>
      </right>
      <top style="medium">
        <color auto="1"/>
      </top>
      <bottom style="medium">
        <color auto="1"/>
      </bottom>
      <diagonal/>
    </border>
  </borders>
  <cellStyleXfs count="5">
    <xf numFmtId="0" fontId="0" fillId="0" borderId="0"/>
    <xf numFmtId="165"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Alignment="0" applyProtection="0"/>
    <xf numFmtId="166" fontId="1" fillId="0" borderId="0" applyFont="0" applyFill="0" applyBorder="0" applyAlignment="0" applyProtection="0"/>
  </cellStyleXfs>
  <cellXfs count="134">
    <xf numFmtId="0" fontId="0" fillId="0" borderId="0" xfId="0"/>
    <xf numFmtId="0" fontId="2" fillId="0" borderId="0" xfId="0" applyFont="1"/>
    <xf numFmtId="0" fontId="2" fillId="0" borderId="0" xfId="0" applyFont="1" applyAlignment="1">
      <alignment wrapText="1"/>
    </xf>
    <xf numFmtId="0" fontId="0" fillId="0" borderId="0" xfId="0" applyAlignment="1">
      <alignment horizontal="left" indent="2"/>
    </xf>
    <xf numFmtId="167" fontId="0" fillId="0" borderId="0" xfId="1" applyNumberFormat="1" applyFont="1"/>
    <xf numFmtId="0" fontId="2" fillId="0" borderId="0" xfId="0" applyFont="1" applyAlignment="1">
      <alignment horizontal="left"/>
    </xf>
    <xf numFmtId="0" fontId="3" fillId="0" borderId="0" xfId="3"/>
    <xf numFmtId="9" fontId="0" fillId="0" borderId="0" xfId="2" applyFont="1"/>
    <xf numFmtId="0" fontId="4" fillId="0" borderId="0" xfId="0" applyFont="1"/>
    <xf numFmtId="0" fontId="5" fillId="0" borderId="0" xfId="0" applyFont="1"/>
    <xf numFmtId="167" fontId="0" fillId="0" borderId="1" xfId="1" applyNumberFormat="1" applyFont="1" applyBorder="1"/>
    <xf numFmtId="9" fontId="0" fillId="0" borderId="2" xfId="2" applyFont="1" applyBorder="1"/>
    <xf numFmtId="9" fontId="0" fillId="0" borderId="4" xfId="2" applyFont="1" applyBorder="1"/>
    <xf numFmtId="167" fontId="0" fillId="0" borderId="5" xfId="1" applyNumberFormat="1" applyFont="1" applyBorder="1"/>
    <xf numFmtId="9" fontId="0" fillId="0" borderId="6" xfId="2" applyFont="1" applyBorder="1"/>
    <xf numFmtId="0" fontId="0" fillId="2" borderId="0" xfId="0" applyFill="1"/>
    <xf numFmtId="0" fontId="0" fillId="3" borderId="0" xfId="0" applyFill="1"/>
    <xf numFmtId="168" fontId="0" fillId="0" borderId="0" xfId="0" applyNumberFormat="1"/>
    <xf numFmtId="167" fontId="0" fillId="0" borderId="0" xfId="0" applyNumberFormat="1"/>
    <xf numFmtId="0" fontId="0" fillId="0" borderId="0" xfId="0" applyAlignment="1">
      <alignment horizontal="left"/>
    </xf>
    <xf numFmtId="169" fontId="0" fillId="0" borderId="0" xfId="4" applyNumberFormat="1" applyFont="1"/>
    <xf numFmtId="0" fontId="0" fillId="0" borderId="0" xfId="0" applyAlignment="1">
      <alignment wrapText="1"/>
    </xf>
    <xf numFmtId="0" fontId="0" fillId="0" borderId="7" xfId="0" applyBorder="1"/>
    <xf numFmtId="0" fontId="0" fillId="0" borderId="8" xfId="0" applyBorder="1"/>
    <xf numFmtId="0" fontId="0" fillId="0" borderId="9" xfId="0" applyBorder="1"/>
    <xf numFmtId="9" fontId="0" fillId="0" borderId="0" xfId="0" applyNumberFormat="1"/>
    <xf numFmtId="0" fontId="0" fillId="0" borderId="0" xfId="0" applyAlignment="1">
      <alignment horizontal="left" indent="1"/>
    </xf>
    <xf numFmtId="169" fontId="0" fillId="0" borderId="0" xfId="0" applyNumberFormat="1"/>
    <xf numFmtId="166" fontId="0" fillId="0" borderId="0" xfId="0" applyNumberFormat="1"/>
    <xf numFmtId="165" fontId="0" fillId="0" borderId="0" xfId="1" applyFont="1"/>
    <xf numFmtId="0" fontId="2" fillId="0" borderId="0" xfId="0" applyFont="1" applyAlignment="1">
      <alignment horizontal="left" indent="1"/>
    </xf>
    <xf numFmtId="165" fontId="0" fillId="0" borderId="0" xfId="0" applyNumberFormat="1"/>
    <xf numFmtId="170" fontId="0" fillId="0" borderId="0" xfId="0" applyNumberFormat="1"/>
    <xf numFmtId="14" fontId="0" fillId="0" borderId="0" xfId="0" applyNumberFormat="1"/>
    <xf numFmtId="2" fontId="0" fillId="0" borderId="0" xfId="0" applyNumberFormat="1"/>
    <xf numFmtId="167" fontId="0" fillId="0" borderId="10" xfId="1" applyNumberFormat="1" applyFont="1" applyBorder="1"/>
    <xf numFmtId="9" fontId="0" fillId="0" borderId="11" xfId="2" applyFont="1" applyBorder="1"/>
    <xf numFmtId="9" fontId="5" fillId="0" borderId="0" xfId="2" applyFont="1"/>
    <xf numFmtId="167" fontId="2" fillId="0" borderId="0" xfId="1" applyNumberFormat="1" applyFont="1"/>
    <xf numFmtId="9" fontId="2" fillId="0" borderId="0" xfId="2" applyFont="1"/>
    <xf numFmtId="0" fontId="0" fillId="0" borderId="0" xfId="0" applyAlignment="1">
      <alignment horizontal="center"/>
    </xf>
    <xf numFmtId="9" fontId="0" fillId="0" borderId="2" xfId="0" applyNumberFormat="1" applyBorder="1"/>
    <xf numFmtId="9" fontId="0" fillId="0" borderId="6" xfId="0" applyNumberFormat="1" applyBorder="1"/>
    <xf numFmtId="167" fontId="0" fillId="0" borderId="3" xfId="1" applyNumberFormat="1" applyFont="1" applyBorder="1"/>
    <xf numFmtId="0" fontId="0" fillId="0" borderId="1" xfId="0" applyBorder="1"/>
    <xf numFmtId="9" fontId="0" fillId="0" borderId="4" xfId="0" applyNumberFormat="1" applyBorder="1"/>
    <xf numFmtId="9" fontId="0" fillId="0" borderId="11" xfId="0" applyNumberFormat="1" applyBorder="1"/>
    <xf numFmtId="169" fontId="0" fillId="0" borderId="3" xfId="4" applyNumberFormat="1" applyFont="1" applyBorder="1"/>
    <xf numFmtId="0" fontId="2" fillId="0" borderId="4" xfId="0" applyFont="1" applyBorder="1"/>
    <xf numFmtId="0" fontId="0" fillId="4" borderId="4" xfId="0" applyFill="1" applyBorder="1"/>
    <xf numFmtId="0" fontId="5" fillId="4" borderId="4" xfId="0" applyFont="1" applyFill="1" applyBorder="1"/>
    <xf numFmtId="0" fontId="7" fillId="4" borderId="4" xfId="0" applyFont="1" applyFill="1" applyBorder="1"/>
    <xf numFmtId="0" fontId="5" fillId="0" borderId="0" xfId="0" quotePrefix="1" applyFont="1"/>
    <xf numFmtId="0" fontId="5" fillId="4" borderId="2" xfId="0" quotePrefix="1" applyFont="1" applyFill="1" applyBorder="1"/>
    <xf numFmtId="172" fontId="0" fillId="0" borderId="0" xfId="4" applyNumberFormat="1" applyFont="1"/>
    <xf numFmtId="167" fontId="2" fillId="0" borderId="0" xfId="0" applyNumberFormat="1" applyFont="1"/>
    <xf numFmtId="9" fontId="8" fillId="0" borderId="11" xfId="2" applyFont="1" applyBorder="1"/>
    <xf numFmtId="9" fontId="0" fillId="0" borderId="3" xfId="2" applyFont="1" applyFill="1" applyBorder="1"/>
    <xf numFmtId="0" fontId="9" fillId="0" borderId="0" xfId="0" applyFont="1"/>
    <xf numFmtId="167" fontId="5" fillId="0" borderId="5" xfId="1" applyNumberFormat="1" applyFont="1" applyBorder="1"/>
    <xf numFmtId="167" fontId="0" fillId="3" borderId="0" xfId="1" applyNumberFormat="1" applyFont="1" applyFill="1"/>
    <xf numFmtId="170" fontId="0" fillId="3" borderId="0" xfId="0" applyNumberFormat="1" applyFill="1"/>
    <xf numFmtId="2" fontId="0" fillId="3" borderId="0" xfId="0" applyNumberFormat="1" applyFill="1"/>
    <xf numFmtId="0" fontId="4" fillId="0" borderId="0" xfId="0" applyFont="1" applyAlignment="1">
      <alignment horizontal="left"/>
    </xf>
    <xf numFmtId="0" fontId="9" fillId="0" borderId="0" xfId="0" applyFont="1" applyAlignment="1">
      <alignment horizontal="left"/>
    </xf>
    <xf numFmtId="9" fontId="0" fillId="3" borderId="0" xfId="2" applyFont="1" applyFill="1"/>
    <xf numFmtId="9" fontId="2" fillId="0" borderId="0" xfId="2" applyFont="1" applyAlignment="1">
      <alignment horizontal="right"/>
    </xf>
    <xf numFmtId="169" fontId="2" fillId="0" borderId="0" xfId="4" applyNumberFormat="1" applyFont="1" applyAlignment="1">
      <alignment horizontal="right"/>
    </xf>
    <xf numFmtId="165" fontId="0" fillId="0" borderId="3" xfId="1" applyFont="1" applyFill="1" applyBorder="1"/>
    <xf numFmtId="167" fontId="0" fillId="0" borderId="3" xfId="1" applyNumberFormat="1" applyFont="1" applyFill="1" applyBorder="1"/>
    <xf numFmtId="9" fontId="0" fillId="0" borderId="0" xfId="2" applyFont="1" applyFill="1"/>
    <xf numFmtId="0" fontId="2" fillId="0" borderId="0" xfId="0" applyFont="1" applyAlignment="1">
      <alignment horizontal="left" indent="2"/>
    </xf>
    <xf numFmtId="0" fontId="5" fillId="0" borderId="0" xfId="0" applyFont="1" applyAlignment="1">
      <alignment horizontal="left"/>
    </xf>
    <xf numFmtId="0" fontId="14" fillId="0" borderId="0" xfId="0" applyFont="1"/>
    <xf numFmtId="0" fontId="14" fillId="0" borderId="0" xfId="0" applyFont="1" applyAlignment="1">
      <alignment wrapText="1"/>
    </xf>
    <xf numFmtId="9" fontId="0" fillId="0" borderId="8" xfId="0" applyNumberFormat="1" applyBorder="1"/>
    <xf numFmtId="169" fontId="0" fillId="0" borderId="8" xfId="4" applyNumberFormat="1" applyFont="1" applyBorder="1"/>
    <xf numFmtId="164" fontId="0" fillId="0" borderId="0" xfId="0" applyNumberFormat="1"/>
    <xf numFmtId="167" fontId="0" fillId="0" borderId="1" xfId="1" applyNumberFormat="1" applyFont="1" applyFill="1" applyBorder="1"/>
    <xf numFmtId="167" fontId="0" fillId="0" borderId="5" xfId="1" applyNumberFormat="1" applyFont="1" applyFill="1" applyBorder="1"/>
    <xf numFmtId="167" fontId="1" fillId="0" borderId="1" xfId="1" applyNumberFormat="1" applyFont="1" applyFill="1" applyBorder="1"/>
    <xf numFmtId="0" fontId="0" fillId="5" borderId="0" xfId="0" applyFill="1"/>
    <xf numFmtId="0" fontId="0" fillId="6" borderId="0" xfId="0" applyFill="1"/>
    <xf numFmtId="0" fontId="0" fillId="0" borderId="0" xfId="0" quotePrefix="1"/>
    <xf numFmtId="38" fontId="0" fillId="0" borderId="0" xfId="0" applyNumberFormat="1"/>
    <xf numFmtId="38" fontId="0" fillId="0" borderId="0" xfId="1" applyNumberFormat="1" applyFont="1"/>
    <xf numFmtId="38" fontId="0" fillId="0" borderId="0" xfId="4" applyNumberFormat="1" applyFont="1"/>
    <xf numFmtId="38" fontId="0" fillId="5" borderId="0" xfId="0" applyNumberFormat="1" applyFill="1"/>
    <xf numFmtId="0" fontId="15" fillId="0" borderId="0" xfId="0" applyFont="1"/>
    <xf numFmtId="173" fontId="0" fillId="0" borderId="0" xfId="1" applyNumberFormat="1" applyFont="1"/>
    <xf numFmtId="0" fontId="0" fillId="0" borderId="12"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13" xfId="0" applyBorder="1"/>
    <xf numFmtId="0" fontId="0" fillId="0" borderId="6" xfId="0" applyBorder="1"/>
    <xf numFmtId="0" fontId="0" fillId="0" borderId="0" xfId="0" applyAlignment="1">
      <alignment horizontal="left" wrapText="1" indent="2"/>
    </xf>
    <xf numFmtId="0" fontId="0" fillId="0" borderId="0" xfId="0" applyAlignment="1">
      <alignment horizontal="left" wrapText="1"/>
    </xf>
    <xf numFmtId="0" fontId="17" fillId="0" borderId="0" xfId="0" applyFont="1"/>
    <xf numFmtId="0" fontId="16" fillId="0" borderId="0" xfId="0" quotePrefix="1" applyFont="1"/>
    <xf numFmtId="0" fontId="0" fillId="0" borderId="0" xfId="0" applyAlignment="1">
      <alignment vertical="top" wrapText="1"/>
    </xf>
    <xf numFmtId="0" fontId="21" fillId="0" borderId="0" xfId="3" applyFont="1"/>
    <xf numFmtId="0" fontId="18" fillId="0" borderId="7" xfId="0" applyFont="1" applyBorder="1" applyAlignment="1">
      <alignment wrapText="1"/>
    </xf>
    <xf numFmtId="0" fontId="18" fillId="0" borderId="8" xfId="0" applyFont="1" applyBorder="1"/>
    <xf numFmtId="0" fontId="19" fillId="0" borderId="8" xfId="0" applyFont="1" applyBorder="1" applyAlignment="1">
      <alignment horizontal="center"/>
    </xf>
    <xf numFmtId="0" fontId="20" fillId="0" borderId="8" xfId="0" applyFont="1" applyBorder="1" applyAlignment="1">
      <alignment horizontal="center"/>
    </xf>
    <xf numFmtId="0" fontId="21" fillId="0" borderId="8" xfId="3" applyFont="1" applyBorder="1" applyAlignment="1">
      <alignment horizontal="center"/>
    </xf>
    <xf numFmtId="49" fontId="19" fillId="0" borderId="8" xfId="0" applyNumberFormat="1" applyFont="1" applyBorder="1" applyAlignment="1">
      <alignment horizontal="center"/>
    </xf>
    <xf numFmtId="1" fontId="0" fillId="0" borderId="0" xfId="0" applyNumberFormat="1"/>
    <xf numFmtId="0" fontId="23" fillId="0" borderId="0" xfId="0" applyFont="1"/>
    <xf numFmtId="0" fontId="0" fillId="0" borderId="14" xfId="0" applyBorder="1" applyAlignment="1">
      <alignment wrapText="1"/>
    </xf>
    <xf numFmtId="0" fontId="24" fillId="0" borderId="0" xfId="3" quotePrefix="1" applyFont="1" applyFill="1"/>
    <xf numFmtId="0" fontId="5" fillId="0" borderId="9" xfId="0" applyFont="1" applyBorder="1"/>
    <xf numFmtId="0" fontId="3" fillId="0" borderId="8" xfId="3" applyBorder="1"/>
    <xf numFmtId="0" fontId="18" fillId="0" borderId="8" xfId="0" applyFont="1" applyBorder="1" applyAlignment="1">
      <alignment horizontal="center" wrapText="1"/>
    </xf>
    <xf numFmtId="0" fontId="25" fillId="0" borderId="8" xfId="3" applyFont="1" applyBorder="1" applyAlignment="1">
      <alignment horizontal="center"/>
    </xf>
    <xf numFmtId="0" fontId="17" fillId="0" borderId="8" xfId="0" applyFont="1" applyBorder="1" applyAlignment="1">
      <alignment horizontal="center"/>
    </xf>
    <xf numFmtId="167" fontId="0" fillId="0" borderId="0" xfId="1" applyNumberFormat="1" applyFont="1" applyBorder="1"/>
    <xf numFmtId="9" fontId="0" fillId="0" borderId="0" xfId="2" applyFont="1" applyBorder="1"/>
    <xf numFmtId="10" fontId="0" fillId="0" borderId="0" xfId="2" applyNumberFormat="1" applyFont="1"/>
    <xf numFmtId="167" fontId="1" fillId="0" borderId="10" xfId="1" applyNumberFormat="1" applyFont="1" applyBorder="1"/>
    <xf numFmtId="167" fontId="0" fillId="0" borderId="0" xfId="1" applyNumberFormat="1" applyFont="1" applyFill="1"/>
    <xf numFmtId="171" fontId="0" fillId="0" borderId="0" xfId="0" applyNumberFormat="1"/>
    <xf numFmtId="2" fontId="0" fillId="0" borderId="0" xfId="1" applyNumberFormat="1" applyFont="1" applyFill="1"/>
    <xf numFmtId="0" fontId="22" fillId="0" borderId="7" xfId="0" applyFont="1" applyBorder="1" applyAlignment="1">
      <alignment horizontal="center" vertical="center" wrapText="1"/>
    </xf>
    <xf numFmtId="0" fontId="0" fillId="0" borderId="9" xfId="0" applyBorder="1" applyAlignment="1">
      <alignment horizontal="center" vertical="center"/>
    </xf>
    <xf numFmtId="0" fontId="0" fillId="0" borderId="0" xfId="0" applyAlignment="1">
      <alignment horizontal="center"/>
    </xf>
    <xf numFmtId="0" fontId="10" fillId="0" borderId="0" xfId="0" applyFont="1" applyAlignment="1">
      <alignment horizontal="center"/>
    </xf>
    <xf numFmtId="0" fontId="11" fillId="0" borderId="0" xfId="0" applyFont="1" applyAlignment="1">
      <alignment horizontal="center"/>
    </xf>
    <xf numFmtId="0" fontId="4" fillId="0" borderId="0" xfId="0" applyFont="1" applyAlignment="1">
      <alignment horizontal="left"/>
    </xf>
    <xf numFmtId="0" fontId="0" fillId="0" borderId="0" xfId="0" applyAlignment="1">
      <alignment horizontal="left"/>
    </xf>
    <xf numFmtId="0" fontId="9" fillId="0" borderId="0" xfId="0" applyFont="1" applyAlignment="1">
      <alignment horizontal="center"/>
    </xf>
    <xf numFmtId="0" fontId="4" fillId="0" borderId="0" xfId="0" applyFont="1" applyAlignment="1">
      <alignment horizontal="center"/>
    </xf>
  </cellXfs>
  <cellStyles count="5">
    <cellStyle name="Comma" xfId="4" builtinId="3"/>
    <cellStyle name="Currency" xfId="1" builtinId="4"/>
    <cellStyle name="Hyperlink" xfId="3" builtinId="8"/>
    <cellStyle name="Normal" xfId="0" builtinId="0"/>
    <cellStyle name="Percent" xfId="2" builtinId="5"/>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nrel.gov/docs/fy16osti/67036.pdf"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elp!A1"/><Relationship Id="rId1" Type="http://schemas.openxmlformats.org/officeDocument/2006/relationships/hyperlink" Target="#'Wind-Results'!A1"/></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elp!A1"/><Relationship Id="rId1" Type="http://schemas.openxmlformats.org/officeDocument/2006/relationships/hyperlink" Target="#'Wind-Inputs'!A1"/></Relationships>
</file>

<file path=xl/drawings/_rels/drawing4.xml.rels><?xml version="1.0" encoding="UTF-8" standalone="yes"?>
<Relationships xmlns="http://schemas.openxmlformats.org/package/2006/relationships"><Relationship Id="rId3" Type="http://schemas.openxmlformats.org/officeDocument/2006/relationships/hyperlink" Target="#'Solar-PV-Results'!A1"/><Relationship Id="rId2" Type="http://schemas.openxmlformats.org/officeDocument/2006/relationships/image" Target="../media/image1.png"/><Relationship Id="rId1" Type="http://schemas.openxmlformats.org/officeDocument/2006/relationships/hyperlink" Target="#Help!A1"/></Relationships>
</file>

<file path=xl/drawings/_rels/drawing5.xml.rels><?xml version="1.0" encoding="UTF-8" standalone="yes"?>
<Relationships xmlns="http://schemas.openxmlformats.org/package/2006/relationships"><Relationship Id="rId3" Type="http://schemas.openxmlformats.org/officeDocument/2006/relationships/hyperlink" Target="#'Solar-PV-Inputs'!A1"/><Relationship Id="rId2" Type="http://schemas.openxmlformats.org/officeDocument/2006/relationships/image" Target="../media/image1.png"/><Relationship Id="rId1" Type="http://schemas.openxmlformats.org/officeDocument/2006/relationships/hyperlink" Target="#Help!A1"/></Relationships>
</file>

<file path=xl/drawings/_rels/drawing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elp!A1"/><Relationship Id="rId1" Type="http://schemas.openxmlformats.org/officeDocument/2006/relationships/hyperlink" Target="#'Biopower-Results'!A1"/></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elp!A1"/><Relationship Id="rId1" Type="http://schemas.openxmlformats.org/officeDocument/2006/relationships/hyperlink" Target="#'Biopower-Inputs'!A1"/></Relationships>
</file>

<file path=xl/drawings/_rels/drawing8.xml.rels><?xml version="1.0" encoding="UTF-8" standalone="yes"?>
<Relationships xmlns="http://schemas.openxmlformats.org/package/2006/relationships"><Relationship Id="rId3" Type="http://schemas.openxmlformats.org/officeDocument/2006/relationships/hyperlink" Target="#'Geothermal-Results'!A1"/><Relationship Id="rId2" Type="http://schemas.openxmlformats.org/officeDocument/2006/relationships/image" Target="../media/image1.png"/><Relationship Id="rId1" Type="http://schemas.openxmlformats.org/officeDocument/2006/relationships/hyperlink" Target="#Help!A1"/></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elp!A1"/><Relationship Id="rId1" Type="http://schemas.openxmlformats.org/officeDocument/2006/relationships/hyperlink" Target="#'Geothermal-Inputs'!A1"/></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elp!A1"/></Relationships>
</file>

<file path=xl/drawings/_rels/drawing11.xml.rels><?xml version="1.0" encoding="UTF-8" standalone="yes"?>
<Relationships xmlns="http://schemas.openxmlformats.org/package/2006/relationships"><Relationship Id="rId1" Type="http://schemas.openxmlformats.org/officeDocument/2006/relationships/hyperlink" Target="http://www.nrel.gov/docs/fy16osti/67036.pdf" TargetMode="External"/></Relationships>
</file>

<file path=xl/drawings/drawing1.xml><?xml version="1.0" encoding="utf-8"?>
<xdr:wsDr xmlns:xdr="http://schemas.openxmlformats.org/drawingml/2006/spreadsheetDrawing" xmlns:a="http://schemas.openxmlformats.org/drawingml/2006/main">
  <xdr:twoCellAnchor>
    <xdr:from>
      <xdr:col>1</xdr:col>
      <xdr:colOff>1447800</xdr:colOff>
      <xdr:row>60</xdr:row>
      <xdr:rowOff>47625</xdr:rowOff>
    </xdr:from>
    <xdr:to>
      <xdr:col>1</xdr:col>
      <xdr:colOff>1990725</xdr:colOff>
      <xdr:row>63</xdr:row>
      <xdr:rowOff>76200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2049780" y="11889105"/>
          <a:ext cx="542925" cy="577215"/>
          <a:chOff x="5895975" y="438150"/>
          <a:chExt cx="542925" cy="600075"/>
        </a:xfrm>
      </xdr:grpSpPr>
      <xdr:sp macro="" textlink="">
        <xdr:nvSpPr>
          <xdr:cNvPr id="3" name="Folded Corner 2">
            <a:hlinkClick xmlns:r="http://schemas.openxmlformats.org/officeDocument/2006/relationships" r:id="rId1"/>
            <a:extLst>
              <a:ext uri="{FF2B5EF4-FFF2-40B4-BE49-F238E27FC236}">
                <a16:creationId xmlns:a16="http://schemas.microsoft.com/office/drawing/2014/main" id="{00000000-0008-0000-0100-000003000000}"/>
              </a:ext>
            </a:extLst>
          </xdr:cNvPr>
          <xdr:cNvSpPr/>
        </xdr:nvSpPr>
        <xdr:spPr>
          <a:xfrm>
            <a:off x="5905500" y="438150"/>
            <a:ext cx="514350" cy="600075"/>
          </a:xfrm>
          <a:prstGeom prst="foldedCorne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a:hlinkClick xmlns:r="http://schemas.openxmlformats.org/officeDocument/2006/relationships" r:id="rId1"/>
            <a:extLst>
              <a:ext uri="{FF2B5EF4-FFF2-40B4-BE49-F238E27FC236}">
                <a16:creationId xmlns:a16="http://schemas.microsoft.com/office/drawing/2014/main" id="{00000000-0008-0000-0100-000004000000}"/>
              </a:ext>
            </a:extLst>
          </xdr:cNvPr>
          <xdr:cNvSpPr txBox="1"/>
        </xdr:nvSpPr>
        <xdr:spPr>
          <a:xfrm>
            <a:off x="5895975" y="466725"/>
            <a:ext cx="54292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User</a:t>
            </a:r>
          </a:p>
          <a:p>
            <a:pPr algn="ctr"/>
            <a:r>
              <a:rPr lang="en-US" sz="1100" b="1">
                <a:solidFill>
                  <a:schemeClr val="bg1"/>
                </a:solidFill>
              </a:rPr>
              <a:t>Guide</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95250</xdr:colOff>
      <xdr:row>39</xdr:row>
      <xdr:rowOff>66675</xdr:rowOff>
    </xdr:from>
    <xdr:to>
      <xdr:col>1</xdr:col>
      <xdr:colOff>1257300</xdr:colOff>
      <xdr:row>41</xdr:row>
      <xdr:rowOff>57150</xdr:rowOff>
    </xdr:to>
    <xdr:sp macro="" textlink="">
      <xdr:nvSpPr>
        <xdr:cNvPr id="2" name="Right Arrow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3514725" y="9201150"/>
          <a:ext cx="1162050" cy="3714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180975</xdr:colOff>
      <xdr:row>0</xdr:row>
      <xdr:rowOff>0</xdr:rowOff>
    </xdr:from>
    <xdr:to>
      <xdr:col>3</xdr:col>
      <xdr:colOff>600075</xdr:colOff>
      <xdr:row>1</xdr:row>
      <xdr:rowOff>19050</xdr:rowOff>
    </xdr:to>
    <xdr:pic>
      <xdr:nvPicPr>
        <xdr:cNvPr id="3" name="Picture 2" descr="C:\Users\dkeyser\AppData\Local\Microsoft\Windows\Temporary Internet Files\Content.IE5\2WJ7K314\1390060157[1].png">
          <a:hlinkClick xmlns:r="http://schemas.openxmlformats.org/officeDocument/2006/relationships" r:id="rId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29325" y="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114300</xdr:colOff>
          <xdr:row>6</xdr:row>
          <xdr:rowOff>137160</xdr:rowOff>
        </xdr:from>
        <xdr:to>
          <xdr:col>0</xdr:col>
          <xdr:colOff>3368040</xdr:colOff>
          <xdr:row>9</xdr:row>
          <xdr:rowOff>53340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Update with Wind Defaults (Macros Must be Enabled)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733425</xdr:colOff>
      <xdr:row>0</xdr:row>
      <xdr:rowOff>361950</xdr:rowOff>
    </xdr:from>
    <xdr:to>
      <xdr:col>6</xdr:col>
      <xdr:colOff>581025</xdr:colOff>
      <xdr:row>2</xdr:row>
      <xdr:rowOff>76200</xdr:rowOff>
    </xdr:to>
    <xdr:sp macro="" textlink="">
      <xdr:nvSpPr>
        <xdr:cNvPr id="2" name="Left Arrow 1">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5915025" y="361950"/>
          <a:ext cx="876300" cy="4095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142875</xdr:colOff>
      <xdr:row>0</xdr:row>
      <xdr:rowOff>0</xdr:rowOff>
    </xdr:from>
    <xdr:to>
      <xdr:col>6</xdr:col>
      <xdr:colOff>561975</xdr:colOff>
      <xdr:row>1</xdr:row>
      <xdr:rowOff>19050</xdr:rowOff>
    </xdr:to>
    <xdr:pic>
      <xdr:nvPicPr>
        <xdr:cNvPr id="3" name="Picture 2" descr="C:\Users\dkeyser\AppData\Local\Microsoft\Windows\Temporary Internet Files\Content.IE5\2WJ7K314\1390060157[1].png">
          <a:hlinkClick xmlns:r="http://schemas.openxmlformats.org/officeDocument/2006/relationships" r:id="rId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353175" y="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95251</xdr:colOff>
      <xdr:row>0</xdr:row>
      <xdr:rowOff>1</xdr:rowOff>
    </xdr:from>
    <xdr:to>
      <xdr:col>3</xdr:col>
      <xdr:colOff>514351</xdr:colOff>
      <xdr:row>1</xdr:row>
      <xdr:rowOff>19051</xdr:rowOff>
    </xdr:to>
    <xdr:pic>
      <xdr:nvPicPr>
        <xdr:cNvPr id="2" name="Picture 1" descr="C:\Users\dkeyser\AppData\Local\Microsoft\Windows\Temporary Internet Files\Content.IE5\2WJ7K314\1390060157[1].png">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295901" y="1"/>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91440</xdr:colOff>
          <xdr:row>6</xdr:row>
          <xdr:rowOff>99060</xdr:rowOff>
        </xdr:from>
        <xdr:to>
          <xdr:col>0</xdr:col>
          <xdr:colOff>3025140</xdr:colOff>
          <xdr:row>8</xdr:row>
          <xdr:rowOff>152400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4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Insert Solar PV Defaults (Macros Must be Enabled)</a:t>
              </a:r>
            </a:p>
          </xdr:txBody>
        </xdr:sp>
        <xdr:clientData fPrintsWithSheet="0"/>
      </xdr:twoCellAnchor>
    </mc:Choice>
    <mc:Fallback/>
  </mc:AlternateContent>
  <xdr:twoCellAnchor>
    <xdr:from>
      <xdr:col>1</xdr:col>
      <xdr:colOff>66676</xdr:colOff>
      <xdr:row>39</xdr:row>
      <xdr:rowOff>104775</xdr:rowOff>
    </xdr:from>
    <xdr:to>
      <xdr:col>1</xdr:col>
      <xdr:colOff>1076326</xdr:colOff>
      <xdr:row>41</xdr:row>
      <xdr:rowOff>104775</xdr:rowOff>
    </xdr:to>
    <xdr:sp macro="" textlink="">
      <xdr:nvSpPr>
        <xdr:cNvPr id="3" name="Right Arrow 2">
          <a:hlinkClick xmlns:r="http://schemas.openxmlformats.org/officeDocument/2006/relationships" r:id="rId3"/>
          <a:extLst>
            <a:ext uri="{FF2B5EF4-FFF2-40B4-BE49-F238E27FC236}">
              <a16:creationId xmlns:a16="http://schemas.microsoft.com/office/drawing/2014/main" id="{00000000-0008-0000-0400-000003000000}"/>
            </a:ext>
          </a:extLst>
        </xdr:cNvPr>
        <xdr:cNvSpPr/>
      </xdr:nvSpPr>
      <xdr:spPr>
        <a:xfrm>
          <a:off x="3181351" y="10620375"/>
          <a:ext cx="1009650" cy="3810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781050</xdr:colOff>
      <xdr:row>0</xdr:row>
      <xdr:rowOff>0</xdr:rowOff>
    </xdr:from>
    <xdr:to>
      <xdr:col>5</xdr:col>
      <xdr:colOff>0</xdr:colOff>
      <xdr:row>1</xdr:row>
      <xdr:rowOff>19050</xdr:rowOff>
    </xdr:to>
    <xdr:pic>
      <xdr:nvPicPr>
        <xdr:cNvPr id="2" name="Picture 1" descr="C:\Users\dkeyser\AppData\Local\Microsoft\Windows\Temporary Internet Files\Content.IE5\2WJ7K314\1390060157[1].png">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372100" y="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276225</xdr:colOff>
      <xdr:row>0</xdr:row>
      <xdr:rowOff>352425</xdr:rowOff>
    </xdr:from>
    <xdr:to>
      <xdr:col>4</xdr:col>
      <xdr:colOff>1152525</xdr:colOff>
      <xdr:row>2</xdr:row>
      <xdr:rowOff>66675</xdr:rowOff>
    </xdr:to>
    <xdr:sp macro="" textlink="">
      <xdr:nvSpPr>
        <xdr:cNvPr id="3" name="Left Arrow 2">
          <a:hlinkClick xmlns:r="http://schemas.openxmlformats.org/officeDocument/2006/relationships" r:id="rId3"/>
          <a:extLst>
            <a:ext uri="{FF2B5EF4-FFF2-40B4-BE49-F238E27FC236}">
              <a16:creationId xmlns:a16="http://schemas.microsoft.com/office/drawing/2014/main" id="{00000000-0008-0000-0500-000003000000}"/>
            </a:ext>
          </a:extLst>
        </xdr:cNvPr>
        <xdr:cNvSpPr/>
      </xdr:nvSpPr>
      <xdr:spPr>
        <a:xfrm>
          <a:off x="4867275" y="352425"/>
          <a:ext cx="876300" cy="4095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152400</xdr:colOff>
      <xdr:row>58</xdr:row>
      <xdr:rowOff>85725</xdr:rowOff>
    </xdr:from>
    <xdr:to>
      <xdr:col>1</xdr:col>
      <xdr:colOff>1409700</xdr:colOff>
      <xdr:row>60</xdr:row>
      <xdr:rowOff>76200</xdr:rowOff>
    </xdr:to>
    <xdr:sp macro="" textlink="">
      <xdr:nvSpPr>
        <xdr:cNvPr id="2" name="Right Arrow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3905250" y="11630025"/>
          <a:ext cx="1257300" cy="3714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2486025</xdr:colOff>
      <xdr:row>0</xdr:row>
      <xdr:rowOff>0</xdr:rowOff>
    </xdr:from>
    <xdr:to>
      <xdr:col>1</xdr:col>
      <xdr:colOff>2905125</xdr:colOff>
      <xdr:row>1</xdr:row>
      <xdr:rowOff>19050</xdr:rowOff>
    </xdr:to>
    <xdr:pic>
      <xdr:nvPicPr>
        <xdr:cNvPr id="3" name="Picture 2" descr="C:\Users\dkeyser\AppData\Local\Microsoft\Windows\Temporary Internet Files\Content.IE5\2WJ7K314\1390060157[1].png">
          <a:hlinkClick xmlns:r="http://schemas.openxmlformats.org/officeDocument/2006/relationships" r:id="rId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238875" y="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53340</xdr:colOff>
          <xdr:row>9</xdr:row>
          <xdr:rowOff>91440</xdr:rowOff>
        </xdr:from>
        <xdr:to>
          <xdr:col>0</xdr:col>
          <xdr:colOff>3482340</xdr:colOff>
          <xdr:row>11</xdr:row>
          <xdr:rowOff>137160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Insert Biopower Defaults (Macros Must be Enabled)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47625</xdr:colOff>
      <xdr:row>0</xdr:row>
      <xdr:rowOff>352425</xdr:rowOff>
    </xdr:from>
    <xdr:to>
      <xdr:col>5</xdr:col>
      <xdr:colOff>923925</xdr:colOff>
      <xdr:row>2</xdr:row>
      <xdr:rowOff>66675</xdr:rowOff>
    </xdr:to>
    <xdr:sp macro="" textlink="">
      <xdr:nvSpPr>
        <xdr:cNvPr id="2" name="Left Arrow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5562600" y="352425"/>
          <a:ext cx="876300" cy="4095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533400</xdr:colOff>
      <xdr:row>0</xdr:row>
      <xdr:rowOff>0</xdr:rowOff>
    </xdr:from>
    <xdr:to>
      <xdr:col>6</xdr:col>
      <xdr:colOff>0</xdr:colOff>
      <xdr:row>1</xdr:row>
      <xdr:rowOff>19050</xdr:rowOff>
    </xdr:to>
    <xdr:pic>
      <xdr:nvPicPr>
        <xdr:cNvPr id="3" name="Picture 2" descr="C:\Users\dkeyser\AppData\Local\Microsoft\Windows\Temporary Internet Files\Content.IE5\2WJ7K314\1390060157[1].png">
          <a:hlinkClick xmlns:r="http://schemas.openxmlformats.org/officeDocument/2006/relationships" r:id="rId2"/>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48375" y="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10</xdr:row>
          <xdr:rowOff>99060</xdr:rowOff>
        </xdr:from>
        <xdr:to>
          <xdr:col>0</xdr:col>
          <xdr:colOff>2956560</xdr:colOff>
          <xdr:row>13</xdr:row>
          <xdr:rowOff>76200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800-000003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Update with Geothermal Defaults (Macros Must be Enabled)</a:t>
              </a:r>
            </a:p>
          </xdr:txBody>
        </xdr:sp>
        <xdr:clientData fPrintsWithSheet="0"/>
      </xdr:twoCellAnchor>
    </mc:Choice>
    <mc:Fallback/>
  </mc:AlternateContent>
  <xdr:twoCellAnchor editAs="oneCell">
    <xdr:from>
      <xdr:col>3</xdr:col>
      <xdr:colOff>85725</xdr:colOff>
      <xdr:row>0</xdr:row>
      <xdr:rowOff>0</xdr:rowOff>
    </xdr:from>
    <xdr:to>
      <xdr:col>3</xdr:col>
      <xdr:colOff>504825</xdr:colOff>
      <xdr:row>1</xdr:row>
      <xdr:rowOff>19050</xdr:rowOff>
    </xdr:to>
    <xdr:pic>
      <xdr:nvPicPr>
        <xdr:cNvPr id="3" name="Picture 2" descr="C:\Users\dkeyser\AppData\Local\Microsoft\Windows\Temporary Internet Files\Content.IE5\2WJ7K314\1390060157[1].png">
          <a:hlinkClick xmlns:r="http://schemas.openxmlformats.org/officeDocument/2006/relationships" r:id="rId1"/>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600700" y="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95250</xdr:colOff>
      <xdr:row>48</xdr:row>
      <xdr:rowOff>66675</xdr:rowOff>
    </xdr:from>
    <xdr:to>
      <xdr:col>1</xdr:col>
      <xdr:colOff>1257300</xdr:colOff>
      <xdr:row>50</xdr:row>
      <xdr:rowOff>57150</xdr:rowOff>
    </xdr:to>
    <xdr:sp macro="" textlink="">
      <xdr:nvSpPr>
        <xdr:cNvPr id="4" name="Right Arrow 3">
          <a:hlinkClick xmlns:r="http://schemas.openxmlformats.org/officeDocument/2006/relationships" r:id="rId3"/>
          <a:extLst>
            <a:ext uri="{FF2B5EF4-FFF2-40B4-BE49-F238E27FC236}">
              <a16:creationId xmlns:a16="http://schemas.microsoft.com/office/drawing/2014/main" id="{00000000-0008-0000-0800-000004000000}"/>
            </a:ext>
          </a:extLst>
        </xdr:cNvPr>
        <xdr:cNvSpPr/>
      </xdr:nvSpPr>
      <xdr:spPr>
        <a:xfrm>
          <a:off x="3124200" y="10448925"/>
          <a:ext cx="1162050" cy="3714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180975</xdr:colOff>
      <xdr:row>1</xdr:row>
      <xdr:rowOff>57150</xdr:rowOff>
    </xdr:from>
    <xdr:to>
      <xdr:col>4</xdr:col>
      <xdr:colOff>1057275</xdr:colOff>
      <xdr:row>2</xdr:row>
      <xdr:rowOff>171450</xdr:rowOff>
    </xdr:to>
    <xdr:sp macro="" textlink="">
      <xdr:nvSpPr>
        <xdr:cNvPr id="2" name="Left Arrow 1">
          <a:hlinkClick xmlns:r="http://schemas.openxmlformats.org/officeDocument/2006/relationships" r:id="rId1"/>
          <a:extLst>
            <a:ext uri="{FF2B5EF4-FFF2-40B4-BE49-F238E27FC236}">
              <a16:creationId xmlns:a16="http://schemas.microsoft.com/office/drawing/2014/main" id="{00000000-0008-0000-0900-000002000000}"/>
            </a:ext>
          </a:extLst>
        </xdr:cNvPr>
        <xdr:cNvSpPr/>
      </xdr:nvSpPr>
      <xdr:spPr>
        <a:xfrm>
          <a:off x="5172075" y="457200"/>
          <a:ext cx="876300" cy="4095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619125</xdr:colOff>
      <xdr:row>0</xdr:row>
      <xdr:rowOff>0</xdr:rowOff>
    </xdr:from>
    <xdr:to>
      <xdr:col>4</xdr:col>
      <xdr:colOff>1038225</xdr:colOff>
      <xdr:row>1</xdr:row>
      <xdr:rowOff>19050</xdr:rowOff>
    </xdr:to>
    <xdr:pic>
      <xdr:nvPicPr>
        <xdr:cNvPr id="3" name="Picture 2" descr="C:\Users\dkeyser\AppData\Local\Microsoft\Windows\Temporary Internet Files\Content.IE5\2WJ7K314\1390060157[1].png">
          <a:hlinkClick xmlns:r="http://schemas.openxmlformats.org/officeDocument/2006/relationships" r:id="rId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610225" y="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1285875</xdr:colOff>
      <xdr:row>0</xdr:row>
      <xdr:rowOff>0</xdr:rowOff>
    </xdr:from>
    <xdr:to>
      <xdr:col>2</xdr:col>
      <xdr:colOff>1704975</xdr:colOff>
      <xdr:row>1</xdr:row>
      <xdr:rowOff>19050</xdr:rowOff>
    </xdr:to>
    <xdr:pic>
      <xdr:nvPicPr>
        <xdr:cNvPr id="2" name="Picture 1" descr="C:\Users\dkeyser\AppData\Local\Microsoft\Windows\Temporary Internet Files\Content.IE5\2WJ7K314\1390060157[1].png">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676900" y="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xdr:colOff>
      <xdr:row>0</xdr:row>
      <xdr:rowOff>57150</xdr:rowOff>
    </xdr:from>
    <xdr:to>
      <xdr:col>0</xdr:col>
      <xdr:colOff>571500</xdr:colOff>
      <xdr:row>3</xdr:row>
      <xdr:rowOff>85725</xdr:rowOff>
    </xdr:to>
    <xdr:grpSp>
      <xdr:nvGrpSpPr>
        <xdr:cNvPr id="5" name="Group 4">
          <a:extLst>
            <a:ext uri="{FF2B5EF4-FFF2-40B4-BE49-F238E27FC236}">
              <a16:creationId xmlns:a16="http://schemas.microsoft.com/office/drawing/2014/main" id="{00000000-0008-0000-0E00-000005000000}"/>
            </a:ext>
          </a:extLst>
        </xdr:cNvPr>
        <xdr:cNvGrpSpPr/>
      </xdr:nvGrpSpPr>
      <xdr:grpSpPr>
        <a:xfrm>
          <a:off x="28575" y="57150"/>
          <a:ext cx="542925" cy="577215"/>
          <a:chOff x="5895975" y="438150"/>
          <a:chExt cx="542925" cy="600075"/>
        </a:xfrm>
      </xdr:grpSpPr>
      <xdr:sp macro="" textlink="">
        <xdr:nvSpPr>
          <xdr:cNvPr id="6" name="Folded Corner 5">
            <a:hlinkClick xmlns:r="http://schemas.openxmlformats.org/officeDocument/2006/relationships" r:id="rId1"/>
            <a:extLst>
              <a:ext uri="{FF2B5EF4-FFF2-40B4-BE49-F238E27FC236}">
                <a16:creationId xmlns:a16="http://schemas.microsoft.com/office/drawing/2014/main" id="{00000000-0008-0000-0E00-000006000000}"/>
              </a:ext>
            </a:extLst>
          </xdr:cNvPr>
          <xdr:cNvSpPr/>
        </xdr:nvSpPr>
        <xdr:spPr>
          <a:xfrm>
            <a:off x="5905500" y="438150"/>
            <a:ext cx="514350" cy="600075"/>
          </a:xfrm>
          <a:prstGeom prst="foldedCorne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TextBox 6">
            <a:hlinkClick xmlns:r="http://schemas.openxmlformats.org/officeDocument/2006/relationships" r:id="rId1"/>
            <a:extLst>
              <a:ext uri="{FF2B5EF4-FFF2-40B4-BE49-F238E27FC236}">
                <a16:creationId xmlns:a16="http://schemas.microsoft.com/office/drawing/2014/main" id="{00000000-0008-0000-0E00-000007000000}"/>
              </a:ext>
            </a:extLst>
          </xdr:cNvPr>
          <xdr:cNvSpPr txBox="1"/>
        </xdr:nvSpPr>
        <xdr:spPr>
          <a:xfrm>
            <a:off x="5895975" y="466725"/>
            <a:ext cx="542925"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bg1"/>
                </a:solidFill>
              </a:rPr>
              <a:t>User</a:t>
            </a:r>
          </a:p>
          <a:p>
            <a:pPr algn="ctr"/>
            <a:r>
              <a:rPr lang="en-US" sz="1100" b="1">
                <a:solidFill>
                  <a:schemeClr val="bg1"/>
                </a:solidFill>
              </a:rPr>
              <a:t>Guide</a:t>
            </a:r>
          </a:p>
        </xdr:txBody>
      </xdr:sp>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www.nrel.gov/analysis/jedi" TargetMode="External"/><Relationship Id="rId1" Type="http://schemas.openxmlformats.org/officeDocument/2006/relationships/hyperlink" Target="https://www.ec-leds.org/tools-page/development-impact-assessment-tools"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stats.oecd.org/Index.aspx?DataSetCode=STAN_IO_TOT_DOM_IMP" TargetMode="External"/><Relationship Id="rId2" Type="http://schemas.openxmlformats.org/officeDocument/2006/relationships/hyperlink" Target="http://www.wiod.org/new_site/otherdb.htm" TargetMode="External"/><Relationship Id="rId1" Type="http://schemas.openxmlformats.org/officeDocument/2006/relationships/hyperlink" Target="http://www.wiod.org/new_site/database/niots.htm" TargetMode="External"/><Relationship Id="rId6" Type="http://schemas.openxmlformats.org/officeDocument/2006/relationships/drawing" Target="../drawings/drawing1.xml"/><Relationship Id="rId5" Type="http://schemas.openxmlformats.org/officeDocument/2006/relationships/hyperlink" Target="http://www.nrel.gov/docs/fy16osti/67036.pdf" TargetMode="External"/><Relationship Id="rId4" Type="http://schemas.openxmlformats.org/officeDocument/2006/relationships/hyperlink" Target="http://ebrary.ifpri.org/cdm/search/collection/p15738coll3/searchterm/Social%20Accounting%20Matrices/field/series/mode/all/conn/and/order/date"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8" Type="http://schemas.openxmlformats.org/officeDocument/2006/relationships/drawing" Target="../drawings/drawing11.xml"/><Relationship Id="rId3" Type="http://schemas.openxmlformats.org/officeDocument/2006/relationships/hyperlink" Target="http://bls.gov/oes" TargetMode="External"/><Relationship Id="rId7" Type="http://schemas.openxmlformats.org/officeDocument/2006/relationships/printerSettings" Target="../printerSettings/printerSettings7.bin"/><Relationship Id="rId2" Type="http://schemas.openxmlformats.org/officeDocument/2006/relationships/hyperlink" Target="http://marketrealist.com/2016/01/crude-oils-total-cost-production-impacts-major-oil-producers/" TargetMode="External"/><Relationship Id="rId1" Type="http://schemas.openxmlformats.org/officeDocument/2006/relationships/hyperlink" Target="https://pangea.stanford.edu/ERE/db/WGC/papers/WGC/2015/21026.pdf" TargetMode="External"/><Relationship Id="rId6" Type="http://schemas.openxmlformats.org/officeDocument/2006/relationships/hyperlink" Target="http://os.is/gogn/unu-gtp-report/UNU-GTP-2013-11.pdf" TargetMode="External"/><Relationship Id="rId5" Type="http://schemas.openxmlformats.org/officeDocument/2006/relationships/hyperlink" Target="http://www.sciencedirect.com/science/article/pii/S0920410514000813" TargetMode="External"/><Relationship Id="rId10" Type="http://schemas.openxmlformats.org/officeDocument/2006/relationships/comments" Target="../comments2.xml"/><Relationship Id="rId4" Type="http://schemas.openxmlformats.org/officeDocument/2006/relationships/hyperlink" Target="https://pangea.stanford.edu/ERE/db/WGC/papers/WGC/2015/21026.pdf"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C30"/>
  <sheetViews>
    <sheetView workbookViewId="0"/>
  </sheetViews>
  <sheetFormatPr defaultColWidth="8.77734375" defaultRowHeight="14.4" x14ac:dyDescent="0.3"/>
  <cols>
    <col min="2" max="2" width="154.33203125" customWidth="1"/>
    <col min="3" max="3" width="74.44140625" customWidth="1"/>
  </cols>
  <sheetData>
    <row r="1" spans="2:2" ht="23.25" customHeight="1" x14ac:dyDescent="0.3">
      <c r="B1" s="125" t="s">
        <v>79</v>
      </c>
    </row>
    <row r="2" spans="2:2" ht="28.5" customHeight="1" thickBot="1" x14ac:dyDescent="0.35">
      <c r="B2" s="126"/>
    </row>
    <row r="3" spans="2:2" ht="54" x14ac:dyDescent="0.35">
      <c r="B3" s="103" t="s">
        <v>734</v>
      </c>
    </row>
    <row r="4" spans="2:2" ht="18" x14ac:dyDescent="0.35">
      <c r="B4" s="104"/>
    </row>
    <row r="5" spans="2:2" ht="18" x14ac:dyDescent="0.35">
      <c r="B5" s="117" t="s">
        <v>975</v>
      </c>
    </row>
    <row r="6" spans="2:2" ht="18" x14ac:dyDescent="0.35">
      <c r="B6" s="116" t="s">
        <v>972</v>
      </c>
    </row>
    <row r="7" spans="2:2" ht="18" x14ac:dyDescent="0.35">
      <c r="B7" s="116" t="s">
        <v>973</v>
      </c>
    </row>
    <row r="8" spans="2:2" x14ac:dyDescent="0.3">
      <c r="B8" s="114"/>
    </row>
    <row r="9" spans="2:2" ht="31.5" customHeight="1" x14ac:dyDescent="0.35">
      <c r="B9" s="115" t="s">
        <v>974</v>
      </c>
    </row>
    <row r="10" spans="2:2" ht="32.25" customHeight="1" x14ac:dyDescent="0.3">
      <c r="B10" s="23"/>
    </row>
    <row r="11" spans="2:2" ht="21" x14ac:dyDescent="0.4">
      <c r="B11" s="105" t="s">
        <v>25</v>
      </c>
    </row>
    <row r="12" spans="2:2" ht="21" x14ac:dyDescent="0.4">
      <c r="B12" s="106" t="s">
        <v>26</v>
      </c>
    </row>
    <row r="13" spans="2:2" ht="21" x14ac:dyDescent="0.4">
      <c r="B13" s="106" t="s">
        <v>27</v>
      </c>
    </row>
    <row r="14" spans="2:2" ht="21" x14ac:dyDescent="0.4">
      <c r="B14" s="107"/>
    </row>
    <row r="15" spans="2:2" ht="21" x14ac:dyDescent="0.4">
      <c r="B15" s="108" t="s">
        <v>732</v>
      </c>
    </row>
    <row r="16" spans="2:2" ht="21" x14ac:dyDescent="0.4">
      <c r="B16" s="106" t="s">
        <v>733</v>
      </c>
    </row>
    <row r="17" spans="2:3" ht="21" x14ac:dyDescent="0.4">
      <c r="B17" s="106" t="s">
        <v>735</v>
      </c>
      <c r="C17" s="33"/>
    </row>
    <row r="18" spans="2:3" x14ac:dyDescent="0.3">
      <c r="B18" s="23"/>
    </row>
    <row r="19" spans="2:3" ht="15" thickBot="1" x14ac:dyDescent="0.35">
      <c r="B19" s="113" t="s">
        <v>976</v>
      </c>
    </row>
    <row r="30" spans="2:3" ht="21" x14ac:dyDescent="0.4">
      <c r="B30" s="102"/>
    </row>
  </sheetData>
  <sheetProtection algorithmName="SHA-512" hashValue="+6+ETrTc7KcVHKqm3qsdCXeTjpEadSiBDX7AcEQYnbC7PkZlbcPGzfKcppbJ8haVBfUGi7w+64bs870UKFDOvg==" saltValue="HDBIHw9qeGSJrg9Tx0c+gQ==" spinCount="100000" sheet="1" objects="1" scenarios="1"/>
  <mergeCells count="1">
    <mergeCell ref="B1:B2"/>
  </mergeCells>
  <hyperlinks>
    <hyperlink ref="B6" r:id="rId1" xr:uid="{00000000-0004-0000-0000-000000000000}"/>
    <hyperlink ref="B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D61"/>
  <sheetViews>
    <sheetView workbookViewId="0">
      <selection activeCell="D6" sqref="D6"/>
    </sheetView>
  </sheetViews>
  <sheetFormatPr defaultColWidth="8.77734375" defaultRowHeight="14.4" x14ac:dyDescent="0.3"/>
  <cols>
    <col min="2" max="2" width="32" customWidth="1"/>
    <col min="3" max="3" width="34.109375" customWidth="1"/>
    <col min="4" max="4" width="31.44140625" customWidth="1"/>
  </cols>
  <sheetData>
    <row r="1" spans="2:3" ht="31.2" x14ac:dyDescent="0.6">
      <c r="B1" s="8" t="s">
        <v>426</v>
      </c>
    </row>
    <row r="3" spans="2:3" ht="18" x14ac:dyDescent="0.35">
      <c r="B3" s="99" t="s">
        <v>719</v>
      </c>
    </row>
    <row r="4" spans="2:3" x14ac:dyDescent="0.3">
      <c r="B4" s="112" t="s">
        <v>969</v>
      </c>
    </row>
    <row r="5" spans="2:3" x14ac:dyDescent="0.3">
      <c r="B5" s="83"/>
    </row>
    <row r="6" spans="2:3" ht="15.6" x14ac:dyDescent="0.3">
      <c r="B6" s="100" t="s">
        <v>720</v>
      </c>
    </row>
    <row r="8" spans="2:3" x14ac:dyDescent="0.3">
      <c r="B8" s="1" t="s">
        <v>730</v>
      </c>
    </row>
    <row r="9" spans="2:3" x14ac:dyDescent="0.3">
      <c r="C9" t="s">
        <v>731</v>
      </c>
    </row>
    <row r="11" spans="2:3" x14ac:dyDescent="0.3">
      <c r="B11" s="1" t="s">
        <v>392</v>
      </c>
    </row>
    <row r="12" spans="2:3" x14ac:dyDescent="0.3">
      <c r="B12" s="1"/>
      <c r="C12" t="s">
        <v>423</v>
      </c>
    </row>
    <row r="13" spans="2:3" x14ac:dyDescent="0.3">
      <c r="B13" s="1"/>
    </row>
    <row r="14" spans="2:3" x14ac:dyDescent="0.3">
      <c r="B14" s="1" t="s">
        <v>393</v>
      </c>
    </row>
    <row r="15" spans="2:3" x14ac:dyDescent="0.3">
      <c r="B15" s="1"/>
      <c r="C15" t="s">
        <v>424</v>
      </c>
    </row>
    <row r="16" spans="2:3" x14ac:dyDescent="0.3">
      <c r="B16" s="1"/>
    </row>
    <row r="17" spans="2:4" x14ac:dyDescent="0.3">
      <c r="B17" s="1" t="s">
        <v>394</v>
      </c>
    </row>
    <row r="18" spans="2:4" x14ac:dyDescent="0.3">
      <c r="C18" t="s">
        <v>395</v>
      </c>
    </row>
    <row r="20" spans="2:4" x14ac:dyDescent="0.3">
      <c r="B20" s="1" t="s">
        <v>396</v>
      </c>
    </row>
    <row r="21" spans="2:4" x14ac:dyDescent="0.3">
      <c r="C21" s="21" t="s">
        <v>397</v>
      </c>
      <c r="D21" t="s">
        <v>421</v>
      </c>
    </row>
    <row r="22" spans="2:4" x14ac:dyDescent="0.3">
      <c r="C22" s="21"/>
    </row>
    <row r="23" spans="2:4" x14ac:dyDescent="0.3">
      <c r="B23" s="1" t="s">
        <v>398</v>
      </c>
      <c r="C23" s="21"/>
    </row>
    <row r="24" spans="2:4" x14ac:dyDescent="0.3">
      <c r="C24" s="21" t="s">
        <v>95</v>
      </c>
      <c r="D24" t="s">
        <v>399</v>
      </c>
    </row>
    <row r="25" spans="2:4" x14ac:dyDescent="0.3">
      <c r="C25" s="21" t="s">
        <v>96</v>
      </c>
      <c r="D25" t="s">
        <v>400</v>
      </c>
    </row>
    <row r="26" spans="2:4" x14ac:dyDescent="0.3">
      <c r="C26" s="21" t="s">
        <v>99</v>
      </c>
      <c r="D26" t="s">
        <v>401</v>
      </c>
    </row>
    <row r="27" spans="2:4" x14ac:dyDescent="0.3">
      <c r="B27" s="1"/>
      <c r="C27" s="21"/>
    </row>
    <row r="28" spans="2:4" x14ac:dyDescent="0.3">
      <c r="B28" s="1" t="s">
        <v>425</v>
      </c>
      <c r="C28" s="21"/>
    </row>
    <row r="29" spans="2:4" x14ac:dyDescent="0.3">
      <c r="B29" s="1"/>
      <c r="C29" s="21" t="s">
        <v>192</v>
      </c>
      <c r="D29" t="s">
        <v>402</v>
      </c>
    </row>
    <row r="30" spans="2:4" x14ac:dyDescent="0.3">
      <c r="B30" s="1"/>
      <c r="C30" s="21" t="s">
        <v>403</v>
      </c>
      <c r="D30" t="s">
        <v>404</v>
      </c>
    </row>
    <row r="31" spans="2:4" x14ac:dyDescent="0.3">
      <c r="B31" s="1"/>
      <c r="C31" s="21"/>
    </row>
    <row r="32" spans="2:4" x14ac:dyDescent="0.3">
      <c r="B32" s="1" t="s">
        <v>405</v>
      </c>
      <c r="C32" s="21"/>
    </row>
    <row r="33" spans="2:4" x14ac:dyDescent="0.3">
      <c r="B33" s="1"/>
      <c r="C33" s="21" t="s">
        <v>90</v>
      </c>
      <c r="D33" t="s">
        <v>406</v>
      </c>
    </row>
    <row r="34" spans="2:4" x14ac:dyDescent="0.3">
      <c r="C34" s="21" t="s">
        <v>407</v>
      </c>
      <c r="D34" t="s">
        <v>422</v>
      </c>
    </row>
    <row r="35" spans="2:4" x14ac:dyDescent="0.3">
      <c r="C35" s="74" t="s">
        <v>80</v>
      </c>
      <c r="D35" s="73" t="s">
        <v>408</v>
      </c>
    </row>
    <row r="36" spans="2:4" x14ac:dyDescent="0.3">
      <c r="C36" s="21"/>
    </row>
    <row r="37" spans="2:4" x14ac:dyDescent="0.3">
      <c r="B37" s="1" t="s">
        <v>409</v>
      </c>
      <c r="C37" s="21"/>
    </row>
    <row r="38" spans="2:4" x14ac:dyDescent="0.3">
      <c r="C38" s="21" t="s">
        <v>410</v>
      </c>
      <c r="D38" t="s">
        <v>411</v>
      </c>
    </row>
    <row r="39" spans="2:4" x14ac:dyDescent="0.3">
      <c r="C39" s="21" t="s">
        <v>412</v>
      </c>
      <c r="D39" t="s">
        <v>413</v>
      </c>
    </row>
    <row r="40" spans="2:4" x14ac:dyDescent="0.3">
      <c r="C40" s="21" t="s">
        <v>414</v>
      </c>
      <c r="D40" t="s">
        <v>415</v>
      </c>
    </row>
    <row r="41" spans="2:4" ht="28.8" x14ac:dyDescent="0.3">
      <c r="C41" s="21" t="s">
        <v>416</v>
      </c>
      <c r="D41" t="s">
        <v>417</v>
      </c>
    </row>
    <row r="42" spans="2:4" x14ac:dyDescent="0.3">
      <c r="C42" s="21"/>
    </row>
    <row r="43" spans="2:4" x14ac:dyDescent="0.3">
      <c r="B43" s="1" t="s">
        <v>701</v>
      </c>
      <c r="C43" s="21"/>
    </row>
    <row r="44" spans="2:4" ht="28.8" x14ac:dyDescent="0.3">
      <c r="C44" s="21" t="s">
        <v>706</v>
      </c>
      <c r="D44" s="6" t="s">
        <v>700</v>
      </c>
    </row>
    <row r="45" spans="2:4" x14ac:dyDescent="0.3">
      <c r="C45" s="21" t="s">
        <v>702</v>
      </c>
      <c r="D45" s="6" t="s">
        <v>703</v>
      </c>
    </row>
    <row r="46" spans="2:4" x14ac:dyDescent="0.3">
      <c r="C46" s="97" t="s">
        <v>705</v>
      </c>
      <c r="D46" s="6" t="s">
        <v>704</v>
      </c>
    </row>
    <row r="47" spans="2:4" ht="28.8" x14ac:dyDescent="0.3">
      <c r="C47" s="98" t="s">
        <v>708</v>
      </c>
      <c r="D47" s="6" t="s">
        <v>707</v>
      </c>
    </row>
    <row r="48" spans="2:4" x14ac:dyDescent="0.3">
      <c r="C48" s="21"/>
    </row>
    <row r="49" spans="2:4" x14ac:dyDescent="0.3">
      <c r="B49" s="1" t="s">
        <v>418</v>
      </c>
      <c r="C49" s="21"/>
    </row>
    <row r="50" spans="2:4" x14ac:dyDescent="0.3">
      <c r="C50" s="21" t="s">
        <v>419</v>
      </c>
      <c r="D50" t="s">
        <v>420</v>
      </c>
    </row>
    <row r="52" spans="2:4" x14ac:dyDescent="0.3">
      <c r="B52" s="1" t="s">
        <v>721</v>
      </c>
    </row>
    <row r="53" spans="2:4" x14ac:dyDescent="0.3">
      <c r="C53" t="s">
        <v>722</v>
      </c>
    </row>
    <row r="54" spans="2:4" x14ac:dyDescent="0.3">
      <c r="C54" t="s">
        <v>727</v>
      </c>
      <c r="D54" t="s">
        <v>728</v>
      </c>
    </row>
    <row r="55" spans="2:4" x14ac:dyDescent="0.3">
      <c r="C55" t="s">
        <v>723</v>
      </c>
      <c r="D55" t="s">
        <v>725</v>
      </c>
    </row>
    <row r="56" spans="2:4" x14ac:dyDescent="0.3">
      <c r="C56" t="s">
        <v>724</v>
      </c>
      <c r="D56" t="s">
        <v>726</v>
      </c>
    </row>
    <row r="59" spans="2:4" ht="18" x14ac:dyDescent="0.35">
      <c r="B59" s="99"/>
      <c r="C59" s="9"/>
    </row>
    <row r="60" spans="2:4" x14ac:dyDescent="0.3">
      <c r="B60" s="112"/>
    </row>
    <row r="61" spans="2:4" x14ac:dyDescent="0.3">
      <c r="C61" s="9" t="s">
        <v>970</v>
      </c>
    </row>
  </sheetData>
  <sheetProtection password="DFD3" sheet="1" objects="1" scenarios="1" formatCells="0" formatColumns="0" formatRows="0"/>
  <hyperlinks>
    <hyperlink ref="D45" r:id="rId1" xr:uid="{00000000-0004-0000-0100-000000000000}"/>
    <hyperlink ref="D46" r:id="rId2" xr:uid="{00000000-0004-0000-0100-000001000000}"/>
    <hyperlink ref="D44" r:id="rId3" xr:uid="{00000000-0004-0000-0100-000002000000}"/>
    <hyperlink ref="D47" r:id="rId4" xr:uid="{00000000-0004-0000-0100-000003000000}"/>
    <hyperlink ref="B4" r:id="rId5" xr:uid="{00000000-0004-0000-0100-000004000000}"/>
  </hyperlinks>
  <pageMargins left="0.7" right="0.7" top="0.75" bottom="0.75" header="0.3" footer="0.3"/>
  <drawing r:id="rId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sheetPr>
  <dimension ref="A1:E39"/>
  <sheetViews>
    <sheetView tabSelected="1" workbookViewId="0">
      <selection activeCell="B6" sqref="B6"/>
    </sheetView>
  </sheetViews>
  <sheetFormatPr defaultColWidth="8.77734375" defaultRowHeight="14.4" x14ac:dyDescent="0.3"/>
  <cols>
    <col min="1" max="1" width="51.33203125" customWidth="1"/>
    <col min="2" max="2" width="20.77734375" customWidth="1"/>
    <col min="3" max="3" width="15.44140625" customWidth="1"/>
  </cols>
  <sheetData>
    <row r="1" spans="1:5" ht="31.2" x14ac:dyDescent="0.6">
      <c r="A1" s="8" t="s">
        <v>111</v>
      </c>
      <c r="E1" s="72" t="s">
        <v>77</v>
      </c>
    </row>
    <row r="3" spans="1:5" ht="15" thickBot="1" x14ac:dyDescent="0.35"/>
    <row r="4" spans="1:5" x14ac:dyDescent="0.3">
      <c r="A4" t="s">
        <v>0</v>
      </c>
      <c r="B4" s="22" t="s">
        <v>4</v>
      </c>
      <c r="C4" t="str">
        <f>IF(B4="","Choose a Country from the Drop-Down Menu","")</f>
        <v/>
      </c>
    </row>
    <row r="5" spans="1:5" x14ac:dyDescent="0.3">
      <c r="A5" t="s">
        <v>1</v>
      </c>
      <c r="B5" s="23">
        <v>1000</v>
      </c>
    </row>
    <row r="6" spans="1:5" ht="15" thickBot="1" x14ac:dyDescent="0.35">
      <c r="A6" t="s">
        <v>2</v>
      </c>
      <c r="B6" s="24">
        <v>2024</v>
      </c>
      <c r="C6" t="str">
        <f>IF(B6="","Choose a Currency Year from the Drop-Down Menu","")</f>
        <v/>
      </c>
    </row>
    <row r="11" spans="1:5" x14ac:dyDescent="0.3">
      <c r="A11" s="1" t="s">
        <v>19</v>
      </c>
    </row>
    <row r="12" spans="1:5" ht="44.25" customHeight="1" thickBot="1" x14ac:dyDescent="0.35">
      <c r="A12" s="1" t="s">
        <v>12</v>
      </c>
      <c r="B12" s="1" t="str">
        <f>"Cost (US $"&amp;B6&amp;")"</f>
        <v>Cost (US $2024)</v>
      </c>
      <c r="C12" s="2" t="str">
        <f>"% Manufactured and Purchased in "&amp;B4</f>
        <v>% Manufactured and Purchased in Colombia</v>
      </c>
    </row>
    <row r="13" spans="1:5" x14ac:dyDescent="0.3">
      <c r="A13" s="3" t="s">
        <v>383</v>
      </c>
      <c r="B13" s="10">
        <f>'Default-Data'!D142</f>
        <v>441148129.37645882</v>
      </c>
      <c r="C13" s="11">
        <f>'Default-Data'!E142</f>
        <v>0</v>
      </c>
    </row>
    <row r="14" spans="1:5" x14ac:dyDescent="0.3">
      <c r="A14" s="3" t="s">
        <v>338</v>
      </c>
      <c r="B14" s="43">
        <f>'Default-Data'!D143</f>
        <v>103278826.27542514</v>
      </c>
      <c r="C14" s="12">
        <f>'Default-Data'!E143</f>
        <v>0</v>
      </c>
    </row>
    <row r="15" spans="1:5" x14ac:dyDescent="0.3">
      <c r="A15" s="3" t="s">
        <v>11</v>
      </c>
      <c r="B15" s="43">
        <f>'Default-Data'!D144</f>
        <v>114344414.80493493</v>
      </c>
      <c r="C15" s="12">
        <f>'Default-Data'!E144</f>
        <v>0.1</v>
      </c>
    </row>
    <row r="16" spans="1:5" ht="15" thickBot="1" x14ac:dyDescent="0.35">
      <c r="A16" s="3" t="s">
        <v>16</v>
      </c>
      <c r="B16" s="59">
        <f>'Default-Data'!D145</f>
        <v>78688629.543181062</v>
      </c>
      <c r="C16" s="14">
        <f>'Default-Data'!E145</f>
        <v>0.5</v>
      </c>
      <c r="E16" s="9"/>
    </row>
    <row r="17" spans="1:5" x14ac:dyDescent="0.3">
      <c r="A17" t="s">
        <v>15</v>
      </c>
      <c r="B17" s="4">
        <f>SUM(B13:B16)</f>
        <v>737460000</v>
      </c>
      <c r="C17" s="7"/>
    </row>
    <row r="18" spans="1:5" x14ac:dyDescent="0.3">
      <c r="B18" s="4"/>
      <c r="C18" s="7"/>
    </row>
    <row r="19" spans="1:5" ht="39" customHeight="1" thickBot="1" x14ac:dyDescent="0.35">
      <c r="A19" s="1" t="s">
        <v>192</v>
      </c>
      <c r="B19" s="1" t="str">
        <f>"Cost (US $"&amp;B6&amp;")"</f>
        <v>Cost (US $2024)</v>
      </c>
      <c r="C19" s="2" t="str">
        <f>"% Purchased in "&amp;B4</f>
        <v>% Purchased in Colombia</v>
      </c>
    </row>
    <row r="20" spans="1:5" x14ac:dyDescent="0.3">
      <c r="A20" s="3" t="s">
        <v>333</v>
      </c>
      <c r="B20" s="78">
        <f>'Default-Data'!D149</f>
        <v>184365000</v>
      </c>
      <c r="C20" s="11">
        <f>'Default-Data'!E149</f>
        <v>0.15</v>
      </c>
    </row>
    <row r="21" spans="1:5" ht="15" thickBot="1" x14ac:dyDescent="0.35">
      <c r="A21" s="3" t="s">
        <v>334</v>
      </c>
      <c r="B21" s="79">
        <f>'Default-Data'!D150</f>
        <v>282693000</v>
      </c>
      <c r="C21" s="14">
        <f>'Default-Data'!E150</f>
        <v>0.9</v>
      </c>
    </row>
    <row r="22" spans="1:5" x14ac:dyDescent="0.3">
      <c r="A22" t="s">
        <v>17</v>
      </c>
      <c r="B22" s="4">
        <f>SUM(B20:B21)</f>
        <v>467058000</v>
      </c>
      <c r="C22" s="7"/>
    </row>
    <row r="24" spans="1:5" ht="15" thickBot="1" x14ac:dyDescent="0.35">
      <c r="A24" s="1" t="s">
        <v>18</v>
      </c>
      <c r="B24" s="1" t="str">
        <f>"Cost (US $"&amp;B6&amp;")"</f>
        <v>Cost (US $2024)</v>
      </c>
      <c r="C24" s="1" t="str">
        <f>"% Spent in "&amp;B4</f>
        <v>% Spent in Colombia</v>
      </c>
    </row>
    <row r="25" spans="1:5" x14ac:dyDescent="0.3">
      <c r="A25" s="3" t="s">
        <v>442</v>
      </c>
      <c r="B25" s="80">
        <f>'Default-Data'!D154</f>
        <v>24582000</v>
      </c>
      <c r="C25" s="41">
        <f>'Default-Data'!E154</f>
        <v>0.5</v>
      </c>
    </row>
    <row r="26" spans="1:5" ht="15" thickBot="1" x14ac:dyDescent="0.35">
      <c r="A26" s="3" t="s">
        <v>29</v>
      </c>
      <c r="B26" s="13">
        <f>'Default-Data'!D157</f>
        <v>0</v>
      </c>
      <c r="C26" s="42">
        <f>'Default-Data'!E157</f>
        <v>0.9</v>
      </c>
      <c r="E26" s="9" t="s">
        <v>364</v>
      </c>
    </row>
    <row r="27" spans="1:5" x14ac:dyDescent="0.3">
      <c r="A27" t="s">
        <v>17</v>
      </c>
      <c r="B27" s="4">
        <f>SUM(B25:B26)</f>
        <v>24582000</v>
      </c>
      <c r="C27" s="7"/>
    </row>
    <row r="28" spans="1:5" x14ac:dyDescent="0.3">
      <c r="B28" s="1"/>
      <c r="C28" s="1"/>
    </row>
    <row r="29" spans="1:5" x14ac:dyDescent="0.3">
      <c r="A29" s="5" t="s">
        <v>20</v>
      </c>
      <c r="B29" s="18">
        <f>B17+B22+B27</f>
        <v>1229100000</v>
      </c>
      <c r="C29" s="38"/>
    </row>
    <row r="32" spans="1:5" ht="15" thickBot="1" x14ac:dyDescent="0.35">
      <c r="A32" s="1" t="s">
        <v>23</v>
      </c>
      <c r="B32" s="1" t="str">
        <f>"Cost (US $"&amp;B6&amp;")"</f>
        <v>Cost (US $2024)</v>
      </c>
      <c r="C32" s="1" t="str">
        <f>"% Spent in "&amp;B4</f>
        <v>% Spent in Colombia</v>
      </c>
    </row>
    <row r="33" spans="1:5" x14ac:dyDescent="0.3">
      <c r="A33" s="3" t="s">
        <v>444</v>
      </c>
      <c r="B33" s="10">
        <f>'Default-Data'!D164</f>
        <v>8593209.9382197522</v>
      </c>
      <c r="C33" s="11">
        <f>'Default-Data'!E164</f>
        <v>0.5</v>
      </c>
    </row>
    <row r="34" spans="1:5" x14ac:dyDescent="0.3">
      <c r="A34" s="3" t="s">
        <v>22</v>
      </c>
      <c r="B34" s="69">
        <f>'Default-Data'!D165</f>
        <v>58996800</v>
      </c>
      <c r="C34" s="12">
        <f>'Default-Data'!E165</f>
        <v>0</v>
      </c>
    </row>
    <row r="35" spans="1:5" ht="15" thickBot="1" x14ac:dyDescent="0.35">
      <c r="A35" s="3" t="s">
        <v>361</v>
      </c>
      <c r="B35" s="13">
        <f>'Default-Data'!D166</f>
        <v>0</v>
      </c>
      <c r="C35" s="14">
        <f>'Default-Data'!E166</f>
        <v>0.9</v>
      </c>
      <c r="E35" s="9" t="s">
        <v>364</v>
      </c>
    </row>
    <row r="36" spans="1:5" x14ac:dyDescent="0.3">
      <c r="A36" s="1" t="s">
        <v>24</v>
      </c>
      <c r="B36" s="4">
        <f>SUM(B33:B35)</f>
        <v>67590009.938219756</v>
      </c>
      <c r="C36" s="7"/>
    </row>
    <row r="39" spans="1:5" x14ac:dyDescent="0.3">
      <c r="B39" t="s">
        <v>365</v>
      </c>
    </row>
  </sheetData>
  <sheetProtection password="DFD3" sheet="1" objects="1" scenarios="1"/>
  <protectedRanges>
    <protectedRange sqref="B33:C35" name="om"/>
    <protectedRange sqref="B25:C26" name="other"/>
    <protectedRange sqref="B20:C21" name="constr"/>
    <protectedRange sqref="B13:C16" name="equip"/>
    <protectedRange sqref="B4:B6" name="general"/>
  </protectedRanges>
  <dataValidations count="2">
    <dataValidation type="decimal" allowBlank="1" showErrorMessage="1" errorTitle="Domestic Percentage" error="Local content must be between zero and 100%." sqref="C33:C35 C13:C16 C20:C21 C25:C26" xr:uid="{00000000-0002-0000-0200-000000000000}">
      <formula1>0</formula1>
      <formula2>1</formula2>
    </dataValidation>
    <dataValidation type="decimal" allowBlank="1" showErrorMessage="1" errorTitle="Expenditures" error="Expenditures must be a number that is greater than or equal to zero." sqref="B13:B16 B20:B21 B25:B26 B33:B35" xr:uid="{00000000-0002-0000-0200-000001000000}">
      <formula1>0</formula1>
      <formula2>9000000000000000000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opulatewinddefaults">
                <anchor moveWithCells="1" sizeWithCells="1">
                  <from>
                    <xdr:col>0</xdr:col>
                    <xdr:colOff>114300</xdr:colOff>
                    <xdr:row>6</xdr:row>
                    <xdr:rowOff>137160</xdr:rowOff>
                  </from>
                  <to>
                    <xdr:col>0</xdr:col>
                    <xdr:colOff>3368040</xdr:colOff>
                    <xdr:row>9</xdr:row>
                    <xdr:rowOff>53340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3000000}">
          <x14:formula1>
            <xm:f>'Default-Data'!$E$5:$E$35</xm:f>
          </x14:formula1>
          <xm:sqref>B6</xm:sqref>
        </x14:dataValidation>
        <x14:dataValidation type="list" allowBlank="1" showInputMessage="1" showErrorMessage="1" xr:uid="{00000000-0002-0000-0200-000004000000}">
          <x14:formula1>
            <xm:f>'Default-Data'!$B$6:$B$13</xm:f>
          </x14:formula1>
          <xm:sqref>B4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sheetPr>
  <dimension ref="A1:AA61"/>
  <sheetViews>
    <sheetView workbookViewId="0">
      <selection activeCell="G10" sqref="G10"/>
    </sheetView>
  </sheetViews>
  <sheetFormatPr defaultColWidth="8.77734375" defaultRowHeight="14.4" x14ac:dyDescent="0.3"/>
  <cols>
    <col min="2" max="2" width="26.44140625" customWidth="1"/>
    <col min="3" max="3" width="17.77734375" customWidth="1"/>
    <col min="4" max="4" width="15.44140625" customWidth="1"/>
    <col min="5" max="6" width="15.44140625" bestFit="1" customWidth="1"/>
    <col min="10" max="11" width="12.44140625" bestFit="1" customWidth="1"/>
    <col min="12" max="13" width="14.33203125" bestFit="1" customWidth="1"/>
    <col min="17" max="17" width="14.33203125" bestFit="1" customWidth="1"/>
    <col min="18" max="20" width="15.33203125" bestFit="1" customWidth="1"/>
    <col min="24" max="26" width="14.33203125" bestFit="1" customWidth="1"/>
    <col min="27" max="27" width="15.33203125" bestFit="1" customWidth="1"/>
  </cols>
  <sheetData>
    <row r="1" spans="1:8" ht="31.2" x14ac:dyDescent="0.6">
      <c r="A1" s="63" t="s">
        <v>111</v>
      </c>
      <c r="B1" s="40"/>
      <c r="C1" s="40"/>
      <c r="H1" s="9" t="s">
        <v>572</v>
      </c>
    </row>
    <row r="2" spans="1:8" ht="23.4" x14ac:dyDescent="0.45">
      <c r="A2" s="64" t="s">
        <v>378</v>
      </c>
      <c r="B2" s="40"/>
      <c r="C2" s="40"/>
      <c r="H2" s="9" t="s">
        <v>570</v>
      </c>
    </row>
    <row r="3" spans="1:8" ht="23.4" x14ac:dyDescent="0.45">
      <c r="A3" s="128" t="str">
        <f>wind_country</f>
        <v>Colombia</v>
      </c>
      <c r="B3" s="129"/>
      <c r="C3" s="129"/>
    </row>
    <row r="5" spans="1:8" x14ac:dyDescent="0.3">
      <c r="B5" t="s">
        <v>380</v>
      </c>
      <c r="C5">
        <f>wind_capacity</f>
        <v>1000</v>
      </c>
    </row>
    <row r="6" spans="1:8" x14ac:dyDescent="0.3">
      <c r="B6" t="s">
        <v>1001</v>
      </c>
      <c r="C6" s="4">
        <f>'Wind-Inputs'!B29</f>
        <v>1229100000</v>
      </c>
    </row>
    <row r="9" spans="1:8" x14ac:dyDescent="0.3">
      <c r="B9" s="88"/>
    </row>
    <row r="11" spans="1:8" x14ac:dyDescent="0.3">
      <c r="B11" t="s">
        <v>110</v>
      </c>
    </row>
    <row r="12" spans="1:8" x14ac:dyDescent="0.3">
      <c r="B12" t="s">
        <v>101</v>
      </c>
      <c r="D12" s="127" t="str">
        <f>"($ "&amp;wind_dollar_year&amp;" US)"</f>
        <v>($ 2024 US)</v>
      </c>
      <c r="E12" s="127"/>
      <c r="F12" s="127"/>
    </row>
    <row r="13" spans="1:8" x14ac:dyDescent="0.3">
      <c r="C13" t="s">
        <v>91</v>
      </c>
      <c r="D13" t="s">
        <v>90</v>
      </c>
      <c r="E13" t="s">
        <v>80</v>
      </c>
      <c r="F13" t="s">
        <v>358</v>
      </c>
    </row>
    <row r="14" spans="1:8" x14ac:dyDescent="0.3">
      <c r="B14" t="s">
        <v>95</v>
      </c>
      <c r="C14" s="20">
        <f t="array" ref="C14:C17">TRANSPOSE(C42:F42)</f>
        <v>7246.6500747700784</v>
      </c>
      <c r="D14" s="4">
        <f t="array" ref="D14:D17">TRANSPOSE(J42:M42)</f>
        <v>37299510.367305972</v>
      </c>
      <c r="E14" s="4">
        <f t="array" ref="E14:E17">TRANSPOSE(Q42:T42)</f>
        <v>345148206.25208402</v>
      </c>
      <c r="F14" s="4">
        <f t="array" ref="F14:F16">TRANSPOSE(X42:AA42)</f>
        <v>163505186.1774832</v>
      </c>
    </row>
    <row r="15" spans="1:8" x14ac:dyDescent="0.3">
      <c r="B15" t="s">
        <v>96</v>
      </c>
      <c r="C15" s="20">
        <v>5220.3566126732821</v>
      </c>
      <c r="D15" s="4">
        <v>33442427.715506542</v>
      </c>
      <c r="E15" s="4">
        <v>228868576.40822506</v>
      </c>
      <c r="F15" s="4">
        <v>120961585.35776402</v>
      </c>
    </row>
    <row r="16" spans="1:8" x14ac:dyDescent="0.3">
      <c r="B16" t="s">
        <v>99</v>
      </c>
      <c r="C16" s="20">
        <v>4044.3335657483058</v>
      </c>
      <c r="D16" s="4">
        <v>31983810.558940746</v>
      </c>
      <c r="E16" s="4">
        <v>251791231.39342642</v>
      </c>
      <c r="F16" s="4">
        <v>81874816.566956967</v>
      </c>
    </row>
    <row r="17" spans="2:27" x14ac:dyDescent="0.3">
      <c r="B17" t="s">
        <v>72</v>
      </c>
      <c r="C17" s="20">
        <v>16511.340253191665</v>
      </c>
      <c r="D17" s="4">
        <v>102725748.64175326</v>
      </c>
      <c r="E17" s="4">
        <v>825808014.05373549</v>
      </c>
      <c r="F17" s="4">
        <f t="shared" ref="F17" si="0">SUM(F14:F16)</f>
        <v>366341588.1022042</v>
      </c>
    </row>
    <row r="19" spans="2:27" x14ac:dyDescent="0.3">
      <c r="B19" t="s">
        <v>103</v>
      </c>
      <c r="D19" s="127" t="str">
        <f>"($ "&amp;wind_dollar_year&amp;" US)"</f>
        <v>($ 2024 US)</v>
      </c>
      <c r="E19" s="127"/>
      <c r="F19" s="127"/>
    </row>
    <row r="20" spans="2:27" x14ac:dyDescent="0.3">
      <c r="C20" t="s">
        <v>91</v>
      </c>
      <c r="D20" t="s">
        <v>90</v>
      </c>
      <c r="E20" t="s">
        <v>80</v>
      </c>
      <c r="F20" t="s">
        <v>102</v>
      </c>
    </row>
    <row r="21" spans="2:27" x14ac:dyDescent="0.3">
      <c r="B21" t="s">
        <v>95</v>
      </c>
      <c r="C21" s="17">
        <f t="array" ref="C21:C24">TRANSPOSE(C61:F61)</f>
        <v>30.000000000000007</v>
      </c>
      <c r="D21" s="4">
        <f t="array" ref="D21:D24">TRANSPOSE(J61:M61)</f>
        <v>400495.17293909861</v>
      </c>
      <c r="E21" s="4">
        <f t="array" ref="E21:E24">TRANSPOSE(Q61:T61)</f>
        <v>4296604.9691098761</v>
      </c>
      <c r="F21" s="4">
        <f t="array" ref="F21:F24">TRANSPOSE(X61:AA61)</f>
        <v>2272423.6321826074</v>
      </c>
    </row>
    <row r="22" spans="2:27" x14ac:dyDescent="0.3">
      <c r="B22" t="s">
        <v>96</v>
      </c>
      <c r="C22" s="17">
        <v>42.726252283993965</v>
      </c>
      <c r="D22" s="4">
        <v>382795.49453299271</v>
      </c>
      <c r="E22" s="4">
        <v>3039293.0320959529</v>
      </c>
      <c r="F22" s="4">
        <v>1791046.4172270559</v>
      </c>
    </row>
    <row r="23" spans="2:27" x14ac:dyDescent="0.3">
      <c r="B23" t="s">
        <v>99</v>
      </c>
      <c r="C23" s="17">
        <v>44.780915310608997</v>
      </c>
      <c r="D23" s="4">
        <v>354140.99471923284</v>
      </c>
      <c r="E23" s="4">
        <v>2787960.3958672807</v>
      </c>
      <c r="F23" s="4">
        <v>906559.55230986502</v>
      </c>
    </row>
    <row r="24" spans="2:27" x14ac:dyDescent="0.3">
      <c r="B24" t="s">
        <v>72</v>
      </c>
      <c r="C24" s="17">
        <v>117.50716759460298</v>
      </c>
      <c r="D24" s="4">
        <v>1137431.6621913242</v>
      </c>
      <c r="E24" s="4">
        <v>10123858.397073109</v>
      </c>
      <c r="F24" s="4">
        <v>4970029.6017195284</v>
      </c>
    </row>
    <row r="27" spans="2:27" x14ac:dyDescent="0.3">
      <c r="B27" t="s">
        <v>104</v>
      </c>
    </row>
    <row r="28" spans="2:27" x14ac:dyDescent="0.3">
      <c r="B28" t="s">
        <v>192</v>
      </c>
    </row>
    <row r="29" spans="2:27" x14ac:dyDescent="0.3">
      <c r="C29" t="s">
        <v>91</v>
      </c>
      <c r="J29" t="str">
        <f>"Earnings ($"&amp;wind_dollar_year&amp;" US)"</f>
        <v>Earnings ($2024 US)</v>
      </c>
      <c r="Q29" t="str">
        <f>"Output ($"&amp;wind_dollar_year&amp;" US)"</f>
        <v>Output ($2024 US)</v>
      </c>
      <c r="X29" t="str">
        <f>"GDP ($"&amp;wind_dollar_year&amp;" US)"</f>
        <v>GDP ($2024 US)</v>
      </c>
    </row>
    <row r="30" spans="2:27" x14ac:dyDescent="0.3">
      <c r="C30" t="s">
        <v>95</v>
      </c>
      <c r="D30" t="s">
        <v>96</v>
      </c>
      <c r="E30" t="s">
        <v>99</v>
      </c>
      <c r="F30" t="s">
        <v>72</v>
      </c>
      <c r="J30" t="s">
        <v>95</v>
      </c>
      <c r="K30" t="s">
        <v>96</v>
      </c>
      <c r="L30" t="s">
        <v>99</v>
      </c>
      <c r="M30" t="s">
        <v>72</v>
      </c>
      <c r="Q30" t="s">
        <v>95</v>
      </c>
      <c r="R30" t="s">
        <v>96</v>
      </c>
      <c r="S30" t="s">
        <v>99</v>
      </c>
      <c r="T30" t="s">
        <v>72</v>
      </c>
      <c r="X30" t="s">
        <v>95</v>
      </c>
      <c r="Y30" t="s">
        <v>96</v>
      </c>
      <c r="Z30" t="s">
        <v>99</v>
      </c>
      <c r="AA30" t="s">
        <v>72</v>
      </c>
    </row>
    <row r="31" spans="2:27" x14ac:dyDescent="0.3">
      <c r="B31" t="s">
        <v>189</v>
      </c>
      <c r="C31" s="20">
        <f>Calculations!O50</f>
        <v>0</v>
      </c>
      <c r="D31" s="20">
        <f>Calculations!P50</f>
        <v>66.782535040053503</v>
      </c>
      <c r="E31" s="20">
        <f>Calculations!Q50</f>
        <v>265.95607613690976</v>
      </c>
      <c r="F31" s="20">
        <f>SUM(C31:E31)</f>
        <v>332.73861117696327</v>
      </c>
      <c r="I31" t="s">
        <v>189</v>
      </c>
      <c r="J31" s="4">
        <f>Calculations!L50</f>
        <v>0</v>
      </c>
      <c r="K31" s="4">
        <f>Calculations!M50</f>
        <v>416107.29053568258</v>
      </c>
      <c r="L31" s="4">
        <f>Calculations!N50</f>
        <v>1657113.827387026</v>
      </c>
      <c r="M31" s="4">
        <f>SUM(J31:L31)</f>
        <v>2073221.1179227086</v>
      </c>
      <c r="P31" t="s">
        <v>189</v>
      </c>
      <c r="Q31" s="4">
        <f>Calculations!D50</f>
        <v>0</v>
      </c>
      <c r="R31" s="4">
        <f>Calculations!G50</f>
        <v>2276637.338540297</v>
      </c>
      <c r="S31" s="4">
        <f>Calculations!H50</f>
        <v>9066525.1473578941</v>
      </c>
      <c r="T31" s="4">
        <f>SUM(Q31:S31)</f>
        <v>11343162.485898191</v>
      </c>
      <c r="W31" t="s">
        <v>189</v>
      </c>
      <c r="X31" s="4">
        <f>Calculations!I50</f>
        <v>0</v>
      </c>
      <c r="Y31" s="4">
        <f>Calculations!J50</f>
        <v>1576118.1419659604</v>
      </c>
      <c r="Z31" s="4">
        <f>Calculations!K50</f>
        <v>6276763.7723554121</v>
      </c>
      <c r="AA31" s="4">
        <f>SUM(X31:Z31)</f>
        <v>7852881.9143213723</v>
      </c>
    </row>
    <row r="32" spans="2:27" x14ac:dyDescent="0.3">
      <c r="B32" t="s">
        <v>190</v>
      </c>
      <c r="C32" s="20">
        <f>Calculations!O51</f>
        <v>0</v>
      </c>
      <c r="D32" s="20">
        <f>Calculations!P51</f>
        <v>131.80419230495878</v>
      </c>
      <c r="E32" s="20">
        <f>Calculations!Q51</f>
        <v>11.652306758486933</v>
      </c>
      <c r="F32" s="20">
        <f t="shared" ref="F32:F42" si="1">SUM(C32:E32)</f>
        <v>143.4564990634457</v>
      </c>
      <c r="I32" t="s">
        <v>190</v>
      </c>
      <c r="J32" s="4">
        <f>Calculations!L51</f>
        <v>0</v>
      </c>
      <c r="K32" s="4">
        <f>Calculations!M51</f>
        <v>1759564.7597090891</v>
      </c>
      <c r="L32" s="4">
        <f>Calculations!N51</f>
        <v>155556.42034598839</v>
      </c>
      <c r="M32" s="4">
        <f t="shared" ref="M32:M42" si="2">SUM(J32:L32)</f>
        <v>1915121.1800550774</v>
      </c>
      <c r="P32" t="s">
        <v>190</v>
      </c>
      <c r="Q32" s="4">
        <f>Calculations!D51</f>
        <v>0</v>
      </c>
      <c r="R32" s="4">
        <f>Calculations!G51</f>
        <v>25906280.97580675</v>
      </c>
      <c r="S32" s="4">
        <f>Calculations!H51</f>
        <v>2290275.6552933827</v>
      </c>
      <c r="T32" s="4">
        <f t="shared" ref="T32:T42" si="3">SUM(Q32:S32)</f>
        <v>28196556.631100133</v>
      </c>
      <c r="W32" t="s">
        <v>190</v>
      </c>
      <c r="X32" s="4">
        <f>Calculations!I51</f>
        <v>0</v>
      </c>
      <c r="Y32" s="4">
        <f>Calculations!J51</f>
        <v>21214219.641059428</v>
      </c>
      <c r="Z32" s="4">
        <f>Calculations!K51</f>
        <v>1875468.3790907233</v>
      </c>
      <c r="AA32" s="4">
        <f t="shared" ref="AA32:AA42" si="4">SUM(X32:Z32)</f>
        <v>23089688.020150151</v>
      </c>
    </row>
    <row r="33" spans="2:27" x14ac:dyDescent="0.3">
      <c r="B33" t="s">
        <v>191</v>
      </c>
      <c r="C33" s="20">
        <f>Calculations!O52</f>
        <v>0</v>
      </c>
      <c r="D33" s="20">
        <f>Calculations!P52</f>
        <v>50.376449154841836</v>
      </c>
      <c r="E33" s="20">
        <f>Calculations!Q52</f>
        <v>46.635198754111194</v>
      </c>
      <c r="F33" s="20">
        <f t="shared" si="1"/>
        <v>97.011647908953023</v>
      </c>
      <c r="I33" t="s">
        <v>191</v>
      </c>
      <c r="J33" s="4">
        <f>Calculations!L52</f>
        <v>0</v>
      </c>
      <c r="K33" s="4">
        <f>Calculations!M52</f>
        <v>672517.49054420285</v>
      </c>
      <c r="L33" s="4">
        <f>Calculations!N52</f>
        <v>622572.39966923324</v>
      </c>
      <c r="M33" s="4">
        <f t="shared" si="2"/>
        <v>1295089.890213436</v>
      </c>
      <c r="P33" t="s">
        <v>191</v>
      </c>
      <c r="Q33" s="4">
        <f>Calculations!D52</f>
        <v>0</v>
      </c>
      <c r="R33" s="4">
        <f>Calculations!G52</f>
        <v>7214923.3921601465</v>
      </c>
      <c r="S33" s="4">
        <f>Calculations!H52</f>
        <v>6679100.8900780277</v>
      </c>
      <c r="T33" s="4">
        <f t="shared" si="3"/>
        <v>13894024.282238174</v>
      </c>
      <c r="W33" t="s">
        <v>191</v>
      </c>
      <c r="X33" s="4">
        <f>Calculations!I52</f>
        <v>0</v>
      </c>
      <c r="Y33" s="4">
        <f>Calculations!J52</f>
        <v>3815887.7854969366</v>
      </c>
      <c r="Z33" s="4">
        <f>Calculations!K52</f>
        <v>3532497.5913458383</v>
      </c>
      <c r="AA33" s="4">
        <f t="shared" si="4"/>
        <v>7348385.3768427745</v>
      </c>
    </row>
    <row r="34" spans="2:27" x14ac:dyDescent="0.3">
      <c r="B34" t="s">
        <v>192</v>
      </c>
      <c r="C34" s="20">
        <f>Calculations!O53</f>
        <v>5369.8287826412152</v>
      </c>
      <c r="D34" s="20">
        <f>Calculations!P53</f>
        <v>88.425541749688435</v>
      </c>
      <c r="E34" s="20">
        <f>Calculations!Q53</f>
        <v>28.256319371070479</v>
      </c>
      <c r="F34" s="20">
        <f t="shared" si="1"/>
        <v>5486.5106437619743</v>
      </c>
      <c r="I34" t="s">
        <v>192</v>
      </c>
      <c r="J34" s="4">
        <f>Calculations!L53</f>
        <v>24915116.794090748</v>
      </c>
      <c r="K34" s="4">
        <f>Calculations!M53</f>
        <v>410279.87845649663</v>
      </c>
      <c r="L34" s="4">
        <f>Calculations!N53</f>
        <v>131104.64519412001</v>
      </c>
      <c r="M34" s="4">
        <f t="shared" si="2"/>
        <v>25456501.317741364</v>
      </c>
      <c r="P34" t="s">
        <v>192</v>
      </c>
      <c r="Q34" s="4">
        <f>Calculations!D53</f>
        <v>254423700</v>
      </c>
      <c r="R34" s="4">
        <f>Calculations!G53</f>
        <v>4189622.1308185756</v>
      </c>
      <c r="S34" s="4">
        <f>Calculations!H53</f>
        <v>1338790.7908738554</v>
      </c>
      <c r="T34" s="4">
        <f t="shared" si="3"/>
        <v>259952112.92169243</v>
      </c>
      <c r="W34" t="s">
        <v>192</v>
      </c>
      <c r="X34" s="4">
        <f>Calculations!I53</f>
        <v>126337322.96049567</v>
      </c>
      <c r="Y34" s="4">
        <f>Calculations!J53</f>
        <v>2080410.1356267768</v>
      </c>
      <c r="Z34" s="4">
        <f>Calculations!K53</f>
        <v>664793.58850283083</v>
      </c>
      <c r="AA34" s="4">
        <f t="shared" si="4"/>
        <v>129082526.68462527</v>
      </c>
    </row>
    <row r="35" spans="2:27" x14ac:dyDescent="0.3">
      <c r="B35" t="s">
        <v>359</v>
      </c>
      <c r="C35" s="20">
        <f>Calculations!O54</f>
        <v>864.67352652034378</v>
      </c>
      <c r="D35" s="20">
        <f>Calculations!P54</f>
        <v>2084.1286377158485</v>
      </c>
      <c r="E35" s="20">
        <f>Calculations!Q54</f>
        <v>610.37926844160938</v>
      </c>
      <c r="F35" s="20">
        <f t="shared" si="1"/>
        <v>3559.1814326778017</v>
      </c>
      <c r="I35" t="s">
        <v>359</v>
      </c>
      <c r="J35" s="4">
        <f>Calculations!L54</f>
        <v>4682104.3305879021</v>
      </c>
      <c r="K35" s="4">
        <f>Calculations!M54</f>
        <v>11285308.756266238</v>
      </c>
      <c r="L35" s="4">
        <f>Calculations!N54</f>
        <v>3305131.1603955948</v>
      </c>
      <c r="M35" s="4">
        <f t="shared" si="2"/>
        <v>19272544.247249737</v>
      </c>
      <c r="P35" t="s">
        <v>359</v>
      </c>
      <c r="Q35" s="4">
        <f>Calculations!D54</f>
        <v>39089191.480493493</v>
      </c>
      <c r="R35" s="4">
        <f>Calculations!G54</f>
        <v>99979001.170063183</v>
      </c>
      <c r="S35" s="4">
        <f>Calculations!H54</f>
        <v>34084815.472588092</v>
      </c>
      <c r="T35" s="4">
        <f t="shared" si="3"/>
        <v>173153008.12314478</v>
      </c>
      <c r="W35" t="s">
        <v>359</v>
      </c>
      <c r="X35" s="4">
        <f>Calculations!I54</f>
        <v>11041180.002380155</v>
      </c>
      <c r="Y35" s="4">
        <f>Calculations!J54</f>
        <v>37043988.275173359</v>
      </c>
      <c r="Z35" s="4">
        <f>Calculations!K54</f>
        <v>10204391.999043571</v>
      </c>
      <c r="AA35" s="4">
        <f t="shared" si="4"/>
        <v>58289560.276597083</v>
      </c>
    </row>
    <row r="36" spans="2:27" x14ac:dyDescent="0.3">
      <c r="B36" t="str">
        <f>IF(wind_country&lt;&gt;"Zambia","Sales","Trade, Transportation, and Warehousing")</f>
        <v>Sales</v>
      </c>
      <c r="C36" s="20">
        <f>Calculations!O55</f>
        <v>0</v>
      </c>
      <c r="D36" s="20">
        <f>Calculations!P55</f>
        <v>1336.1003680831657</v>
      </c>
      <c r="E36" s="20">
        <f>Calculations!Q55</f>
        <v>777.12734935308981</v>
      </c>
      <c r="F36" s="20">
        <f t="shared" si="1"/>
        <v>2113.2277174362553</v>
      </c>
      <c r="I36" t="str">
        <f>IF(wind_country&lt;&gt;"Zambia","Sales","Trade, Transportation, and Warehousing")</f>
        <v>Sales</v>
      </c>
      <c r="J36" s="4">
        <f>Calculations!L55</f>
        <v>0</v>
      </c>
      <c r="K36" s="4">
        <f>Calculations!M55</f>
        <v>5631504.4290463217</v>
      </c>
      <c r="L36" s="4">
        <f>Calculations!N55</f>
        <v>3275499.5166220507</v>
      </c>
      <c r="M36" s="4">
        <f t="shared" si="2"/>
        <v>8907003.9456683733</v>
      </c>
      <c r="P36" t="str">
        <f>IF(wind_country&lt;&gt;"Zambia","Sales","Trade, Transportation, and Warehousing")</f>
        <v>Sales</v>
      </c>
      <c r="Q36" s="4">
        <f>Calculations!D55</f>
        <v>0</v>
      </c>
      <c r="R36" s="4">
        <f>Calculations!G55</f>
        <v>21607667.264516532</v>
      </c>
      <c r="S36" s="4">
        <f>Calculations!H55</f>
        <v>12567850.131699122</v>
      </c>
      <c r="T36" s="4">
        <f t="shared" si="3"/>
        <v>34175517.396215655</v>
      </c>
      <c r="W36" t="str">
        <f>IF(wind_country&lt;&gt;"Zambia","Sales","Trade, Transportation, and Warehousing")</f>
        <v>Sales</v>
      </c>
      <c r="X36" s="4">
        <f>Calculations!I55</f>
        <v>0</v>
      </c>
      <c r="Y36" s="4">
        <f>Calculations!J55</f>
        <v>12981617.744694892</v>
      </c>
      <c r="Z36" s="4">
        <f>Calculations!K55</f>
        <v>7550608.0450550588</v>
      </c>
      <c r="AA36" s="4">
        <f t="shared" si="4"/>
        <v>20532225.78974995</v>
      </c>
    </row>
    <row r="37" spans="2:27" x14ac:dyDescent="0.3">
      <c r="B37" t="str">
        <f>IF(wind_country&lt;&gt;"Zambia","Transportation and Warehousing","")</f>
        <v>Transportation and Warehousing</v>
      </c>
      <c r="C37" s="20">
        <f>Calculations!O56</f>
        <v>760.353713992905</v>
      </c>
      <c r="D37" s="20">
        <f>Calculations!P56</f>
        <v>364.21886984725933</v>
      </c>
      <c r="E37" s="20">
        <f>Calculations!Q56</f>
        <v>171.3617878017759</v>
      </c>
      <c r="F37" s="20">
        <f t="shared" si="1"/>
        <v>1295.9343716419403</v>
      </c>
      <c r="I37" t="str">
        <f>IF(wind_country&lt;&gt;"Zambia","Transportation and Warehousing","")</f>
        <v>Transportation and Warehousing</v>
      </c>
      <c r="J37" s="4">
        <f>Calculations!L56</f>
        <v>4340879.1677329224</v>
      </c>
      <c r="K37" s="4">
        <f>Calculations!M56</f>
        <v>2079335.0193722465</v>
      </c>
      <c r="L37" s="4">
        <f>Calculations!N56</f>
        <v>978308.9121875976</v>
      </c>
      <c r="M37" s="4">
        <f t="shared" si="2"/>
        <v>7398523.0992927663</v>
      </c>
      <c r="P37" t="str">
        <f>IF(wind_country&lt;&gt;"Zambia","Transportation and Warehousing","")</f>
        <v>Transportation and Warehousing</v>
      </c>
      <c r="Q37" s="4">
        <f>Calculations!D56</f>
        <v>39344314.771590531</v>
      </c>
      <c r="R37" s="4">
        <f>Calculations!G56</f>
        <v>18846415.28976243</v>
      </c>
      <c r="S37" s="4">
        <f>Calculations!H56</f>
        <v>8867073.3041996881</v>
      </c>
      <c r="T37" s="4">
        <f t="shared" si="3"/>
        <v>67057803.365552649</v>
      </c>
      <c r="W37" t="str">
        <f>IF(wind_country&lt;&gt;"Zambia","Transportation and Warehousing","")</f>
        <v>Transportation and Warehousing</v>
      </c>
      <c r="X37" s="4">
        <f>Calculations!I56</f>
        <v>17162639.884700589</v>
      </c>
      <c r="Y37" s="4">
        <f>Calculations!J56</f>
        <v>8221117.6027207179</v>
      </c>
      <c r="Z37" s="4">
        <f>Calculations!K56</f>
        <v>3867963.8172554527</v>
      </c>
      <c r="AA37" s="4">
        <f t="shared" si="4"/>
        <v>29251721.30467676</v>
      </c>
    </row>
    <row r="38" spans="2:27" x14ac:dyDescent="0.3">
      <c r="B38" t="str">
        <f>IF(wind_country&lt;&gt;"Zambia","Information","")</f>
        <v>Information</v>
      </c>
      <c r="C38" s="20">
        <f>Calculations!O57</f>
        <v>0</v>
      </c>
      <c r="D38" s="20">
        <f>Calculations!P57</f>
        <v>72.137182801233848</v>
      </c>
      <c r="E38" s="20">
        <f>Calculations!Q57</f>
        <v>124.76643218299778</v>
      </c>
      <c r="F38" s="20">
        <f t="shared" si="1"/>
        <v>196.90361498423164</v>
      </c>
      <c r="I38" t="str">
        <f>IF(wind_country&lt;&gt;"Zambia","Information","")</f>
        <v>Information</v>
      </c>
      <c r="J38" s="4">
        <f>Calculations!L57</f>
        <v>0</v>
      </c>
      <c r="K38" s="4">
        <f>Calculations!M57</f>
        <v>411833.05648157804</v>
      </c>
      <c r="L38" s="4">
        <f>Calculations!N57</f>
        <v>712294.81270159385</v>
      </c>
      <c r="M38" s="4">
        <f t="shared" si="2"/>
        <v>1124127.869183172</v>
      </c>
      <c r="P38" t="str">
        <f>IF(wind_country&lt;&gt;"Zambia","Information","")</f>
        <v>Information</v>
      </c>
      <c r="Q38" s="4">
        <f>Calculations!D57</f>
        <v>0</v>
      </c>
      <c r="R38" s="4">
        <f>Calculations!G57</f>
        <v>3103277.4178106813</v>
      </c>
      <c r="S38" s="4">
        <f>Calculations!H57</f>
        <v>5367340.8977052858</v>
      </c>
      <c r="T38" s="4">
        <f t="shared" si="3"/>
        <v>8470618.3155159671</v>
      </c>
      <c r="W38" t="str">
        <f>IF(wind_country&lt;&gt;"Zambia","Information","")</f>
        <v>Information</v>
      </c>
      <c r="X38" s="4">
        <f>Calculations!I57</f>
        <v>0</v>
      </c>
      <c r="Y38" s="4">
        <f>Calculations!J57</f>
        <v>1696655.472065252</v>
      </c>
      <c r="Z38" s="4">
        <f>Calculations!K57</f>
        <v>2934487.343047733</v>
      </c>
      <c r="AA38" s="4">
        <f t="shared" si="4"/>
        <v>4631142.8151129847</v>
      </c>
    </row>
    <row r="39" spans="2:27" x14ac:dyDescent="0.3">
      <c r="B39" t="s">
        <v>196</v>
      </c>
      <c r="C39" s="20">
        <f>Calculations!O58</f>
        <v>251.79405161561459</v>
      </c>
      <c r="D39" s="20">
        <f>Calculations!P58</f>
        <v>873.30490429362987</v>
      </c>
      <c r="E39" s="20">
        <f>Calculations!Q58</f>
        <v>914.23546255359201</v>
      </c>
      <c r="F39" s="20">
        <f t="shared" si="1"/>
        <v>2039.3344184628365</v>
      </c>
      <c r="I39" t="s">
        <v>196</v>
      </c>
      <c r="J39" s="4">
        <f>Calculations!L58</f>
        <v>3361410.0748943966</v>
      </c>
      <c r="K39" s="4">
        <f>Calculations!M58</f>
        <v>9767636.9855747484</v>
      </c>
      <c r="L39" s="4">
        <f>Calculations!N58</f>
        <v>10867165.774199653</v>
      </c>
      <c r="M39" s="4">
        <f t="shared" si="2"/>
        <v>23996212.8346688</v>
      </c>
      <c r="P39" t="s">
        <v>196</v>
      </c>
      <c r="Q39" s="4">
        <f>Calculations!D58</f>
        <v>12291000</v>
      </c>
      <c r="R39" s="4">
        <f>Calculations!G58</f>
        <v>41177860.681559786</v>
      </c>
      <c r="S39" s="4">
        <f>Calculations!H58</f>
        <v>39287466.280982949</v>
      </c>
      <c r="T39" s="4">
        <f t="shared" si="3"/>
        <v>92756326.962542742</v>
      </c>
      <c r="W39" t="s">
        <v>196</v>
      </c>
      <c r="X39" s="4">
        <f>Calculations!I58</f>
        <v>8964043.3299067933</v>
      </c>
      <c r="Y39" s="4">
        <f>Calculations!J58</f>
        <v>29944749.399232361</v>
      </c>
      <c r="Z39" s="4">
        <f>Calculations!K58</f>
        <v>28231101.341562878</v>
      </c>
      <c r="AA39" s="4">
        <f t="shared" si="4"/>
        <v>67139894.070702031</v>
      </c>
    </row>
    <row r="40" spans="2:27" x14ac:dyDescent="0.3">
      <c r="B40" t="str">
        <f>IF(wind_country&lt;&gt;"Zambia","Education and Health Care","")</f>
        <v>Education and Health Care</v>
      </c>
      <c r="C40" s="20">
        <f>Calculations!O59</f>
        <v>0</v>
      </c>
      <c r="D40" s="20">
        <f>Calculations!P59</f>
        <v>7.6618438848741768</v>
      </c>
      <c r="E40" s="20">
        <f>Calculations!Q59</f>
        <v>486.41511870927718</v>
      </c>
      <c r="F40" s="20">
        <f t="shared" si="1"/>
        <v>494.07696259415138</v>
      </c>
      <c r="I40" t="str">
        <f>IF(wind_country&lt;&gt;"Zambia","Education and Health Care","")</f>
        <v>Education and Health Care</v>
      </c>
      <c r="J40" s="4">
        <f>Calculations!L59</f>
        <v>0</v>
      </c>
      <c r="K40" s="4">
        <f>Calculations!M59</f>
        <v>102284.38305683529</v>
      </c>
      <c r="L40" s="4">
        <f>Calculations!N59</f>
        <v>6493563.5695888037</v>
      </c>
      <c r="M40" s="4">
        <f t="shared" si="2"/>
        <v>6595847.952645639</v>
      </c>
      <c r="P40" t="str">
        <f>IF(wind_country&lt;&gt;"Zambia","Education and Health Care","")</f>
        <v>Education and Health Care</v>
      </c>
      <c r="Q40" s="4">
        <f>Calculations!D59</f>
        <v>0</v>
      </c>
      <c r="R40" s="4">
        <f>Calculations!G59</f>
        <v>180903.11918236996</v>
      </c>
      <c r="S40" s="4">
        <f>Calculations!H59</f>
        <v>14702836.076968439</v>
      </c>
      <c r="T40" s="4">
        <f t="shared" si="3"/>
        <v>14883739.19615081</v>
      </c>
      <c r="W40" t="str">
        <f>IF(wind_country&lt;&gt;"Zambia","Education and Health Care","")</f>
        <v>Education and Health Care</v>
      </c>
      <c r="X40" s="4">
        <f>Calculations!I59</f>
        <v>0</v>
      </c>
      <c r="Y40" s="4">
        <f>Calculations!J59</f>
        <v>138904.07622298406</v>
      </c>
      <c r="Z40" s="4">
        <f>Calculations!K59</f>
        <v>8795972.2701722234</v>
      </c>
      <c r="AA40" s="4">
        <f t="shared" si="4"/>
        <v>8934876.3463952076</v>
      </c>
    </row>
    <row r="41" spans="2:27" x14ac:dyDescent="0.3">
      <c r="B41" t="s">
        <v>18</v>
      </c>
      <c r="C41" s="20">
        <f>Calculations!O60</f>
        <v>0</v>
      </c>
      <c r="D41" s="20">
        <f>Calculations!P60</f>
        <v>145.41608779772724</v>
      </c>
      <c r="E41" s="20">
        <f>Calculations!Q60</f>
        <v>607.54824568538572</v>
      </c>
      <c r="F41" s="20">
        <f t="shared" si="1"/>
        <v>752.96433348311302</v>
      </c>
      <c r="I41" t="s">
        <v>18</v>
      </c>
      <c r="J41" s="4">
        <f>Calculations!L60</f>
        <v>0</v>
      </c>
      <c r="K41" s="4">
        <f>Calculations!M60</f>
        <v>906055.66646310315</v>
      </c>
      <c r="L41" s="4">
        <f>Calculations!N60</f>
        <v>3785499.520649082</v>
      </c>
      <c r="M41" s="4">
        <f t="shared" si="2"/>
        <v>4691555.1871121852</v>
      </c>
      <c r="P41" t="s">
        <v>18</v>
      </c>
      <c r="Q41" s="4">
        <f>Calculations!D60</f>
        <v>0</v>
      </c>
      <c r="R41" s="4">
        <f>Calculations!G60</f>
        <v>4385987.628004279</v>
      </c>
      <c r="S41" s="4">
        <f>Calculations!H60</f>
        <v>117539156.74567969</v>
      </c>
      <c r="T41" s="4">
        <f t="shared" si="3"/>
        <v>121925144.37368397</v>
      </c>
      <c r="W41" t="s">
        <v>18</v>
      </c>
      <c r="X41" s="4">
        <f>Calculations!I60</f>
        <v>0</v>
      </c>
      <c r="Y41" s="4">
        <f>Calculations!J60</f>
        <v>2247917.0835053492</v>
      </c>
      <c r="Z41" s="4">
        <f>Calculations!K60</f>
        <v>7940768.4195252582</v>
      </c>
      <c r="AA41" s="4">
        <f t="shared" si="4"/>
        <v>10188685.503030607</v>
      </c>
    </row>
    <row r="42" spans="2:27" x14ac:dyDescent="0.3">
      <c r="B42" t="s">
        <v>72</v>
      </c>
      <c r="C42" s="20">
        <f>Calculations!O61</f>
        <v>7246.6500747700784</v>
      </c>
      <c r="D42" s="20">
        <f>Calculations!P61</f>
        <v>5220.3566126732821</v>
      </c>
      <c r="E42" s="20">
        <f>Calculations!Q61</f>
        <v>4044.3335657483058</v>
      </c>
      <c r="F42" s="20">
        <f t="shared" si="1"/>
        <v>16511.340253191665</v>
      </c>
      <c r="I42" t="s">
        <v>72</v>
      </c>
      <c r="J42" s="4">
        <f>Calculations!L61</f>
        <v>37299510.367305972</v>
      </c>
      <c r="K42" s="4">
        <f>Calculations!M61</f>
        <v>33442427.715506542</v>
      </c>
      <c r="L42" s="4">
        <f>Calculations!N61</f>
        <v>31983810.558940746</v>
      </c>
      <c r="M42" s="4">
        <f t="shared" si="2"/>
        <v>102725748.64175326</v>
      </c>
      <c r="P42" t="s">
        <v>72</v>
      </c>
      <c r="Q42" s="4">
        <f>Calculations!D61</f>
        <v>345148206.25208402</v>
      </c>
      <c r="R42" s="4">
        <f>Calculations!G61</f>
        <v>228868576.40822506</v>
      </c>
      <c r="S42" s="4">
        <f>Calculations!H61</f>
        <v>251791231.39342642</v>
      </c>
      <c r="T42" s="4">
        <f t="shared" si="3"/>
        <v>825808014.05373549</v>
      </c>
      <c r="W42" t="s">
        <v>72</v>
      </c>
      <c r="X42" s="4">
        <f>Calculations!I61</f>
        <v>163505186.1774832</v>
      </c>
      <c r="Y42" s="4">
        <f>Calculations!J61</f>
        <v>120961585.35776402</v>
      </c>
      <c r="Z42" s="4">
        <f>Calculations!K61</f>
        <v>81874816.566956967</v>
      </c>
      <c r="AA42" s="4">
        <f t="shared" si="4"/>
        <v>366341588.1022042</v>
      </c>
    </row>
    <row r="46" spans="2:27" x14ac:dyDescent="0.3">
      <c r="B46" t="s">
        <v>104</v>
      </c>
    </row>
    <row r="47" spans="2:27" x14ac:dyDescent="0.3">
      <c r="B47" t="s">
        <v>244</v>
      </c>
    </row>
    <row r="48" spans="2:27" x14ac:dyDescent="0.3">
      <c r="C48" t="s">
        <v>91</v>
      </c>
      <c r="J48" t="str">
        <f>"Earnings ($"&amp;wind_dollar_year&amp;" US)"</f>
        <v>Earnings ($2024 US)</v>
      </c>
      <c r="Q48" t="str">
        <f>"Output ($"&amp;wind_dollar_year&amp;" US)"</f>
        <v>Output ($2024 US)</v>
      </c>
      <c r="X48" t="str">
        <f>"GDP ($"&amp;wind_dollar_year&amp;" US)"</f>
        <v>GDP ($2024 US)</v>
      </c>
    </row>
    <row r="49" spans="2:27" x14ac:dyDescent="0.3">
      <c r="C49" t="s">
        <v>95</v>
      </c>
      <c r="D49" t="s">
        <v>96</v>
      </c>
      <c r="E49" t="s">
        <v>99</v>
      </c>
      <c r="F49" t="s">
        <v>72</v>
      </c>
      <c r="J49" t="s">
        <v>95</v>
      </c>
      <c r="K49" t="s">
        <v>96</v>
      </c>
      <c r="L49" t="s">
        <v>99</v>
      </c>
      <c r="M49" t="s">
        <v>72</v>
      </c>
      <c r="Q49" t="s">
        <v>95</v>
      </c>
      <c r="R49" t="s">
        <v>96</v>
      </c>
      <c r="S49" t="s">
        <v>99</v>
      </c>
      <c r="T49" t="s">
        <v>72</v>
      </c>
      <c r="X49" t="s">
        <v>95</v>
      </c>
      <c r="Y49" t="s">
        <v>96</v>
      </c>
      <c r="Z49" t="s">
        <v>99</v>
      </c>
      <c r="AA49" t="s">
        <v>72</v>
      </c>
    </row>
    <row r="50" spans="2:27" x14ac:dyDescent="0.3">
      <c r="B50" t="s">
        <v>189</v>
      </c>
      <c r="C50" s="17">
        <f>Calculations!Z50</f>
        <v>0</v>
      </c>
      <c r="D50" s="17">
        <f>Calculations!AA50</f>
        <v>0.20542550533134651</v>
      </c>
      <c r="E50" s="17">
        <f>Calculations!AB50</f>
        <v>2.944800751029355</v>
      </c>
      <c r="F50" s="17">
        <f>SUM(C50:E50)</f>
        <v>3.1502262563607015</v>
      </c>
      <c r="I50" t="s">
        <v>189</v>
      </c>
      <c r="J50" s="4">
        <f>Calculations!W50</f>
        <v>0</v>
      </c>
      <c r="K50" s="4">
        <f>Calculations!X50</f>
        <v>1279.9611512064207</v>
      </c>
      <c r="L50" s="4">
        <f>Calculations!Y50</f>
        <v>18348.40592594082</v>
      </c>
      <c r="M50" s="4">
        <f>SUM(J50:L50)</f>
        <v>19628.367077147243</v>
      </c>
      <c r="P50" t="s">
        <v>189</v>
      </c>
      <c r="Q50" s="4">
        <f>Calculations!E50</f>
        <v>0</v>
      </c>
      <c r="R50" s="4">
        <f>Calculations!R50</f>
        <v>7003.0192092192483</v>
      </c>
      <c r="S50" s="4">
        <f>Calculations!S50</f>
        <v>100389.17121570781</v>
      </c>
      <c r="T50" s="4">
        <f>SUM(Q50:S50)</f>
        <v>107392.19042492706</v>
      </c>
      <c r="W50" t="s">
        <v>189</v>
      </c>
      <c r="X50" s="4">
        <f>Calculations!T50</f>
        <v>0</v>
      </c>
      <c r="Y50" s="4">
        <f>Calculations!U50</f>
        <v>4848.1966966523969</v>
      </c>
      <c r="Z50" s="4">
        <f>Calculations!V50</f>
        <v>69499.516383866721</v>
      </c>
      <c r="AA50" s="4">
        <f>SUM(X50:Z50)</f>
        <v>74347.713080519112</v>
      </c>
    </row>
    <row r="51" spans="2:27" x14ac:dyDescent="0.3">
      <c r="B51" t="s">
        <v>190</v>
      </c>
      <c r="C51" s="17">
        <f>Calculations!Z51</f>
        <v>0</v>
      </c>
      <c r="D51" s="17">
        <f>Calculations!AA51</f>
        <v>2.3684406490920695</v>
      </c>
      <c r="E51" s="17">
        <f>Calculations!AB51</f>
        <v>0.12902025850295717</v>
      </c>
      <c r="F51" s="17">
        <f t="shared" ref="F51:F61" si="5">SUM(C51:E51)</f>
        <v>2.4974609075950269</v>
      </c>
      <c r="I51" t="s">
        <v>190</v>
      </c>
      <c r="J51" s="4">
        <f>Calculations!W51</f>
        <v>0</v>
      </c>
      <c r="K51" s="4">
        <f>Calculations!X51</f>
        <v>31618.301578470644</v>
      </c>
      <c r="L51" s="4">
        <f>Calculations!Y51</f>
        <v>1722.399691392968</v>
      </c>
      <c r="M51" s="4">
        <f t="shared" ref="M51:M61" si="6">SUM(J51:L51)</f>
        <v>33340.70126986361</v>
      </c>
      <c r="P51" t="s">
        <v>190</v>
      </c>
      <c r="Q51" s="4">
        <f>Calculations!E51</f>
        <v>0</v>
      </c>
      <c r="R51" s="4">
        <f>Calculations!R51</f>
        <v>465520.01007628697</v>
      </c>
      <c r="S51" s="4">
        <f>Calculations!S51</f>
        <v>25359.095260151895</v>
      </c>
      <c r="T51" s="4">
        <f t="shared" ref="T51:T61" si="7">SUM(Q51:S51)</f>
        <v>490879.10533643886</v>
      </c>
      <c r="W51" t="s">
        <v>190</v>
      </c>
      <c r="X51" s="4">
        <f>Calculations!T51</f>
        <v>0</v>
      </c>
      <c r="Y51" s="4">
        <f>Calculations!U51</f>
        <v>381206.54023204546</v>
      </c>
      <c r="Z51" s="4">
        <f>Calculations!V51</f>
        <v>20766.138422176911</v>
      </c>
      <c r="AA51" s="4">
        <f t="shared" ref="AA51:AA61" si="8">SUM(X51:Z51)</f>
        <v>401972.6786542224</v>
      </c>
    </row>
    <row r="52" spans="2:27" x14ac:dyDescent="0.3">
      <c r="B52" t="s">
        <v>191</v>
      </c>
      <c r="C52" s="17">
        <f>Calculations!Z52</f>
        <v>30.000000000000007</v>
      </c>
      <c r="D52" s="17">
        <f>Calculations!AA52</f>
        <v>9.0959978486058546</v>
      </c>
      <c r="E52" s="17">
        <f>Calculations!AB52</f>
        <v>0.516368606088216</v>
      </c>
      <c r="F52" s="17">
        <f t="shared" si="5"/>
        <v>39.612366454694076</v>
      </c>
      <c r="I52" t="s">
        <v>191</v>
      </c>
      <c r="J52" s="4">
        <f>Calculations!W52</f>
        <v>400495.17293909861</v>
      </c>
      <c r="K52" s="4">
        <f>Calculations!X52</f>
        <v>121430.10771436901</v>
      </c>
      <c r="L52" s="4">
        <f>Calculations!Y52</f>
        <v>6893.437806520712</v>
      </c>
      <c r="M52" s="4">
        <f t="shared" si="6"/>
        <v>528818.71845998836</v>
      </c>
      <c r="P52" t="s">
        <v>191</v>
      </c>
      <c r="Q52" s="4">
        <f>Calculations!E52</f>
        <v>4296604.9691098761</v>
      </c>
      <c r="R52" s="4">
        <f>Calculations!R52</f>
        <v>1302730.3185110884</v>
      </c>
      <c r="S52" s="4">
        <f>Calculations!S52</f>
        <v>73954.397293698974</v>
      </c>
      <c r="T52" s="4">
        <f t="shared" si="7"/>
        <v>5673289.6849146634</v>
      </c>
      <c r="W52" t="s">
        <v>191</v>
      </c>
      <c r="X52" s="4">
        <f>Calculations!T52</f>
        <v>2272423.6321826074</v>
      </c>
      <c r="Y52" s="4">
        <f>Calculations!U52</f>
        <v>688998.68231513654</v>
      </c>
      <c r="Z52" s="4">
        <f>Calculations!V52</f>
        <v>39113.607446401795</v>
      </c>
      <c r="AA52" s="4">
        <f t="shared" si="8"/>
        <v>3000535.9219441456</v>
      </c>
    </row>
    <row r="53" spans="2:27" x14ac:dyDescent="0.3">
      <c r="B53" t="s">
        <v>192</v>
      </c>
      <c r="C53" s="17">
        <f>Calculations!Z53</f>
        <v>0</v>
      </c>
      <c r="D53" s="17">
        <f>Calculations!AA53</f>
        <v>3.4866379687104851</v>
      </c>
      <c r="E53" s="17">
        <f>Calculations!AB53</f>
        <v>0.31286831913709651</v>
      </c>
      <c r="F53" s="17">
        <f t="shared" si="5"/>
        <v>3.7995062878475818</v>
      </c>
      <c r="I53" t="s">
        <v>192</v>
      </c>
      <c r="J53" s="4">
        <f>Calculations!W53</f>
        <v>0</v>
      </c>
      <c r="K53" s="4">
        <f>Calculations!X53</f>
        <v>16177.423103312618</v>
      </c>
      <c r="L53" s="4">
        <f>Calculations!Y53</f>
        <v>1451.6572181352637</v>
      </c>
      <c r="M53" s="4">
        <f t="shared" si="6"/>
        <v>17629.08032144788</v>
      </c>
      <c r="P53" t="s">
        <v>192</v>
      </c>
      <c r="Q53" s="4">
        <f>Calculations!E53</f>
        <v>0</v>
      </c>
      <c r="R53" s="4">
        <f>Calculations!R53</f>
        <v>165197.69409174408</v>
      </c>
      <c r="S53" s="4">
        <f>Calculations!S53</f>
        <v>14823.771593046607</v>
      </c>
      <c r="T53" s="4">
        <f t="shared" si="7"/>
        <v>180021.46568479069</v>
      </c>
      <c r="W53" t="s">
        <v>192</v>
      </c>
      <c r="X53" s="4">
        <f>Calculations!T53</f>
        <v>0</v>
      </c>
      <c r="Y53" s="4">
        <f>Calculations!U53</f>
        <v>82031.015313423384</v>
      </c>
      <c r="Z53" s="4">
        <f>Calculations!V53</f>
        <v>7360.9322529440087</v>
      </c>
      <c r="AA53" s="4">
        <f t="shared" si="8"/>
        <v>89391.947566367395</v>
      </c>
    </row>
    <row r="54" spans="2:27" x14ac:dyDescent="0.3">
      <c r="B54" t="s">
        <v>359</v>
      </c>
      <c r="C54" s="17">
        <f>Calculations!Z54</f>
        <v>0</v>
      </c>
      <c r="D54" s="17">
        <f>Calculations!AA54</f>
        <v>4.1647194645285488</v>
      </c>
      <c r="E54" s="17">
        <f>Calculations!AB54</f>
        <v>6.7584292648170319</v>
      </c>
      <c r="F54" s="17">
        <f t="shared" si="5"/>
        <v>10.923148729345581</v>
      </c>
      <c r="I54" t="s">
        <v>359</v>
      </c>
      <c r="J54" s="4">
        <f>Calculations!W54</f>
        <v>0</v>
      </c>
      <c r="K54" s="4">
        <f>Calculations!X54</f>
        <v>22551.460687161521</v>
      </c>
      <c r="L54" s="4">
        <f>Calculations!Y54</f>
        <v>36596.090846118153</v>
      </c>
      <c r="M54" s="4">
        <f t="shared" si="6"/>
        <v>59147.551533279679</v>
      </c>
      <c r="P54" t="s">
        <v>359</v>
      </c>
      <c r="Q54" s="4">
        <f>Calculations!E54</f>
        <v>0</v>
      </c>
      <c r="R54" s="4">
        <f>Calculations!R54</f>
        <v>216288.55063482677</v>
      </c>
      <c r="S54" s="4">
        <f>Calculations!S54</f>
        <v>377404.3881994409</v>
      </c>
      <c r="T54" s="4">
        <f t="shared" si="7"/>
        <v>593692.93883426767</v>
      </c>
      <c r="W54" t="s">
        <v>359</v>
      </c>
      <c r="X54" s="4">
        <f>Calculations!T54</f>
        <v>0</v>
      </c>
      <c r="Y54" s="4">
        <f>Calculations!U54</f>
        <v>75929.752137875883</v>
      </c>
      <c r="Z54" s="4">
        <f>Calculations!V54</f>
        <v>112988.21090709824</v>
      </c>
      <c r="AA54" s="4">
        <f t="shared" si="8"/>
        <v>188917.96304497414</v>
      </c>
    </row>
    <row r="55" spans="2:27" x14ac:dyDescent="0.3">
      <c r="B55" t="str">
        <f>IF(wind_country&lt;&gt;"Zambia","Sales","Trade, Transportation, and Warehousing")</f>
        <v>Sales</v>
      </c>
      <c r="C55" s="17">
        <f>Calculations!Z55</f>
        <v>0</v>
      </c>
      <c r="D55" s="17">
        <f>Calculations!AA55</f>
        <v>5.7930883393014154</v>
      </c>
      <c r="E55" s="17">
        <f>Calculations!AB55</f>
        <v>8.6047487061072285</v>
      </c>
      <c r="F55" s="17">
        <f t="shared" si="5"/>
        <v>14.397837045408643</v>
      </c>
      <c r="I55" t="str">
        <f>IF(wind_country&lt;&gt;"Zambia","Sales","Trade, Transportation, and Warehousing")</f>
        <v>Sales</v>
      </c>
      <c r="J55" s="4">
        <f>Calculations!W55</f>
        <v>0</v>
      </c>
      <c r="K55" s="4">
        <f>Calculations!X55</f>
        <v>24417.179592156092</v>
      </c>
      <c r="L55" s="4">
        <f>Calculations!Y55</f>
        <v>36267.994236685372</v>
      </c>
      <c r="M55" s="4">
        <f t="shared" si="6"/>
        <v>60685.173828841464</v>
      </c>
      <c r="P55" t="str">
        <f>IF(wind_country&lt;&gt;"Zambia","Sales","Trade, Transportation, and Warehousing")</f>
        <v>Sales</v>
      </c>
      <c r="Q55" s="4">
        <f>Calculations!E55</f>
        <v>0</v>
      </c>
      <c r="R55" s="4">
        <f>Calculations!R55</f>
        <v>93686.917734449773</v>
      </c>
      <c r="S55" s="4">
        <f>Calculations!S55</f>
        <v>139157.61972514552</v>
      </c>
      <c r="T55" s="4">
        <f t="shared" si="7"/>
        <v>232844.5374595953</v>
      </c>
      <c r="W55" t="str">
        <f>IF(wind_country&lt;&gt;"Zambia","Sales","Trade, Transportation, and Warehousing")</f>
        <v>Sales</v>
      </c>
      <c r="X55" s="4">
        <f>Calculations!T55</f>
        <v>0</v>
      </c>
      <c r="Y55" s="4">
        <f>Calculations!U55</f>
        <v>56285.934933130142</v>
      </c>
      <c r="Z55" s="4">
        <f>Calculations!V55</f>
        <v>83604.167142096761</v>
      </c>
      <c r="AA55" s="4">
        <f t="shared" si="8"/>
        <v>139890.1020752269</v>
      </c>
    </row>
    <row r="56" spans="2:27" x14ac:dyDescent="0.3">
      <c r="B56" t="str">
        <f>IF(wind_country&lt;&gt;"Zambia","Transportation and Warehousing","")</f>
        <v>Transportation and Warehousing</v>
      </c>
      <c r="C56" s="17">
        <f>Calculations!Z56</f>
        <v>0</v>
      </c>
      <c r="D56" s="17">
        <f>Calculations!AA56</f>
        <v>3.200313750273597</v>
      </c>
      <c r="E56" s="17">
        <f>Calculations!AB56</f>
        <v>1.8974047472283713</v>
      </c>
      <c r="F56" s="17">
        <f t="shared" si="5"/>
        <v>5.097718497501968</v>
      </c>
      <c r="I56" t="str">
        <f>IF(wind_country&lt;&gt;"Zambia","Transportation and Warehousing","")</f>
        <v>Transportation and Warehousing</v>
      </c>
      <c r="J56" s="4">
        <f>Calculations!W56</f>
        <v>0</v>
      </c>
      <c r="K56" s="4">
        <f>Calculations!X56</f>
        <v>18270.674599350365</v>
      </c>
      <c r="L56" s="4">
        <f>Calculations!Y56</f>
        <v>10832.333147619824</v>
      </c>
      <c r="M56" s="4">
        <f t="shared" si="6"/>
        <v>29103.007746970186</v>
      </c>
      <c r="P56" t="str">
        <f>IF(wind_country&lt;&gt;"Zambia","Transportation and Warehousing","")</f>
        <v>Transportation and Warehousing</v>
      </c>
      <c r="Q56" s="4">
        <f>Calculations!E56</f>
        <v>0</v>
      </c>
      <c r="R56" s="4">
        <f>Calculations!R56</f>
        <v>165599.44305051258</v>
      </c>
      <c r="S56" s="4">
        <f>Calculations!S56</f>
        <v>98180.73910895607</v>
      </c>
      <c r="T56" s="4">
        <f t="shared" si="7"/>
        <v>263780.18215946865</v>
      </c>
      <c r="W56" t="str">
        <f>IF(wind_country&lt;&gt;"Zambia","Transportation and Warehousing","")</f>
        <v>Transportation and Warehousing</v>
      </c>
      <c r="X56" s="4">
        <f>Calculations!T56</f>
        <v>0</v>
      </c>
      <c r="Y56" s="4">
        <f>Calculations!U56</f>
        <v>72237.211975417391</v>
      </c>
      <c r="Z56" s="4">
        <f>Calculations!V56</f>
        <v>42828.059879123241</v>
      </c>
      <c r="AA56" s="4">
        <f t="shared" si="8"/>
        <v>115065.27185454062</v>
      </c>
    </row>
    <row r="57" spans="2:27" x14ac:dyDescent="0.3">
      <c r="B57" t="str">
        <f>IF(wind_country&lt;&gt;"Zambia","Information","")</f>
        <v>Information</v>
      </c>
      <c r="C57" s="17">
        <f>Calculations!Z57</f>
        <v>0</v>
      </c>
      <c r="D57" s="17">
        <f>Calculations!AA57</f>
        <v>0.92016770365301748</v>
      </c>
      <c r="E57" s="17">
        <f>Calculations!AB57</f>
        <v>1.3814773045704249</v>
      </c>
      <c r="F57" s="17">
        <f t="shared" si="5"/>
        <v>2.3016450082234425</v>
      </c>
      <c r="I57" t="str">
        <f>IF(wind_country&lt;&gt;"Zambia","Information","")</f>
        <v>Information</v>
      </c>
      <c r="J57" s="4">
        <f>Calculations!W57</f>
        <v>0</v>
      </c>
      <c r="K57" s="4">
        <f>Calculations!X57</f>
        <v>5253.2613993982504</v>
      </c>
      <c r="L57" s="4">
        <f>Calculations!Y57</f>
        <v>7886.8899325999009</v>
      </c>
      <c r="M57" s="4">
        <f t="shared" si="6"/>
        <v>13140.151331998151</v>
      </c>
      <c r="P57" t="str">
        <f>IF(wind_country&lt;&gt;"Zambia","Information","")</f>
        <v>Information</v>
      </c>
      <c r="Q57" s="4">
        <f>Calculations!E57</f>
        <v>0</v>
      </c>
      <c r="R57" s="4">
        <f>Calculations!R57</f>
        <v>39584.795863365471</v>
      </c>
      <c r="S57" s="4">
        <f>Calculations!S57</f>
        <v>59429.924430290346</v>
      </c>
      <c r="T57" s="4">
        <f t="shared" si="7"/>
        <v>99014.720293655817</v>
      </c>
      <c r="W57" t="str">
        <f>IF(wind_country&lt;&gt;"Zambia","Information","")</f>
        <v>Information</v>
      </c>
      <c r="X57" s="4">
        <f>Calculations!T57</f>
        <v>0</v>
      </c>
      <c r="Y57" s="4">
        <f>Calculations!U57</f>
        <v>21642.203216091024</v>
      </c>
      <c r="Z57" s="4">
        <f>Calculations!V57</f>
        <v>32492.134254697783</v>
      </c>
      <c r="AA57" s="4">
        <f t="shared" si="8"/>
        <v>54134.337470788807</v>
      </c>
    </row>
    <row r="58" spans="2:27" x14ac:dyDescent="0.3">
      <c r="B58" t="s">
        <v>196</v>
      </c>
      <c r="C58" s="17">
        <f>Calculations!Z58</f>
        <v>0</v>
      </c>
      <c r="D58" s="17">
        <f>Calculations!AA58</f>
        <v>11.87261635609935</v>
      </c>
      <c r="E58" s="17">
        <f>Calculations!AB58</f>
        <v>10.122879371101741</v>
      </c>
      <c r="F58" s="17">
        <f t="shared" si="5"/>
        <v>21.995495727201089</v>
      </c>
      <c r="I58" t="s">
        <v>196</v>
      </c>
      <c r="J58" s="4">
        <f>Calculations!W58</f>
        <v>0</v>
      </c>
      <c r="K58" s="4">
        <f>Calculations!X58</f>
        <v>129875.41569790267</v>
      </c>
      <c r="L58" s="4">
        <f>Calculations!Y58</f>
        <v>120326.77876082713</v>
      </c>
      <c r="M58" s="4">
        <f t="shared" si="6"/>
        <v>250202.19445872982</v>
      </c>
      <c r="P58" t="s">
        <v>196</v>
      </c>
      <c r="Q58" s="4">
        <f>Calculations!E58</f>
        <v>0</v>
      </c>
      <c r="R58" s="4">
        <f>Calculations!R58</f>
        <v>535731.71730203065</v>
      </c>
      <c r="S58" s="4">
        <f>Calculations!S58</f>
        <v>435010.7803166784</v>
      </c>
      <c r="T58" s="4">
        <f t="shared" si="7"/>
        <v>970742.49761870899</v>
      </c>
      <c r="W58" t="s">
        <v>196</v>
      </c>
      <c r="X58" s="4">
        <f>Calculations!T58</f>
        <v>0</v>
      </c>
      <c r="Y58" s="4">
        <f>Calculations!U58</f>
        <v>382644.8346600029</v>
      </c>
      <c r="Z58" s="4">
        <f>Calculations!V58</f>
        <v>312589.09230644425</v>
      </c>
      <c r="AA58" s="4">
        <f t="shared" si="8"/>
        <v>695233.92696644715</v>
      </c>
    </row>
    <row r="59" spans="2:27" x14ac:dyDescent="0.3">
      <c r="B59" t="str">
        <f>IF(wind_country&lt;&gt;"Zambia","Education and Health Care","")</f>
        <v>Education and Health Care</v>
      </c>
      <c r="C59" s="17">
        <f>Calculations!Z59</f>
        <v>0</v>
      </c>
      <c r="D59" s="17">
        <f>Calculations!AA59</f>
        <v>0.25776492015839558</v>
      </c>
      <c r="E59" s="17">
        <f>Calculations!AB59</f>
        <v>5.3858352390104383</v>
      </c>
      <c r="F59" s="17">
        <f t="shared" si="5"/>
        <v>5.6436001591688338</v>
      </c>
      <c r="I59" t="str">
        <f>IF(wind_country&lt;&gt;"Zambia","Education and Health Care","")</f>
        <v>Education and Health Care</v>
      </c>
      <c r="J59" s="4">
        <f>Calculations!W59</f>
        <v>0</v>
      </c>
      <c r="K59" s="4">
        <f>Calculations!X59</f>
        <v>3441.1202092156527</v>
      </c>
      <c r="L59" s="4">
        <f>Calculations!Y59</f>
        <v>71900.03384896589</v>
      </c>
      <c r="M59" s="4">
        <f t="shared" si="6"/>
        <v>75341.154058181535</v>
      </c>
      <c r="P59" t="str">
        <f>IF(wind_country&lt;&gt;"Zambia","Education and Health Care","")</f>
        <v>Education and Health Care</v>
      </c>
      <c r="Q59" s="4">
        <f>Calculations!E59</f>
        <v>0</v>
      </c>
      <c r="R59" s="4">
        <f>Calculations!R59</f>
        <v>5951.0162802027025</v>
      </c>
      <c r="S59" s="4">
        <f>Calculations!S59</f>
        <v>162797.26844604826</v>
      </c>
      <c r="T59" s="4">
        <f t="shared" si="7"/>
        <v>168748.28472625095</v>
      </c>
      <c r="W59" t="str">
        <f>IF(wind_country&lt;&gt;"Zambia","Education and Health Care","")</f>
        <v>Education and Health Care</v>
      </c>
      <c r="X59" s="4">
        <f>Calculations!T59</f>
        <v>0</v>
      </c>
      <c r="Y59" s="4">
        <f>Calculations!U59</f>
        <v>4674.0449208258442</v>
      </c>
      <c r="Z59" s="4">
        <f>Calculations!V59</f>
        <v>97393.472348804033</v>
      </c>
      <c r="AA59" s="4">
        <f t="shared" si="8"/>
        <v>102067.51726962988</v>
      </c>
    </row>
    <row r="60" spans="2:27" x14ac:dyDescent="0.3">
      <c r="B60" t="s">
        <v>18</v>
      </c>
      <c r="C60" s="17">
        <f>Calculations!Z60</f>
        <v>0</v>
      </c>
      <c r="D60" s="17">
        <f>Calculations!AA60</f>
        <v>1.3610797782398831</v>
      </c>
      <c r="E60" s="17">
        <f>Calculations!AB60</f>
        <v>6.7270827430161333</v>
      </c>
      <c r="F60" s="17">
        <f t="shared" si="5"/>
        <v>8.0881625212560166</v>
      </c>
      <c r="I60" t="s">
        <v>18</v>
      </c>
      <c r="J60" s="4">
        <f>Calculations!W60</f>
        <v>0</v>
      </c>
      <c r="K60" s="4">
        <f>Calculations!X60</f>
        <v>8480.5888004495209</v>
      </c>
      <c r="L60" s="4">
        <f>Calculations!Y60</f>
        <v>41914.973304426807</v>
      </c>
      <c r="M60" s="4">
        <f t="shared" si="6"/>
        <v>50395.562104876328</v>
      </c>
      <c r="P60" t="s">
        <v>18</v>
      </c>
      <c r="Q60" s="4">
        <f>Calculations!E60</f>
        <v>0</v>
      </c>
      <c r="R60" s="4">
        <f>Calculations!R60</f>
        <v>41999.549342226484</v>
      </c>
      <c r="S60" s="4">
        <f>Calculations!S60</f>
        <v>1301453.240278116</v>
      </c>
      <c r="T60" s="4">
        <f t="shared" si="7"/>
        <v>1343452.7896203424</v>
      </c>
      <c r="W60" t="s">
        <v>18</v>
      </c>
      <c r="X60" s="4">
        <f>Calculations!T60</f>
        <v>0</v>
      </c>
      <c r="Y60" s="4">
        <f>Calculations!U60</f>
        <v>20548.000826454616</v>
      </c>
      <c r="Z60" s="4">
        <f>Calculations!V60</f>
        <v>87924.220966211258</v>
      </c>
      <c r="AA60" s="4">
        <f t="shared" si="8"/>
        <v>108472.22179266588</v>
      </c>
    </row>
    <row r="61" spans="2:27" x14ac:dyDescent="0.3">
      <c r="B61" t="s">
        <v>72</v>
      </c>
      <c r="C61" s="17">
        <f>Calculations!Z61</f>
        <v>30.000000000000007</v>
      </c>
      <c r="D61" s="17">
        <f>Calculations!AA61</f>
        <v>42.726252283993965</v>
      </c>
      <c r="E61" s="17">
        <f>Calculations!AB61</f>
        <v>44.780915310608997</v>
      </c>
      <c r="F61" s="17">
        <f t="shared" si="5"/>
        <v>117.50716759460298</v>
      </c>
      <c r="I61" t="s">
        <v>72</v>
      </c>
      <c r="J61" s="4">
        <f>Calculations!W61</f>
        <v>400495.17293909861</v>
      </c>
      <c r="K61" s="4">
        <f>Calculations!X61</f>
        <v>382795.49453299271</v>
      </c>
      <c r="L61" s="4">
        <f>Calculations!Y61</f>
        <v>354140.99471923284</v>
      </c>
      <c r="M61" s="4">
        <f t="shared" si="6"/>
        <v>1137431.6621913242</v>
      </c>
      <c r="P61" t="s">
        <v>72</v>
      </c>
      <c r="Q61" s="4">
        <f>Calculations!E61</f>
        <v>4296604.9691098761</v>
      </c>
      <c r="R61" s="4">
        <f>Calculations!R61</f>
        <v>3039293.0320959529</v>
      </c>
      <c r="S61" s="4">
        <f>Calculations!S61</f>
        <v>2787960.3958672807</v>
      </c>
      <c r="T61" s="4">
        <f t="shared" si="7"/>
        <v>10123858.397073109</v>
      </c>
      <c r="W61" t="s">
        <v>72</v>
      </c>
      <c r="X61" s="4">
        <f>Calculations!T61</f>
        <v>2272423.6321826074</v>
      </c>
      <c r="Y61" s="4">
        <f>Calculations!U61</f>
        <v>1791046.4172270559</v>
      </c>
      <c r="Z61" s="4">
        <f>Calculations!V61</f>
        <v>906559.55230986502</v>
      </c>
      <c r="AA61" s="4">
        <f t="shared" si="8"/>
        <v>4970029.6017195284</v>
      </c>
    </row>
  </sheetData>
  <sheetProtection algorithmName="SHA-512" hashValue="Oxip6SKqNbX47xCgRE6cPOsq0SusU1DHSBAi+orrnTHKLyOYiYZFi4DHME3A8maQVJ+kU0Z3x376J0rFUtaQ5A==" saltValue="bs1jNmjaTgfm0S2f1+Hrtw==" spinCount="100000" sheet="1" objects="1" scenarios="1" formatCells="0" formatColumns="0" formatRows="0"/>
  <mergeCells count="3">
    <mergeCell ref="D12:F12"/>
    <mergeCell ref="D19:F19"/>
    <mergeCell ref="A3:C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9"/>
  </sheetPr>
  <dimension ref="A1:AI52"/>
  <sheetViews>
    <sheetView workbookViewId="0">
      <selection activeCell="B6" sqref="B6"/>
    </sheetView>
  </sheetViews>
  <sheetFormatPr defaultColWidth="8.77734375" defaultRowHeight="14.4" x14ac:dyDescent="0.3"/>
  <cols>
    <col min="1" max="1" width="46.6640625" customWidth="1"/>
    <col min="2" max="2" width="28.109375" customWidth="1"/>
    <col min="3" max="3" width="14.77734375" customWidth="1"/>
    <col min="5" max="5" width="42.6640625" customWidth="1"/>
    <col min="7" max="7" width="13.33203125" bestFit="1" customWidth="1"/>
  </cols>
  <sheetData>
    <row r="1" spans="1:35" ht="31.2" x14ac:dyDescent="0.6">
      <c r="A1" s="8" t="s">
        <v>76</v>
      </c>
      <c r="E1" s="9" t="s">
        <v>77</v>
      </c>
      <c r="AI1">
        <f>'Default-Data'!Z124</f>
        <v>0</v>
      </c>
    </row>
    <row r="3" spans="1:35" ht="15" thickBot="1" x14ac:dyDescent="0.35">
      <c r="A3" s="1" t="s">
        <v>78</v>
      </c>
    </row>
    <row r="4" spans="1:35" x14ac:dyDescent="0.3">
      <c r="A4" t="s">
        <v>0</v>
      </c>
      <c r="B4" s="22" t="s">
        <v>4</v>
      </c>
      <c r="C4" t="s">
        <v>31</v>
      </c>
      <c r="E4" s="9" t="s">
        <v>1002</v>
      </c>
      <c r="I4" s="9"/>
    </row>
    <row r="5" spans="1:35" x14ac:dyDescent="0.3">
      <c r="A5" t="s">
        <v>1</v>
      </c>
      <c r="B5" s="23">
        <v>1000</v>
      </c>
      <c r="E5" s="9" t="s">
        <v>1003</v>
      </c>
    </row>
    <row r="6" spans="1:35" ht="15" thickBot="1" x14ac:dyDescent="0.35">
      <c r="A6" t="s">
        <v>2</v>
      </c>
      <c r="B6" s="24">
        <v>2024</v>
      </c>
      <c r="E6" s="9"/>
    </row>
    <row r="7" spans="1:35" x14ac:dyDescent="0.3">
      <c r="G7" s="20"/>
    </row>
    <row r="11" spans="1:35" x14ac:dyDescent="0.3">
      <c r="A11" s="1" t="s">
        <v>32</v>
      </c>
      <c r="B11" s="1" t="s">
        <v>105</v>
      </c>
      <c r="C11" s="1" t="str">
        <f>"Local Content ("&amp;pv_country&amp;")"</f>
        <v>Local Content (Colombia)</v>
      </c>
    </row>
    <row r="12" spans="1:35" ht="29.4" thickBot="1" x14ac:dyDescent="0.35">
      <c r="A12" s="1" t="s">
        <v>12</v>
      </c>
      <c r="B12" s="21" t="str">
        <f>"Cost (US $"&amp;B6&amp;")"</f>
        <v>Cost (US $2024)</v>
      </c>
      <c r="C12" s="21" t="str">
        <f>"% Manufactured in "&amp;B4</f>
        <v>% Manufactured in Colombia</v>
      </c>
      <c r="E12" t="str">
        <f>"Module purchased from retailer or wholesaler in "&amp;pv_country&amp;"? Choose yes or no - if yes is chosen the assumed reseller's margin will appear; you can change this margin."</f>
        <v>Module purchased from retailer or wholesaler in Colombia? Choose yes or no - if yes is chosen the assumed reseller's margin will appear; you can change this margin.</v>
      </c>
    </row>
    <row r="13" spans="1:35" ht="15" thickBot="1" x14ac:dyDescent="0.35">
      <c r="A13" t="s">
        <v>30</v>
      </c>
      <c r="B13" s="10">
        <f>'Default-Data'!AR109</f>
        <v>290899919.99999994</v>
      </c>
      <c r="C13" s="11">
        <f>'Default-Data'!AE109</f>
        <v>0</v>
      </c>
      <c r="E13" s="121">
        <f>'Default-Data'!AS109</f>
        <v>18568079.999999996</v>
      </c>
      <c r="F13" s="56" t="s">
        <v>309</v>
      </c>
    </row>
    <row r="14" spans="1:35" ht="15" thickBot="1" x14ac:dyDescent="0.35">
      <c r="A14" t="s">
        <v>33</v>
      </c>
      <c r="B14" s="13">
        <f>'Default-Data'!AP110</f>
        <v>50183999.999999993</v>
      </c>
      <c r="C14" s="14">
        <f>'Default-Data'!AE110</f>
        <v>0</v>
      </c>
    </row>
    <row r="15" spans="1:35" x14ac:dyDescent="0.3">
      <c r="A15" s="1" t="s">
        <v>17</v>
      </c>
      <c r="B15" s="38">
        <f>B13+B14</f>
        <v>341083919.99999994</v>
      </c>
      <c r="C15" s="37"/>
    </row>
    <row r="17" spans="1:8" ht="43.8" thickBot="1" x14ac:dyDescent="0.35">
      <c r="A17" s="1" t="s">
        <v>308</v>
      </c>
      <c r="B17" s="21" t="str">
        <f>"Cost (US $"&amp;B6&amp;")"</f>
        <v>Cost (US $2024)</v>
      </c>
      <c r="C17" s="21" t="str">
        <f>"% of Workers Residing in "&amp;B4</f>
        <v>% of Workers Residing in Colombia</v>
      </c>
    </row>
    <row r="18" spans="1:8" ht="15" thickBot="1" x14ac:dyDescent="0.35">
      <c r="A18" t="s">
        <v>311</v>
      </c>
      <c r="B18" s="35">
        <f>'Default-Data'!AP111</f>
        <v>125459999.99999997</v>
      </c>
      <c r="C18" s="36">
        <f>'Default-Data'!AE112</f>
        <v>0.98</v>
      </c>
    </row>
    <row r="19" spans="1:8" x14ac:dyDescent="0.3">
      <c r="A19" s="1" t="s">
        <v>17</v>
      </c>
      <c r="B19" s="38">
        <f>SUM(B18:B18)</f>
        <v>125459999.99999997</v>
      </c>
      <c r="C19" s="39"/>
    </row>
    <row r="20" spans="1:8" x14ac:dyDescent="0.3">
      <c r="B20" s="118"/>
      <c r="C20" s="119"/>
    </row>
    <row r="23" spans="1:8" ht="58.2" thickBot="1" x14ac:dyDescent="0.35">
      <c r="A23" s="1" t="s">
        <v>18</v>
      </c>
      <c r="B23" s="21" t="str">
        <f>"Cost (US $"&amp;B6&amp;")"</f>
        <v>Cost (US $2024)</v>
      </c>
      <c r="C23" s="21" t="str">
        <f>"% of Expenditures Made in "&amp;B4</f>
        <v>% of Expenditures Made in Colombia</v>
      </c>
    </row>
    <row r="24" spans="1:8" x14ac:dyDescent="0.3">
      <c r="A24" t="s">
        <v>985</v>
      </c>
      <c r="B24" s="10">
        <f>'Default-Data'!AP112</f>
        <v>133823999.99999999</v>
      </c>
      <c r="C24" s="11">
        <f>'Default-Data'!AE114</f>
        <v>1</v>
      </c>
    </row>
    <row r="25" spans="1:8" x14ac:dyDescent="0.3">
      <c r="A25" t="s">
        <v>432</v>
      </c>
      <c r="B25" s="43">
        <f>'Default-Data'!AP113</f>
        <v>83640000</v>
      </c>
      <c r="C25" s="12">
        <f>'Default-Data'!AE116</f>
        <v>0.85</v>
      </c>
    </row>
    <row r="26" spans="1:8" x14ac:dyDescent="0.3">
      <c r="A26" t="s">
        <v>982</v>
      </c>
      <c r="B26" s="43">
        <f>'Default-Data'!AP114</f>
        <v>66911999.999999993</v>
      </c>
      <c r="C26" s="12">
        <f>'Default-Data'!AE117</f>
        <v>1</v>
      </c>
    </row>
    <row r="27" spans="1:8" ht="15" thickBot="1" x14ac:dyDescent="0.35">
      <c r="A27" t="s">
        <v>18</v>
      </c>
      <c r="B27" s="13">
        <f>'Default-Data'!AP115</f>
        <v>66911999.999999993</v>
      </c>
      <c r="C27" s="14">
        <f>'Default-Data'!AE115</f>
        <v>0.88</v>
      </c>
    </row>
    <row r="28" spans="1:8" x14ac:dyDescent="0.3">
      <c r="A28" s="1" t="s">
        <v>17</v>
      </c>
      <c r="B28" s="38">
        <f>SUM(B26:B27)</f>
        <v>133823999.99999999</v>
      </c>
      <c r="C28" s="39"/>
    </row>
    <row r="29" spans="1:8" x14ac:dyDescent="0.3">
      <c r="H29" s="9"/>
    </row>
    <row r="30" spans="1:8" x14ac:dyDescent="0.3">
      <c r="A30" s="1" t="s">
        <v>20</v>
      </c>
      <c r="B30" s="38">
        <f>B28+B19+B15</f>
        <v>600367919.99999988</v>
      </c>
      <c r="C30" s="67"/>
      <c r="E30" s="9"/>
    </row>
    <row r="32" spans="1:8" x14ac:dyDescent="0.3">
      <c r="A32" s="1" t="s">
        <v>21</v>
      </c>
    </row>
    <row r="33" spans="1:3" ht="58.2" thickBot="1" x14ac:dyDescent="0.35">
      <c r="B33" s="21" t="str">
        <f>"Annual Cost (US $"&amp;B6&amp;")"</f>
        <v>Annual Cost (US $2024)</v>
      </c>
      <c r="C33" s="21" t="str">
        <f>"% of Expenditures Made in "&amp;pv_country</f>
        <v>% of Expenditures Made in Colombia</v>
      </c>
    </row>
    <row r="34" spans="1:3" x14ac:dyDescent="0.3">
      <c r="A34" t="s">
        <v>312</v>
      </c>
      <c r="B34" s="10">
        <f>'Default-Data'!AP123</f>
        <v>5079600</v>
      </c>
      <c r="C34" s="11">
        <f>'Default-Data'!AE123</f>
        <v>0.9</v>
      </c>
    </row>
    <row r="35" spans="1:3" ht="15" thickBot="1" x14ac:dyDescent="0.35">
      <c r="A35" t="s">
        <v>313</v>
      </c>
      <c r="B35" s="13">
        <f>'Default-Data'!AP124</f>
        <v>7619400</v>
      </c>
      <c r="C35" s="14">
        <f>'Default-Data'!AE124</f>
        <v>0</v>
      </c>
    </row>
    <row r="36" spans="1:3" x14ac:dyDescent="0.3">
      <c r="A36" t="s">
        <v>24</v>
      </c>
      <c r="B36" s="38">
        <f>SUM(B34:B35)</f>
        <v>12699000</v>
      </c>
      <c r="C36" s="66"/>
    </row>
    <row r="39" spans="1:3" x14ac:dyDescent="0.3">
      <c r="B39" s="9" t="s">
        <v>331</v>
      </c>
    </row>
    <row r="40" spans="1:3" x14ac:dyDescent="0.3">
      <c r="B40" s="9"/>
    </row>
    <row r="52" spans="1:1" x14ac:dyDescent="0.3">
      <c r="A52" s="9"/>
    </row>
  </sheetData>
  <sheetProtection algorithmName="SHA-512" hashValue="ZpoysqMVqnD7HBqYtq9zlGvS8jz4IgWdGheKQsfrUVNrnisy1mV44oybOjXHU/GZl8FXjlrzseWrctJSfPUYwg==" saltValue="9WqwlOS/2Dk8QpYeVhL/AQ==" spinCount="100000" sheet="1" objects="1" scenarios="1"/>
  <protectedRanges>
    <protectedRange sqref="B34:C35" name="oandm"/>
    <protectedRange sqref="B24:C27" name="other"/>
    <protectedRange sqref="B18:C18 B20:C20" name="install"/>
    <protectedRange sqref="E13:F13" name="localwholesale"/>
    <protectedRange sqref="B13:C14" name="equipment"/>
    <protectedRange sqref="B4:B6" name="description"/>
  </protectedRanges>
  <dataValidations count="2">
    <dataValidation type="decimal" allowBlank="1" showErrorMessage="1" errorTitle="Expenditures" error="Expenditures must be a number that is greater than or equal to zero." sqref="B18:B20 E13 B13:B14 B34:B35 B24:B27" xr:uid="{00000000-0002-0000-0400-000000000000}">
      <formula1>0</formula1>
      <formula2>9000000000000000000</formula2>
    </dataValidation>
    <dataValidation type="decimal" allowBlank="1" showErrorMessage="1" errorTitle="Domestic Percentage" error="Local content must be between zero and 100%." sqref="C34:C35 C24:C27 C18:C20 C13:C14" xr:uid="{00000000-0002-0000-0400-000001000000}">
      <formula1>0</formula1>
      <formula2>1</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populatepvdefaults">
                <anchor moveWithCells="1" sizeWithCells="1">
                  <from>
                    <xdr:col>0</xdr:col>
                    <xdr:colOff>91440</xdr:colOff>
                    <xdr:row>6</xdr:row>
                    <xdr:rowOff>99060</xdr:rowOff>
                  </from>
                  <to>
                    <xdr:col>0</xdr:col>
                    <xdr:colOff>3025140</xdr:colOff>
                    <xdr:row>8</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2000000}">
          <x14:formula1>
            <xm:f>'Default-Data'!$E$5:$E$35</xm:f>
          </x14:formula1>
          <xm:sqref>B6</xm:sqref>
        </x14:dataValidation>
        <x14:dataValidation type="list" allowBlank="1" showInputMessage="1" showErrorMessage="1" xr:uid="{00000000-0002-0000-0400-000003000000}">
          <x14:formula1>
            <xm:f>'Default-Data'!$C$18:$C$19</xm:f>
          </x14:formula1>
          <xm:sqref>F13</xm:sqref>
        </x14:dataValidation>
        <x14:dataValidation type="list" allowBlank="1" showInputMessage="1" showErrorMessage="1" xr:uid="{00000000-0002-0000-0400-000004000000}">
          <x14:formula1>
            <xm:f>'Default-Data'!$B$6:$B$13</xm:f>
          </x14:formula1>
          <xm:sqref>B4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sheetPr>
  <dimension ref="A1:AA61"/>
  <sheetViews>
    <sheetView workbookViewId="0">
      <selection activeCell="E10" sqref="E10"/>
    </sheetView>
  </sheetViews>
  <sheetFormatPr defaultColWidth="8.77734375" defaultRowHeight="14.4" x14ac:dyDescent="0.3"/>
  <cols>
    <col min="2" max="2" width="28.109375" customWidth="1"/>
    <col min="3" max="3" width="15.33203125" bestFit="1" customWidth="1"/>
    <col min="4" max="4" width="16.33203125" bestFit="1" customWidth="1"/>
    <col min="5" max="5" width="18" bestFit="1" customWidth="1"/>
    <col min="6" max="6" width="16.33203125" bestFit="1" customWidth="1"/>
    <col min="10" max="10" width="18.33203125" bestFit="1" customWidth="1"/>
    <col min="11" max="13" width="13.6640625" bestFit="1" customWidth="1"/>
    <col min="17" max="17" width="17" bestFit="1" customWidth="1"/>
    <col min="18" max="20" width="15.33203125" bestFit="1" customWidth="1"/>
    <col min="24" max="24" width="14.44140625" bestFit="1" customWidth="1"/>
    <col min="25" max="25" width="15.33203125" bestFit="1" customWidth="1"/>
    <col min="26" max="26" width="13.6640625" bestFit="1" customWidth="1"/>
    <col min="27" max="27" width="15.33203125" bestFit="1" customWidth="1"/>
  </cols>
  <sheetData>
    <row r="1" spans="1:6" ht="31.2" x14ac:dyDescent="0.6">
      <c r="A1" s="130" t="s">
        <v>76</v>
      </c>
      <c r="B1" s="131"/>
      <c r="C1" s="131"/>
      <c r="F1" s="9" t="s">
        <v>572</v>
      </c>
    </row>
    <row r="2" spans="1:6" ht="23.4" x14ac:dyDescent="0.45">
      <c r="A2" s="132" t="s">
        <v>378</v>
      </c>
      <c r="B2" s="127"/>
      <c r="C2" s="127"/>
      <c r="F2" s="9" t="s">
        <v>570</v>
      </c>
    </row>
    <row r="3" spans="1:6" ht="23.4" x14ac:dyDescent="0.45">
      <c r="A3" s="128" t="str">
        <f>pv_country</f>
        <v>Colombia</v>
      </c>
      <c r="B3" s="129"/>
      <c r="C3" s="129"/>
    </row>
    <row r="4" spans="1:6" x14ac:dyDescent="0.3">
      <c r="C4" s="4"/>
    </row>
    <row r="5" spans="1:6" x14ac:dyDescent="0.3">
      <c r="B5" s="19" t="s">
        <v>380</v>
      </c>
      <c r="C5" s="20">
        <f>pv_nameplate</f>
        <v>1000</v>
      </c>
    </row>
    <row r="6" spans="1:6" x14ac:dyDescent="0.3">
      <c r="B6" s="19" t="s">
        <v>100</v>
      </c>
      <c r="C6" s="4">
        <f>'Solar-PV-Inputs'!B30</f>
        <v>600367919.99999988</v>
      </c>
    </row>
    <row r="8" spans="1:6" x14ac:dyDescent="0.3">
      <c r="B8" s="3"/>
    </row>
    <row r="9" spans="1:6" x14ac:dyDescent="0.3">
      <c r="B9" s="88"/>
    </row>
    <row r="11" spans="1:6" x14ac:dyDescent="0.3">
      <c r="B11" s="19" t="s">
        <v>110</v>
      </c>
    </row>
    <row r="12" spans="1:6" x14ac:dyDescent="0.3">
      <c r="B12" s="1" t="s">
        <v>101</v>
      </c>
      <c r="D12" s="127" t="str">
        <f>"( $ "&amp;pv_dollar_year&amp;" US)"</f>
        <v>( $ 2024 US)</v>
      </c>
      <c r="E12" s="127"/>
      <c r="F12" s="127"/>
    </row>
    <row r="13" spans="1:6" x14ac:dyDescent="0.3">
      <c r="C13" t="s">
        <v>91</v>
      </c>
      <c r="D13" t="s">
        <v>90</v>
      </c>
      <c r="E13" t="s">
        <v>80</v>
      </c>
      <c r="F13" t="s">
        <v>358</v>
      </c>
    </row>
    <row r="14" spans="1:6" x14ac:dyDescent="0.3">
      <c r="B14" t="s">
        <v>95</v>
      </c>
      <c r="C14" s="20">
        <f t="array" ref="C14:C17">TRANSPOSE(C42:F42)</f>
        <v>9969.722439543646</v>
      </c>
      <c r="D14" s="4">
        <f t="array" ref="D14:D17">TRANSPOSE(J42:M42)</f>
        <v>67096408.132611126</v>
      </c>
      <c r="E14" s="4">
        <f t="array" ref="E14:E17">TRANSPOSE(Q42:T42)</f>
        <v>472231439.99999994</v>
      </c>
      <c r="F14" s="4">
        <f t="array" ref="F14:F17">TRANSPOSE(X42:AA42)</f>
        <v>239652151.70877206</v>
      </c>
    </row>
    <row r="15" spans="1:6" x14ac:dyDescent="0.3">
      <c r="B15" t="s">
        <v>96</v>
      </c>
      <c r="C15" s="20">
        <v>6363.933800550597</v>
      </c>
      <c r="D15" s="4">
        <v>44257820.292274073</v>
      </c>
      <c r="E15" s="4">
        <v>304085531.06014305</v>
      </c>
      <c r="F15" s="4">
        <v>162972720.02954081</v>
      </c>
    </row>
    <row r="16" spans="1:6" x14ac:dyDescent="0.3">
      <c r="B16" t="s">
        <v>99</v>
      </c>
      <c r="C16" s="20">
        <v>6366.1479443716999</v>
      </c>
      <c r="D16" s="4">
        <v>50345419.46969717</v>
      </c>
      <c r="E16" s="4">
        <v>396342241.33278084</v>
      </c>
      <c r="F16" s="4">
        <v>128878389.16103418</v>
      </c>
    </row>
    <row r="17" spans="2:27" x14ac:dyDescent="0.3">
      <c r="B17" t="s">
        <v>72</v>
      </c>
      <c r="C17" s="20">
        <v>22699.804184465942</v>
      </c>
      <c r="D17" s="4">
        <v>161699647.89458236</v>
      </c>
      <c r="E17" s="4">
        <v>1172659212.3929238</v>
      </c>
      <c r="F17" s="4">
        <v>531503260.89934701</v>
      </c>
    </row>
    <row r="19" spans="2:27" x14ac:dyDescent="0.3">
      <c r="B19" s="1" t="s">
        <v>103</v>
      </c>
      <c r="D19" s="127" t="str">
        <f>"( $ "&amp;pv_dollar_year&amp;" US)"</f>
        <v>( $ 2024 US)</v>
      </c>
      <c r="E19" s="127"/>
      <c r="F19" s="127"/>
    </row>
    <row r="20" spans="2:27" x14ac:dyDescent="0.3">
      <c r="C20" t="s">
        <v>91</v>
      </c>
      <c r="D20" t="s">
        <v>90</v>
      </c>
      <c r="E20" t="s">
        <v>80</v>
      </c>
      <c r="F20" t="s">
        <v>102</v>
      </c>
    </row>
    <row r="21" spans="2:27" x14ac:dyDescent="0.3">
      <c r="B21" t="s">
        <v>95</v>
      </c>
      <c r="C21" s="54">
        <f t="array" ref="C21:C24">TRANSPOSE(C61:F61)</f>
        <v>96.48835409544742</v>
      </c>
      <c r="D21" s="4">
        <f t="array" ref="D21:D24">TRANSPOSE(J61:M61)</f>
        <v>447689.99326924747</v>
      </c>
      <c r="E21" s="4">
        <f t="array" ref="E21:E24">TRANSPOSE(Q61:T61)</f>
        <v>4571640</v>
      </c>
      <c r="F21" s="4">
        <f t="array" ref="F21:F24">TRANSPOSE(X61:AA61)</f>
        <v>2270105.9655178366</v>
      </c>
    </row>
    <row r="22" spans="2:27" x14ac:dyDescent="0.3">
      <c r="B22" t="s">
        <v>96</v>
      </c>
      <c r="C22" s="54">
        <v>66.349841436525224</v>
      </c>
      <c r="D22" s="4">
        <v>423753.86999063811</v>
      </c>
      <c r="E22" s="4">
        <v>2928214.1607772638</v>
      </c>
      <c r="F22" s="4">
        <v>1579517.405611732</v>
      </c>
    </row>
    <row r="23" spans="2:27" x14ac:dyDescent="0.3">
      <c r="B23" t="s">
        <v>99</v>
      </c>
      <c r="C23" s="54">
        <v>49.820654654973666</v>
      </c>
      <c r="D23" s="4">
        <v>393996.77462367201</v>
      </c>
      <c r="E23" s="4">
        <v>3101723.3817313546</v>
      </c>
      <c r="F23" s="4">
        <v>1008585.6902772435</v>
      </c>
    </row>
    <row r="24" spans="2:27" x14ac:dyDescent="0.3">
      <c r="B24" t="s">
        <v>72</v>
      </c>
      <c r="C24" s="54">
        <v>212.65885018694632</v>
      </c>
      <c r="D24" s="4">
        <v>1265440.6378835575</v>
      </c>
      <c r="E24" s="4">
        <v>10601577.542508617</v>
      </c>
      <c r="F24" s="4">
        <v>4858209.0614068117</v>
      </c>
    </row>
    <row r="27" spans="2:27" x14ac:dyDescent="0.3">
      <c r="B27" s="1" t="s">
        <v>104</v>
      </c>
    </row>
    <row r="28" spans="2:27" x14ac:dyDescent="0.3">
      <c r="B28" s="1" t="s">
        <v>192</v>
      </c>
    </row>
    <row r="29" spans="2:27" x14ac:dyDescent="0.3">
      <c r="C29" t="s">
        <v>91</v>
      </c>
      <c r="J29" t="str">
        <f>"Earnings ($"&amp;pv_dollar_year&amp;" US)"</f>
        <v>Earnings ($2024 US)</v>
      </c>
      <c r="Q29" t="str">
        <f>"Output ($"&amp;pv_dollar_year&amp;" US)"</f>
        <v>Output ($2024 US)</v>
      </c>
      <c r="X29" t="str">
        <f>"GDP ($"&amp;pv_dollar_year&amp;" US)"</f>
        <v>GDP ($2024 US)</v>
      </c>
    </row>
    <row r="30" spans="2:27" x14ac:dyDescent="0.3">
      <c r="C30" t="s">
        <v>95</v>
      </c>
      <c r="D30" t="s">
        <v>96</v>
      </c>
      <c r="E30" t="s">
        <v>99</v>
      </c>
      <c r="F30" t="s">
        <v>72</v>
      </c>
      <c r="J30" t="s">
        <v>95</v>
      </c>
      <c r="K30" t="s">
        <v>96</v>
      </c>
      <c r="L30" t="s">
        <v>99</v>
      </c>
      <c r="M30" t="s">
        <v>72</v>
      </c>
      <c r="Q30" t="s">
        <v>95</v>
      </c>
      <c r="R30" t="s">
        <v>96</v>
      </c>
      <c r="S30" t="s">
        <v>99</v>
      </c>
      <c r="T30" t="s">
        <v>72</v>
      </c>
      <c r="X30" t="s">
        <v>95</v>
      </c>
      <c r="Y30" t="s">
        <v>96</v>
      </c>
      <c r="Z30" t="s">
        <v>99</v>
      </c>
      <c r="AA30" t="s">
        <v>72</v>
      </c>
    </row>
    <row r="31" spans="2:27" x14ac:dyDescent="0.3">
      <c r="B31" t="s">
        <v>189</v>
      </c>
      <c r="C31" s="20">
        <f>Calculations!O7</f>
        <v>0</v>
      </c>
      <c r="D31" s="20">
        <f>Calculations!P7</f>
        <v>58.682242520465167</v>
      </c>
      <c r="E31" s="20">
        <f>Calculations!Q7</f>
        <v>418.63899202856237</v>
      </c>
      <c r="F31" s="27">
        <f>SUM(C31:E31)</f>
        <v>477.32123454902751</v>
      </c>
      <c r="I31" t="s">
        <v>189</v>
      </c>
      <c r="J31" s="4">
        <f>Calculations!L7</f>
        <v>0</v>
      </c>
      <c r="K31" s="4">
        <f>Calculations!M7</f>
        <v>365636.14907855145</v>
      </c>
      <c r="L31" s="4">
        <f>Calculations!N7</f>
        <v>2608447.5017475281</v>
      </c>
      <c r="M31" s="4">
        <f>SUM(J31:L31)</f>
        <v>2974083.6508260798</v>
      </c>
      <c r="P31" t="s">
        <v>189</v>
      </c>
      <c r="Q31" s="4">
        <f>Calculations!D7</f>
        <v>0</v>
      </c>
      <c r="R31" s="4">
        <f>Calculations!G7</f>
        <v>2000495.8534629033</v>
      </c>
      <c r="S31" s="4">
        <f>Calculations!H7</f>
        <v>14271533.119392278</v>
      </c>
      <c r="T31" s="4">
        <f>SUM(Q31:S31)</f>
        <v>16272028.972855181</v>
      </c>
      <c r="W31" t="s">
        <v>189</v>
      </c>
      <c r="X31" s="4">
        <f>Calculations!I7</f>
        <v>0</v>
      </c>
      <c r="Y31" s="4">
        <f>Calculations!J7</f>
        <v>1384945.1356148662</v>
      </c>
      <c r="Z31" s="4">
        <f>Calculations!K7</f>
        <v>9880195.6211279463</v>
      </c>
      <c r="AA31" s="4">
        <f>SUM(X31:Z31)</f>
        <v>11265140.756742813</v>
      </c>
    </row>
    <row r="32" spans="2:27" x14ac:dyDescent="0.3">
      <c r="B32" t="s">
        <v>190</v>
      </c>
      <c r="C32" s="20">
        <f>Calculations!O8</f>
        <v>0</v>
      </c>
      <c r="D32" s="20">
        <f>Calculations!P8</f>
        <v>132.927504964251</v>
      </c>
      <c r="E32" s="20">
        <f>Calculations!Q8</f>
        <v>18.34178796377407</v>
      </c>
      <c r="F32" s="27">
        <f t="shared" ref="F32:F42" si="0">SUM(C32:E32)</f>
        <v>151.26929292802507</v>
      </c>
      <c r="I32" t="s">
        <v>190</v>
      </c>
      <c r="J32" s="4">
        <f>Calculations!L8</f>
        <v>0</v>
      </c>
      <c r="K32" s="4">
        <f>Calculations!M8</f>
        <v>1774560.8029673533</v>
      </c>
      <c r="L32" s="4">
        <f>Calculations!N8</f>
        <v>244859.91808546579</v>
      </c>
      <c r="M32" s="4">
        <f t="shared" ref="M32:M42" si="1">SUM(J32:L32)</f>
        <v>2019420.7210528189</v>
      </c>
      <c r="P32" t="s">
        <v>190</v>
      </c>
      <c r="Q32" s="4">
        <f>Calculations!D8</f>
        <v>0</v>
      </c>
      <c r="R32" s="4">
        <f>Calculations!G8</f>
        <v>26127069.502077404</v>
      </c>
      <c r="S32" s="4">
        <f>Calculations!H8</f>
        <v>3605101.6608697399</v>
      </c>
      <c r="T32" s="4">
        <f t="shared" ref="T32:T42" si="2">SUM(Q32:S32)</f>
        <v>29732171.162947144</v>
      </c>
      <c r="W32" t="s">
        <v>190</v>
      </c>
      <c r="X32" s="4">
        <f>Calculations!I8</f>
        <v>0</v>
      </c>
      <c r="Y32" s="4">
        <f>Calculations!J8</f>
        <v>21395019.66769797</v>
      </c>
      <c r="Z32" s="4">
        <f>Calculations!K8</f>
        <v>2952157.3757908777</v>
      </c>
      <c r="AA32" s="4">
        <f t="shared" ref="AA32:AA42" si="3">SUM(X32:Z32)</f>
        <v>24347177.043488849</v>
      </c>
    </row>
    <row r="33" spans="2:27" x14ac:dyDescent="0.3">
      <c r="B33" t="s">
        <v>191</v>
      </c>
      <c r="C33" s="20">
        <f>Calculations!O9</f>
        <v>496.39657714259323</v>
      </c>
      <c r="D33" s="20">
        <f>Calculations!P9</f>
        <v>226.03241120821181</v>
      </c>
      <c r="E33" s="20">
        <f>Calculations!Q9</f>
        <v>73.408033698852137</v>
      </c>
      <c r="F33" s="27">
        <f t="shared" si="0"/>
        <v>795.83702204965721</v>
      </c>
      <c r="I33" t="s">
        <v>191</v>
      </c>
      <c r="J33" s="4">
        <f>Calculations!L9</f>
        <v>6626814.4336366486</v>
      </c>
      <c r="K33" s="4">
        <f>Calculations!M9</f>
        <v>3017496.3205558076</v>
      </c>
      <c r="L33" s="4">
        <f>Calculations!N9</f>
        <v>979985.43837803195</v>
      </c>
      <c r="M33" s="4">
        <f t="shared" si="1"/>
        <v>10624296.192570489</v>
      </c>
      <c r="P33" t="s">
        <v>191</v>
      </c>
      <c r="Q33" s="4">
        <f>Calculations!D9</f>
        <v>71094000</v>
      </c>
      <c r="R33" s="4">
        <f>Calculations!G9</f>
        <v>32372399.37256965</v>
      </c>
      <c r="S33" s="4">
        <f>Calculations!H9</f>
        <v>10513510.745435774</v>
      </c>
      <c r="T33" s="4">
        <f t="shared" si="2"/>
        <v>113979910.11800542</v>
      </c>
      <c r="W33" t="s">
        <v>191</v>
      </c>
      <c r="X33" s="4">
        <f>Calculations!I9</f>
        <v>37600777.094446182</v>
      </c>
      <c r="Y33" s="4">
        <f>Calculations!J9</f>
        <v>17121379.762291908</v>
      </c>
      <c r="Z33" s="4">
        <f>Calculations!K9</f>
        <v>5560471.6856442923</v>
      </c>
      <c r="AA33" s="4">
        <f t="shared" si="3"/>
        <v>60282628.542382382</v>
      </c>
    </row>
    <row r="34" spans="2:27" x14ac:dyDescent="0.3">
      <c r="B34" t="s">
        <v>192</v>
      </c>
      <c r="C34" s="20">
        <f>Calculations!O10</f>
        <v>2594.9813035843881</v>
      </c>
      <c r="D34" s="20">
        <f>Calculations!P10</f>
        <v>149.04536726084908</v>
      </c>
      <c r="E34" s="20">
        <f>Calculations!Q10</f>
        <v>44.478010172824774</v>
      </c>
      <c r="F34" s="27">
        <f t="shared" si="0"/>
        <v>2788.504681018062</v>
      </c>
      <c r="I34" t="s">
        <v>192</v>
      </c>
      <c r="J34" s="4">
        <f>Calculations!L10</f>
        <v>12040283.754724469</v>
      </c>
      <c r="K34" s="4">
        <f>Calculations!M10</f>
        <v>691545.83567479835</v>
      </c>
      <c r="L34" s="4">
        <f>Calculations!N10</f>
        <v>206370.60567126994</v>
      </c>
      <c r="M34" s="4">
        <f t="shared" si="1"/>
        <v>12938200.196070537</v>
      </c>
      <c r="P34" t="s">
        <v>192</v>
      </c>
      <c r="Q34" s="4">
        <f>Calculations!D10</f>
        <v>122950799.99999997</v>
      </c>
      <c r="R34" s="4">
        <f>Calculations!G10</f>
        <v>7061803.1489101499</v>
      </c>
      <c r="S34" s="4">
        <f>Calculations!H10</f>
        <v>2107378.1632273346</v>
      </c>
      <c r="T34" s="4">
        <f t="shared" si="2"/>
        <v>132119981.31213745</v>
      </c>
      <c r="W34" t="s">
        <v>192</v>
      </c>
      <c r="X34" s="4">
        <f>Calculations!I10</f>
        <v>61052782.928049967</v>
      </c>
      <c r="Y34" s="4">
        <f>Calculations!J10</f>
        <v>3506628.136872889</v>
      </c>
      <c r="Z34" s="4">
        <f>Calculations!K10</f>
        <v>1046445.4200121606</v>
      </c>
      <c r="AA34" s="4">
        <f t="shared" si="3"/>
        <v>65605856.484935015</v>
      </c>
    </row>
    <row r="35" spans="2:27" x14ac:dyDescent="0.3">
      <c r="B35" t="s">
        <v>359</v>
      </c>
      <c r="C35" s="20">
        <f>Calculations!O11</f>
        <v>2294.5617087953697</v>
      </c>
      <c r="D35" s="20">
        <f>Calculations!P11</f>
        <v>2108.3859851948441</v>
      </c>
      <c r="E35" s="20">
        <f>Calculations!Q11</f>
        <v>960.79234363490991</v>
      </c>
      <c r="F35" s="27">
        <f t="shared" si="0"/>
        <v>5363.7400376251244</v>
      </c>
      <c r="I35" t="s">
        <v>359</v>
      </c>
      <c r="J35" s="4">
        <f>Calculations!L11</f>
        <v>12424778.814249046</v>
      </c>
      <c r="K35" s="4">
        <f>Calculations!M11</f>
        <v>11416659.408502622</v>
      </c>
      <c r="L35" s="4">
        <f>Calculations!N11</f>
        <v>5202576.296087021</v>
      </c>
      <c r="M35" s="4">
        <f t="shared" si="1"/>
        <v>29044014.518838689</v>
      </c>
      <c r="P35" t="s">
        <v>359</v>
      </c>
      <c r="Q35" s="4">
        <f>Calculations!D11</f>
        <v>133823999.99999999</v>
      </c>
      <c r="R35" s="4">
        <f>Calculations!G11</f>
        <v>108982930.75285587</v>
      </c>
      <c r="S35" s="4">
        <f>Calculations!H11</f>
        <v>53652591.812108964</v>
      </c>
      <c r="T35" s="4">
        <f t="shared" si="2"/>
        <v>296459522.56496477</v>
      </c>
      <c r="W35" t="s">
        <v>359</v>
      </c>
      <c r="X35" s="4">
        <f>Calculations!I11</f>
        <v>47357425.655794151</v>
      </c>
      <c r="Y35" s="4">
        <f>Calculations!J11</f>
        <v>38717337.922777914</v>
      </c>
      <c r="Z35" s="4">
        <f>Calculations!K11</f>
        <v>16062638.774023667</v>
      </c>
      <c r="AA35" s="4">
        <f t="shared" si="3"/>
        <v>102137402.35259573</v>
      </c>
    </row>
    <row r="36" spans="2:27" x14ac:dyDescent="0.3">
      <c r="B36" t="str">
        <f>IF(pv_country&lt;&gt;"Zambia","Sales","Trade, Transportation, and Warehousing")</f>
        <v>Sales</v>
      </c>
      <c r="C36" s="20">
        <f>Calculations!O12</f>
        <v>1148.1488593328152</v>
      </c>
      <c r="D36" s="20">
        <f>Calculations!P12</f>
        <v>1308.3935873069745</v>
      </c>
      <c r="E36" s="20">
        <f>Calculations!Q12</f>
        <v>1223.2689507854227</v>
      </c>
      <c r="F36" s="27">
        <f t="shared" si="0"/>
        <v>3679.8113974252128</v>
      </c>
      <c r="I36" t="str">
        <f>IF(pv_country&lt;&gt;"Zambia","Sales","Trade, Transportation, and Warehousing")</f>
        <v>Sales</v>
      </c>
      <c r="J36" s="4">
        <f>Calculations!L12</f>
        <v>4839311.1333495006</v>
      </c>
      <c r="K36" s="4">
        <f>Calculations!M12</f>
        <v>5514723.6374358926</v>
      </c>
      <c r="L36" s="4">
        <f>Calculations!N12</f>
        <v>5155933.4005318955</v>
      </c>
      <c r="M36" s="4">
        <f t="shared" si="1"/>
        <v>15509968.171317289</v>
      </c>
      <c r="P36" t="str">
        <f>IF(pv_country&lt;&gt;"Zambia","Sales","Trade, Transportation, and Warehousing")</f>
        <v>Sales</v>
      </c>
      <c r="Q36" s="4">
        <f>Calculations!D12</f>
        <v>18568079.999999996</v>
      </c>
      <c r="R36" s="4">
        <f>Calculations!G12</f>
        <v>21159587.977747273</v>
      </c>
      <c r="S36" s="4">
        <f>Calculations!H12</f>
        <v>19782936.293555755</v>
      </c>
      <c r="T36" s="4">
        <f t="shared" si="2"/>
        <v>59510604.271303028</v>
      </c>
      <c r="W36" t="str">
        <f>IF(pv_country&lt;&gt;"Zambia","Sales","Trade, Transportation, and Warehousing")</f>
        <v>Sales</v>
      </c>
      <c r="X36" s="4">
        <f>Calculations!I12</f>
        <v>11155471.52138672</v>
      </c>
      <c r="Y36" s="4">
        <f>Calculations!J12</f>
        <v>12712417.282241168</v>
      </c>
      <c r="Z36" s="4">
        <f>Calculations!K12</f>
        <v>11885342.072641276</v>
      </c>
      <c r="AA36" s="4">
        <f t="shared" si="3"/>
        <v>35753230.876269162</v>
      </c>
    </row>
    <row r="37" spans="2:27" x14ac:dyDescent="0.3">
      <c r="B37" t="str">
        <f>IF(pv_country&lt;&gt;"Zambia","Transportation and Warehousing","")</f>
        <v>Transportation and Warehousing</v>
      </c>
      <c r="C37" s="20">
        <f>Calculations!O13</f>
        <v>0</v>
      </c>
      <c r="D37" s="20">
        <f>Calculations!P13</f>
        <v>366.6254136976778</v>
      </c>
      <c r="E37" s="20">
        <f>Calculations!Q13</f>
        <v>269.73900036266889</v>
      </c>
      <c r="F37" s="27">
        <f t="shared" si="0"/>
        <v>636.36441406034669</v>
      </c>
      <c r="I37" t="str">
        <f>IF(pv_country&lt;&gt;"Zambia","Transportation and Warehousing","")</f>
        <v>Transportation and Warehousing</v>
      </c>
      <c r="J37" s="4">
        <f>Calculations!L13</f>
        <v>0</v>
      </c>
      <c r="K37" s="4">
        <f>Calculations!M13</f>
        <v>2093074.0409279626</v>
      </c>
      <c r="L37" s="4">
        <f>Calculations!N13</f>
        <v>1539946.9823729151</v>
      </c>
      <c r="M37" s="4">
        <f t="shared" si="1"/>
        <v>3633021.0233008778</v>
      </c>
      <c r="P37" t="str">
        <f>IF(pv_country&lt;&gt;"Zambia","Transportation and Warehousing","")</f>
        <v>Transportation and Warehousing</v>
      </c>
      <c r="Q37" s="4">
        <f>Calculations!D13</f>
        <v>0</v>
      </c>
      <c r="R37" s="4">
        <f>Calculations!G13</f>
        <v>18970941.305773161</v>
      </c>
      <c r="S37" s="4">
        <f>Calculations!H13</f>
        <v>13957577.823499717</v>
      </c>
      <c r="T37" s="4">
        <f t="shared" si="2"/>
        <v>32928519.129272878</v>
      </c>
      <c r="W37" t="str">
        <f>IF(pv_country&lt;&gt;"Zambia","Transportation and Warehousing","")</f>
        <v>Transportation and Warehousing</v>
      </c>
      <c r="X37" s="4">
        <f>Calculations!I13</f>
        <v>0</v>
      </c>
      <c r="Y37" s="4">
        <f>Calculations!J13</f>
        <v>8275437.9074833225</v>
      </c>
      <c r="Z37" s="4">
        <f>Calculations!K13</f>
        <v>6088525.9595467774</v>
      </c>
      <c r="AA37" s="4">
        <f t="shared" si="3"/>
        <v>14363963.867030099</v>
      </c>
    </row>
    <row r="38" spans="2:27" x14ac:dyDescent="0.3">
      <c r="B38" t="str">
        <f>IF(pv_country&lt;&gt;"Zambia","Information","")</f>
        <v>Information</v>
      </c>
      <c r="C38" s="20">
        <f>Calculations!O14</f>
        <v>0</v>
      </c>
      <c r="D38" s="20">
        <f>Calculations!P14</f>
        <v>182.66904021079972</v>
      </c>
      <c r="E38" s="20">
        <f>Calculations!Q14</f>
        <v>196.39368337349796</v>
      </c>
      <c r="F38" s="27">
        <f t="shared" si="0"/>
        <v>379.06272358429771</v>
      </c>
      <c r="I38" t="str">
        <f>IF(pv_country&lt;&gt;"Zambia","Information","")</f>
        <v>Information</v>
      </c>
      <c r="J38" s="4">
        <f>Calculations!L14</f>
        <v>0</v>
      </c>
      <c r="K38" s="4">
        <f>Calculations!M14</f>
        <v>1042862.3108536919</v>
      </c>
      <c r="L38" s="4">
        <f>Calculations!N14</f>
        <v>1121216.6563288569</v>
      </c>
      <c r="M38" s="4">
        <f t="shared" si="1"/>
        <v>2164078.9671825487</v>
      </c>
      <c r="P38" t="str">
        <f>IF(pv_country&lt;&gt;"Zambia","Information","")</f>
        <v>Information</v>
      </c>
      <c r="Q38" s="4">
        <f>Calculations!D14</f>
        <v>0</v>
      </c>
      <c r="R38" s="4">
        <f>Calculations!G14</f>
        <v>7858259.5744178426</v>
      </c>
      <c r="S38" s="4">
        <f>Calculations!H14</f>
        <v>8448681.5113496911</v>
      </c>
      <c r="T38" s="4">
        <f t="shared" si="2"/>
        <v>16306941.085767534</v>
      </c>
      <c r="W38" t="str">
        <f>IF(pv_country&lt;&gt;"Zambia","Information","")</f>
        <v>Information</v>
      </c>
      <c r="X38" s="4">
        <f>Calculations!I14</f>
        <v>0</v>
      </c>
      <c r="Y38" s="4">
        <f>Calculations!J14</f>
        <v>4296347.8003366087</v>
      </c>
      <c r="Z38" s="4">
        <f>Calculations!K14</f>
        <v>4619149.3018631786</v>
      </c>
      <c r="AA38" s="4">
        <f t="shared" si="3"/>
        <v>8915497.1021997873</v>
      </c>
    </row>
    <row r="39" spans="2:27" x14ac:dyDescent="0.3">
      <c r="B39" t="s">
        <v>196</v>
      </c>
      <c r="C39" s="20">
        <f>Calculations!O15</f>
        <v>1370.7626378410221</v>
      </c>
      <c r="D39" s="20">
        <f>Calculations!P15</f>
        <v>1333.5328771844613</v>
      </c>
      <c r="E39" s="20">
        <f>Calculations!Q15</f>
        <v>1439.0895597481167</v>
      </c>
      <c r="F39" s="27">
        <f t="shared" si="0"/>
        <v>4143.3850747735996</v>
      </c>
      <c r="I39" t="s">
        <v>196</v>
      </c>
      <c r="J39" s="4">
        <f>Calculations!L15</f>
        <v>18299460.656686503</v>
      </c>
      <c r="K39" s="4">
        <f>Calculations!M15</f>
        <v>15020954.605032858</v>
      </c>
      <c r="L39" s="4">
        <f>Calculations!N15</f>
        <v>17105904.82458565</v>
      </c>
      <c r="M39" s="4">
        <f t="shared" si="1"/>
        <v>50426320.086305007</v>
      </c>
      <c r="P39" t="s">
        <v>196</v>
      </c>
      <c r="Q39" s="4">
        <f>Calculations!D15</f>
        <v>66911999.999999993</v>
      </c>
      <c r="R39" s="4">
        <f>Calculations!G15</f>
        <v>64927574.983383231</v>
      </c>
      <c r="S39" s="4">
        <f>Calculations!H15</f>
        <v>61842036.18179436</v>
      </c>
      <c r="T39" s="4">
        <f t="shared" si="2"/>
        <v>193681611.16517758</v>
      </c>
      <c r="W39" t="s">
        <v>196</v>
      </c>
      <c r="X39" s="4">
        <f>Calculations!I15</f>
        <v>48800103.10721042</v>
      </c>
      <c r="Y39" s="4">
        <f>Calculations!J15</f>
        <v>47647337.250287637</v>
      </c>
      <c r="Z39" s="4">
        <f>Calculations!K15</f>
        <v>44438314.706538379</v>
      </c>
      <c r="AA39" s="4">
        <f t="shared" si="3"/>
        <v>140885755.06403643</v>
      </c>
    </row>
    <row r="40" spans="2:27" x14ac:dyDescent="0.3">
      <c r="B40" t="str">
        <f>IF(pv_country&lt;&gt;"Zambia","Education and Health Care","")</f>
        <v>Education and Health Care</v>
      </c>
      <c r="C40" s="20">
        <f>Calculations!O16</f>
        <v>0</v>
      </c>
      <c r="D40" s="20">
        <f>Calculations!P16</f>
        <v>30.850382084052988</v>
      </c>
      <c r="E40" s="20">
        <f>Calculations!Q16</f>
        <v>765.66152562379807</v>
      </c>
      <c r="F40" s="27">
        <f t="shared" si="0"/>
        <v>796.51190770785104</v>
      </c>
      <c r="I40" t="str">
        <f>IF(pv_country&lt;&gt;"Zambia","Education and Health Care","")</f>
        <v>Education and Health Care</v>
      </c>
      <c r="J40" s="4">
        <f>Calculations!L16</f>
        <v>0</v>
      </c>
      <c r="K40" s="4">
        <f>Calculations!M16</f>
        <v>411847.63693300233</v>
      </c>
      <c r="L40" s="4">
        <f>Calculations!N16</f>
        <v>10221458.170583904</v>
      </c>
      <c r="M40" s="4">
        <f t="shared" si="1"/>
        <v>10633305.807516906</v>
      </c>
      <c r="P40" t="str">
        <f>IF(pv_country&lt;&gt;"Zambia","Education and Health Care","")</f>
        <v>Education and Health Care</v>
      </c>
      <c r="Q40" s="4">
        <f>Calculations!D16</f>
        <v>0</v>
      </c>
      <c r="R40" s="4">
        <f>Calculations!G16</f>
        <v>817262.37222589098</v>
      </c>
      <c r="S40" s="4">
        <f>Calculations!H16</f>
        <v>23143597.862583395</v>
      </c>
      <c r="T40" s="4">
        <f t="shared" si="2"/>
        <v>23960860.234809287</v>
      </c>
      <c r="W40" t="str">
        <f>IF(pv_country&lt;&gt;"Zambia","Education and Health Care","")</f>
        <v>Education and Health Care</v>
      </c>
      <c r="X40" s="4">
        <f>Calculations!I16</f>
        <v>0</v>
      </c>
      <c r="Y40" s="4">
        <f>Calculations!J16</f>
        <v>558678.00033902423</v>
      </c>
      <c r="Z40" s="4">
        <f>Calculations!K16</f>
        <v>13845658.34547988</v>
      </c>
      <c r="AA40" s="4">
        <f t="shared" si="3"/>
        <v>14404336.345818903</v>
      </c>
    </row>
    <row r="41" spans="2:27" x14ac:dyDescent="0.3">
      <c r="B41" t="s">
        <v>18</v>
      </c>
      <c r="C41" s="20">
        <f>Calculations!O17</f>
        <v>2064.8713528474582</v>
      </c>
      <c r="D41" s="20">
        <f>Calculations!P17</f>
        <v>466.78898891800884</v>
      </c>
      <c r="E41" s="20">
        <f>Calculations!Q17</f>
        <v>956.33605697927169</v>
      </c>
      <c r="F41" s="27">
        <f t="shared" si="0"/>
        <v>3487.9963987447386</v>
      </c>
      <c r="I41" t="s">
        <v>18</v>
      </c>
      <c r="J41" s="4">
        <f>Calculations!L17</f>
        <v>12865759.339964954</v>
      </c>
      <c r="K41" s="4">
        <f>Calculations!M17</f>
        <v>2908459.5443115393</v>
      </c>
      <c r="L41" s="4">
        <f>Calculations!N17</f>
        <v>5958719.6753246244</v>
      </c>
      <c r="M41" s="4">
        <f t="shared" si="1"/>
        <v>21732938.559601121</v>
      </c>
      <c r="P41" t="s">
        <v>18</v>
      </c>
      <c r="Q41" s="4">
        <f>Calculations!D17</f>
        <v>58882559.999999993</v>
      </c>
      <c r="R41" s="4">
        <f>Calculations!G17</f>
        <v>13807206.216719735</v>
      </c>
      <c r="S41" s="4">
        <f>Calculations!H17</f>
        <v>185017296.1589638</v>
      </c>
      <c r="T41" s="4">
        <f t="shared" si="2"/>
        <v>257707062.37568355</v>
      </c>
      <c r="W41" t="s">
        <v>18</v>
      </c>
      <c r="X41" s="4">
        <f>Calculations!I17</f>
        <v>33685591.401884623</v>
      </c>
      <c r="Y41" s="4">
        <f>Calculations!J17</f>
        <v>7357191.1635975074</v>
      </c>
      <c r="Z41" s="4">
        <f>Calculations!K17</f>
        <v>12499489.898365745</v>
      </c>
      <c r="AA41" s="4">
        <f t="shared" si="3"/>
        <v>53542272.463847876</v>
      </c>
    </row>
    <row r="42" spans="2:27" x14ac:dyDescent="0.3">
      <c r="B42" t="s">
        <v>72</v>
      </c>
      <c r="C42" s="20">
        <f>Calculations!O18</f>
        <v>9969.722439543646</v>
      </c>
      <c r="D42" s="20">
        <f>Calculations!P18</f>
        <v>6363.933800550597</v>
      </c>
      <c r="E42" s="20">
        <f>Calculations!Q18</f>
        <v>6366.1479443716999</v>
      </c>
      <c r="F42" s="27">
        <f t="shared" si="0"/>
        <v>22699.804184465942</v>
      </c>
      <c r="I42" t="s">
        <v>72</v>
      </c>
      <c r="J42" s="4">
        <f>Calculations!L18</f>
        <v>67096408.132611126</v>
      </c>
      <c r="K42" s="4">
        <f>Calculations!M18</f>
        <v>44257820.292274073</v>
      </c>
      <c r="L42" s="4">
        <f>Calculations!N18</f>
        <v>50345419.46969717</v>
      </c>
      <c r="M42" s="4">
        <f t="shared" si="1"/>
        <v>161699647.89458236</v>
      </c>
      <c r="P42" t="s">
        <v>72</v>
      </c>
      <c r="Q42" s="4">
        <f>Calculations!D18</f>
        <v>472231439.99999994</v>
      </c>
      <c r="R42" s="4">
        <f>Calculations!G18</f>
        <v>304085531.06014305</v>
      </c>
      <c r="S42" s="4">
        <f>Calculations!H18</f>
        <v>396342241.33278084</v>
      </c>
      <c r="T42" s="4">
        <f t="shared" si="2"/>
        <v>1172659212.3929238</v>
      </c>
      <c r="W42" t="s">
        <v>72</v>
      </c>
      <c r="X42" s="4">
        <f>Calculations!I18</f>
        <v>239652151.70877206</v>
      </c>
      <c r="Y42" s="4">
        <f>Calculations!J18</f>
        <v>162972720.02954081</v>
      </c>
      <c r="Z42" s="4">
        <f>Calculations!K18</f>
        <v>128878389.16103418</v>
      </c>
      <c r="AA42" s="4">
        <f t="shared" si="3"/>
        <v>531503260.89934701</v>
      </c>
    </row>
    <row r="46" spans="2:27" x14ac:dyDescent="0.3">
      <c r="B46" s="1" t="s">
        <v>104</v>
      </c>
    </row>
    <row r="47" spans="2:27" x14ac:dyDescent="0.3">
      <c r="B47" s="1" t="s">
        <v>244</v>
      </c>
    </row>
    <row r="48" spans="2:27" x14ac:dyDescent="0.3">
      <c r="C48" t="s">
        <v>91</v>
      </c>
      <c r="J48" t="str">
        <f>"Earnings ($"&amp;pv_dollar_year&amp;" US)"</f>
        <v>Earnings ($2024 US)</v>
      </c>
      <c r="Q48" t="str">
        <f>"Output ($"&amp;pv_dollar_year&amp;" US)"</f>
        <v>Output ($2024 US)</v>
      </c>
      <c r="X48" t="str">
        <f>"GDP ($"&amp;pv_dollar_year&amp;" US)"</f>
        <v>GDP ($2024 US)</v>
      </c>
    </row>
    <row r="49" spans="2:27" x14ac:dyDescent="0.3">
      <c r="C49" t="s">
        <v>95</v>
      </c>
      <c r="D49" t="s">
        <v>96</v>
      </c>
      <c r="E49" t="s">
        <v>99</v>
      </c>
      <c r="F49" t="s">
        <v>72</v>
      </c>
      <c r="J49" t="s">
        <v>95</v>
      </c>
      <c r="K49" t="s">
        <v>96</v>
      </c>
      <c r="L49" t="s">
        <v>99</v>
      </c>
      <c r="M49" t="s">
        <v>72</v>
      </c>
      <c r="Q49" t="s">
        <v>95</v>
      </c>
      <c r="R49" t="s">
        <v>96</v>
      </c>
      <c r="S49" t="s">
        <v>99</v>
      </c>
      <c r="T49" t="s">
        <v>72</v>
      </c>
      <c r="X49" t="s">
        <v>95</v>
      </c>
      <c r="Y49" t="s">
        <v>96</v>
      </c>
      <c r="Z49" t="s">
        <v>99</v>
      </c>
      <c r="AA49" t="s">
        <v>72</v>
      </c>
    </row>
    <row r="50" spans="2:27" x14ac:dyDescent="0.3">
      <c r="B50" t="s">
        <v>189</v>
      </c>
      <c r="C50" s="54">
        <f>Calculations!Z7</f>
        <v>0</v>
      </c>
      <c r="D50" s="54">
        <f>Calculations!AA7</f>
        <v>1.0896605332837859</v>
      </c>
      <c r="E50" s="54">
        <f>Calculations!AB7</f>
        <v>3.276214883664585</v>
      </c>
      <c r="F50" s="54">
        <f>SUM(C50:E50)</f>
        <v>4.3658754169483709</v>
      </c>
      <c r="I50" t="s">
        <v>189</v>
      </c>
      <c r="J50" s="4">
        <f>Calculations!W7</f>
        <v>0</v>
      </c>
      <c r="K50" s="4">
        <f>Calculations!X7</f>
        <v>6789.4351694861907</v>
      </c>
      <c r="L50" s="4">
        <f>Calculations!Y7</f>
        <v>20413.374509319241</v>
      </c>
      <c r="M50" s="4">
        <f>SUM(J50:L50)</f>
        <v>27202.809678805432</v>
      </c>
      <c r="P50" t="s">
        <v>189</v>
      </c>
      <c r="Q50" s="4">
        <f>Calculations!E7</f>
        <v>0</v>
      </c>
      <c r="R50" s="4">
        <f>Calculations!R7</f>
        <v>37146.865642637509</v>
      </c>
      <c r="S50" s="4">
        <f>Calculations!S7</f>
        <v>111687.18181720396</v>
      </c>
      <c r="T50" s="4">
        <f>SUM(Q50:S50)</f>
        <v>148834.04745984147</v>
      </c>
      <c r="W50" t="s">
        <v>189</v>
      </c>
      <c r="X50" s="4">
        <f>Calculations!T7</f>
        <v>0</v>
      </c>
      <c r="Y50" s="4">
        <f>Calculations!U7</f>
        <v>25716.809553019062</v>
      </c>
      <c r="Z50" s="4">
        <f>Calculations!V7</f>
        <v>77321.139606720069</v>
      </c>
      <c r="AA50" s="4">
        <f>SUM(X50:Z50)</f>
        <v>103037.94915973913</v>
      </c>
    </row>
    <row r="51" spans="2:27" x14ac:dyDescent="0.3">
      <c r="B51" t="s">
        <v>190</v>
      </c>
      <c r="C51" s="54">
        <f>Calculations!Z8</f>
        <v>0</v>
      </c>
      <c r="D51" s="54">
        <f>Calculations!AA8</f>
        <v>2.082145502599114</v>
      </c>
      <c r="E51" s="54">
        <f>Calculations!AB8</f>
        <v>0.14354047249339122</v>
      </c>
      <c r="F51" s="54">
        <f t="shared" ref="F51:F61" si="4">SUM(C51:E51)</f>
        <v>2.2256859750925053</v>
      </c>
      <c r="I51" t="s">
        <v>190</v>
      </c>
      <c r="J51" s="4">
        <f>Calculations!W8</f>
        <v>0</v>
      </c>
      <c r="K51" s="4">
        <f>Calculations!X8</f>
        <v>27796.307438259952</v>
      </c>
      <c r="L51" s="4">
        <f>Calculations!Y8</f>
        <v>1916.2422118333548</v>
      </c>
      <c r="M51" s="4">
        <f t="shared" ref="M51:M61" si="5">SUM(J51:L51)</f>
        <v>29712.549650093308</v>
      </c>
      <c r="P51" t="s">
        <v>190</v>
      </c>
      <c r="Q51" s="4">
        <f>Calculations!E8</f>
        <v>0</v>
      </c>
      <c r="R51" s="4">
        <f>Calculations!R8</f>
        <v>409248.33633547212</v>
      </c>
      <c r="S51" s="4">
        <f>Calculations!S8</f>
        <v>28213.061715139018</v>
      </c>
      <c r="T51" s="4">
        <f t="shared" ref="T51:T60" si="6">SUM(Q51:S51)</f>
        <v>437461.39805061114</v>
      </c>
      <c r="W51" t="s">
        <v>190</v>
      </c>
      <c r="X51" s="4">
        <f>Calculations!T8</f>
        <v>0</v>
      </c>
      <c r="Y51" s="4">
        <f>Calculations!U8</f>
        <v>335126.60898207151</v>
      </c>
      <c r="Z51" s="4">
        <f>Calculations!V8</f>
        <v>23103.203757060517</v>
      </c>
      <c r="AA51" s="4">
        <f t="shared" ref="AA51:AA61" si="7">SUM(X51:Z51)</f>
        <v>358229.81273913203</v>
      </c>
    </row>
    <row r="52" spans="2:27" x14ac:dyDescent="0.3">
      <c r="B52" t="s">
        <v>191</v>
      </c>
      <c r="C52" s="54">
        <f>Calculations!Z9</f>
        <v>0</v>
      </c>
      <c r="D52" s="54">
        <f>Calculations!AA9</f>
        <v>0.57721100945300874</v>
      </c>
      <c r="E52" s="54">
        <f>Calculations!AB9</f>
        <v>0.57448182602236575</v>
      </c>
      <c r="F52" s="54">
        <f t="shared" si="4"/>
        <v>1.1516928354753744</v>
      </c>
      <c r="I52" t="s">
        <v>191</v>
      </c>
      <c r="J52" s="4">
        <f>Calculations!W9</f>
        <v>0</v>
      </c>
      <c r="K52" s="4">
        <f>Calculations!X9</f>
        <v>7705.6741017744798</v>
      </c>
      <c r="L52" s="4">
        <f>Calculations!Y9</f>
        <v>7669.2399421065511</v>
      </c>
      <c r="M52" s="4">
        <f t="shared" si="5"/>
        <v>15374.914043881032</v>
      </c>
      <c r="P52" t="s">
        <v>191</v>
      </c>
      <c r="Q52" s="4">
        <f>Calculations!E9</f>
        <v>0</v>
      </c>
      <c r="R52" s="4">
        <f>Calculations!R9</f>
        <v>82668.256381357496</v>
      </c>
      <c r="S52" s="4">
        <f>Calculations!S9</f>
        <v>82277.382278367062</v>
      </c>
      <c r="T52" s="4">
        <f t="shared" si="6"/>
        <v>164945.63865972456</v>
      </c>
      <c r="W52" t="s">
        <v>191</v>
      </c>
      <c r="X52" s="4">
        <f>Calculations!T9</f>
        <v>0</v>
      </c>
      <c r="Y52" s="4">
        <f>Calculations!U9</f>
        <v>43722.264621233175</v>
      </c>
      <c r="Z52" s="4">
        <f>Calculations!V9</f>
        <v>43515.535923754702</v>
      </c>
      <c r="AA52" s="4">
        <f t="shared" si="7"/>
        <v>87237.800544987869</v>
      </c>
    </row>
    <row r="53" spans="2:27" x14ac:dyDescent="0.3">
      <c r="B53" t="s">
        <v>192</v>
      </c>
      <c r="C53" s="54">
        <f>Calculations!Z10</f>
        <v>96.48835409544742</v>
      </c>
      <c r="D53" s="54">
        <f>Calculations!AA10</f>
        <v>1.3579172986752321</v>
      </c>
      <c r="E53" s="54">
        <f>Calculations!AB10</f>
        <v>0.34807918444933283</v>
      </c>
      <c r="F53" s="54">
        <f t="shared" si="4"/>
        <v>98.194350578571985</v>
      </c>
      <c r="I53" t="s">
        <v>192</v>
      </c>
      <c r="J53" s="4">
        <f>Calculations!W10</f>
        <v>447689.99326924747</v>
      </c>
      <c r="K53" s="4">
        <f>Calculations!X10</f>
        <v>6300.5115177189346</v>
      </c>
      <c r="L53" s="4">
        <f>Calculations!Y10</f>
        <v>1615.0298054533766</v>
      </c>
      <c r="M53" s="4">
        <f t="shared" si="5"/>
        <v>455605.5345924198</v>
      </c>
      <c r="P53" t="s">
        <v>192</v>
      </c>
      <c r="Q53" s="4">
        <f>Calculations!E10</f>
        <v>4571640</v>
      </c>
      <c r="R53" s="4">
        <f>Calculations!R10</f>
        <v>64338.428171079606</v>
      </c>
      <c r="S53" s="4">
        <f>Calculations!S10</f>
        <v>16492.07034065295</v>
      </c>
      <c r="T53" s="4">
        <f t="shared" si="6"/>
        <v>4652470.4985117326</v>
      </c>
      <c r="W53" t="s">
        <v>192</v>
      </c>
      <c r="X53" s="4">
        <f>Calculations!T10</f>
        <v>2270105.9655178366</v>
      </c>
      <c r="Y53" s="4">
        <f>Calculations!U10</f>
        <v>31948.06450271864</v>
      </c>
      <c r="Z53" s="4">
        <f>Calculations!V10</f>
        <v>8189.3472067039493</v>
      </c>
      <c r="AA53" s="4">
        <f t="shared" si="7"/>
        <v>2310243.3772272593</v>
      </c>
    </row>
    <row r="54" spans="2:27" x14ac:dyDescent="0.3">
      <c r="B54" t="s">
        <v>359</v>
      </c>
      <c r="C54" s="54">
        <f>Calculations!Z11</f>
        <v>0</v>
      </c>
      <c r="D54" s="54">
        <f>Calculations!AA11</f>
        <v>27.900645238006188</v>
      </c>
      <c r="E54" s="54">
        <f>Calculations!AB11</f>
        <v>7.5190372522990296</v>
      </c>
      <c r="F54" s="54">
        <f t="shared" si="4"/>
        <v>35.41968249030522</v>
      </c>
      <c r="I54" t="s">
        <v>359</v>
      </c>
      <c r="J54" s="4">
        <f>Calculations!W11</f>
        <v>0</v>
      </c>
      <c r="K54" s="4">
        <f>Calculations!X11</f>
        <v>151078.67638872599</v>
      </c>
      <c r="L54" s="4">
        <f>Calculations!Y11</f>
        <v>40714.692656908534</v>
      </c>
      <c r="M54" s="4">
        <f t="shared" si="5"/>
        <v>191793.36904563452</v>
      </c>
      <c r="P54" t="s">
        <v>359</v>
      </c>
      <c r="Q54" s="4">
        <f>Calculations!E11</f>
        <v>0</v>
      </c>
      <c r="R54" s="4">
        <f>Calculations!R11</f>
        <v>1290649.92377374</v>
      </c>
      <c r="S54" s="4">
        <f>Calculations!S11</f>
        <v>419878.27982831508</v>
      </c>
      <c r="T54" s="4">
        <f t="shared" si="6"/>
        <v>1710528.2036020551</v>
      </c>
      <c r="W54" t="s">
        <v>359</v>
      </c>
      <c r="X54" s="4">
        <f>Calculations!T11</f>
        <v>0</v>
      </c>
      <c r="Y54" s="4">
        <f>Calculations!U11</f>
        <v>497238.22405897063</v>
      </c>
      <c r="Z54" s="4">
        <f>Calculations!V11</f>
        <v>125704.14420163218</v>
      </c>
      <c r="AA54" s="4">
        <f t="shared" si="7"/>
        <v>622942.36826060282</v>
      </c>
    </row>
    <row r="55" spans="2:27" x14ac:dyDescent="0.3">
      <c r="B55" t="str">
        <f>IF(pv_country&lt;&gt;"Zambia","Sales","Trade, Transportation, and Warehousing")</f>
        <v>Sales</v>
      </c>
      <c r="C55" s="54">
        <f>Calculations!Z12</f>
        <v>0</v>
      </c>
      <c r="D55" s="54">
        <f>Calculations!AA12</f>
        <v>16.631208807825136</v>
      </c>
      <c r="E55" s="54">
        <f>Calculations!AB12</f>
        <v>9.5731454059456969</v>
      </c>
      <c r="F55" s="54">
        <f t="shared" si="4"/>
        <v>26.204354213770834</v>
      </c>
      <c r="I55" t="str">
        <f>IF(pv_country&lt;&gt;"Zambia","Sales","Trade, Transportation, and Warehousing")</f>
        <v>Sales</v>
      </c>
      <c r="J55" s="4">
        <f>Calculations!W12</f>
        <v>0</v>
      </c>
      <c r="K55" s="4">
        <f>Calculations!X12</f>
        <v>70098.570660547586</v>
      </c>
      <c r="L55" s="4">
        <f>Calculations!Y12</f>
        <v>40349.671358021755</v>
      </c>
      <c r="M55" s="4">
        <f t="shared" si="5"/>
        <v>110448.24201856935</v>
      </c>
      <c r="P55" t="str">
        <f>IF(pv_country&lt;&gt;"Zambia","Sales","Trade, Transportation, and Warehousing")</f>
        <v>Sales</v>
      </c>
      <c r="Q55" s="4">
        <f>Calculations!E12</f>
        <v>0</v>
      </c>
      <c r="R55" s="4">
        <f>Calculations!R12</f>
        <v>268963.04702148965</v>
      </c>
      <c r="S55" s="4">
        <f>Calculations!S12</f>
        <v>154818.71388395131</v>
      </c>
      <c r="T55" s="4">
        <f t="shared" si="6"/>
        <v>423781.76090544095</v>
      </c>
      <c r="W55" t="str">
        <f>IF(pv_country&lt;&gt;"Zambia","Sales","Trade, Transportation, and Warehousing")</f>
        <v>Sales</v>
      </c>
      <c r="X55" s="4">
        <f>Calculations!T12</f>
        <v>0</v>
      </c>
      <c r="Y55" s="4">
        <f>Calculations!U12</f>
        <v>161589.6533919299</v>
      </c>
      <c r="Z55" s="4">
        <f>Calculations!V12</f>
        <v>93013.15772606204</v>
      </c>
      <c r="AA55" s="4">
        <f t="shared" si="7"/>
        <v>254602.81111799192</v>
      </c>
    </row>
    <row r="56" spans="2:27" x14ac:dyDescent="0.3">
      <c r="B56" t="str">
        <f>IF(pv_country&lt;&gt;"Zambia","Transportation and Warehousing","")</f>
        <v>Transportation and Warehousing</v>
      </c>
      <c r="C56" s="54">
        <f>Calculations!Z13</f>
        <v>0</v>
      </c>
      <c r="D56" s="54">
        <f>Calculations!AA13</f>
        <v>4.244791113890896</v>
      </c>
      <c r="E56" s="54">
        <f>Calculations!AB13</f>
        <v>2.1109427084438646</v>
      </c>
      <c r="F56" s="54">
        <f t="shared" si="4"/>
        <v>6.355733822334761</v>
      </c>
      <c r="I56" t="str">
        <f>IF(pv_country&lt;&gt;"Zambia","Transportation and Warehousing","")</f>
        <v>Transportation and Warehousing</v>
      </c>
      <c r="J56" s="4">
        <f>Calculations!W13</f>
        <v>0</v>
      </c>
      <c r="K56" s="4">
        <f>Calculations!X13</f>
        <v>24233.623086950232</v>
      </c>
      <c r="L56" s="4">
        <f>Calculations!Y13</f>
        <v>12051.426932922419</v>
      </c>
      <c r="M56" s="4">
        <f t="shared" si="5"/>
        <v>36285.050019872651</v>
      </c>
      <c r="P56" t="str">
        <f>IF(pv_country&lt;&gt;"Zambia","Transportation and Warehousing","")</f>
        <v>Transportation and Warehousing</v>
      </c>
      <c r="Q56" s="4">
        <f>Calculations!E13</f>
        <v>0</v>
      </c>
      <c r="R56" s="4">
        <f>Calculations!R13</f>
        <v>219645.66576199062</v>
      </c>
      <c r="S56" s="4">
        <f>Calculations!S13</f>
        <v>109230.20806943052</v>
      </c>
      <c r="T56" s="4">
        <f t="shared" si="6"/>
        <v>328875.87383142114</v>
      </c>
      <c r="W56" t="str">
        <f>IF(pv_country&lt;&gt;"Zambia","Transportation and Warehousing","")</f>
        <v>Transportation and Warehousing</v>
      </c>
      <c r="X56" s="4">
        <f>Calculations!T13</f>
        <v>0</v>
      </c>
      <c r="Y56" s="4">
        <f>Calculations!U13</f>
        <v>95813.066909233676</v>
      </c>
      <c r="Z56" s="4">
        <f>Calculations!V13</f>
        <v>47648.020724463277</v>
      </c>
      <c r="AA56" s="4">
        <f t="shared" si="7"/>
        <v>143461.08763369697</v>
      </c>
    </row>
    <row r="57" spans="2:27" x14ac:dyDescent="0.3">
      <c r="B57" t="str">
        <f>IF(pv_country&lt;&gt;"Zambia","Information","")</f>
        <v>Information</v>
      </c>
      <c r="C57" s="54">
        <f>Calculations!Z14</f>
        <v>0</v>
      </c>
      <c r="D57" s="54">
        <f>Calculations!AA14</f>
        <v>0.61081679222944796</v>
      </c>
      <c r="E57" s="54">
        <f>Calculations!AB14</f>
        <v>1.536951695321455</v>
      </c>
      <c r="F57" s="54">
        <f t="shared" si="4"/>
        <v>2.1477684875509029</v>
      </c>
      <c r="I57" t="str">
        <f>IF(pv_country&lt;&gt;"Zambia","Information","")</f>
        <v>Information</v>
      </c>
      <c r="J57" s="4">
        <f>Calculations!W14</f>
        <v>0</v>
      </c>
      <c r="K57" s="4">
        <f>Calculations!X14</f>
        <v>3487.1689845063361</v>
      </c>
      <c r="L57" s="4">
        <f>Calculations!Y14</f>
        <v>8774.497281004873</v>
      </c>
      <c r="M57" s="4">
        <f t="shared" si="5"/>
        <v>12261.666265511209</v>
      </c>
      <c r="P57" t="str">
        <f>IF(pv_country&lt;&gt;"Zambia","Information","")</f>
        <v>Information</v>
      </c>
      <c r="Q57" s="4">
        <f>Calculations!E14</f>
        <v>0</v>
      </c>
      <c r="R57" s="4">
        <f>Calculations!R14</f>
        <v>26276.794908502903</v>
      </c>
      <c r="S57" s="4">
        <f>Calculations!S14</f>
        <v>66118.294382232707</v>
      </c>
      <c r="T57" s="4">
        <f t="shared" si="6"/>
        <v>92395.089290735603</v>
      </c>
      <c r="W57" t="str">
        <f>IF(pv_country&lt;&gt;"Zambia","Information","")</f>
        <v>Information</v>
      </c>
      <c r="X57" s="4">
        <f>Calculations!T14</f>
        <v>0</v>
      </c>
      <c r="Y57" s="4">
        <f>Calculations!U14</f>
        <v>14366.317240596636</v>
      </c>
      <c r="Z57" s="4">
        <f>Calculations!V14</f>
        <v>36148.868071993937</v>
      </c>
      <c r="AA57" s="4">
        <f t="shared" si="7"/>
        <v>50515.185312590576</v>
      </c>
    </row>
    <row r="58" spans="2:27" x14ac:dyDescent="0.3">
      <c r="B58" t="s">
        <v>196</v>
      </c>
      <c r="C58" s="54">
        <f>Calculations!Z15</f>
        <v>0</v>
      </c>
      <c r="D58" s="54">
        <f>Calculations!AA15</f>
        <v>10.35489773469695</v>
      </c>
      <c r="E58" s="54">
        <f>Calculations!AB15</f>
        <v>11.262129721188096</v>
      </c>
      <c r="F58" s="54">
        <f t="shared" si="4"/>
        <v>21.617027455885044</v>
      </c>
      <c r="I58" t="s">
        <v>196</v>
      </c>
      <c r="J58" s="4">
        <f>Calculations!W15</f>
        <v>0</v>
      </c>
      <c r="K58" s="4">
        <f>Calculations!X15</f>
        <v>116647.42694891729</v>
      </c>
      <c r="L58" s="4">
        <f>Calculations!Y15</f>
        <v>133868.61007212094</v>
      </c>
      <c r="M58" s="4">
        <f t="shared" si="5"/>
        <v>250516.03702103824</v>
      </c>
      <c r="P58" t="s">
        <v>196</v>
      </c>
      <c r="Q58" s="4">
        <f>Calculations!E15</f>
        <v>0</v>
      </c>
      <c r="R58" s="4">
        <f>Calculations!R15</f>
        <v>484045.76937487302</v>
      </c>
      <c r="S58" s="4">
        <f>Calculations!S15</f>
        <v>483967.81769696047</v>
      </c>
      <c r="T58" s="4">
        <f t="shared" si="6"/>
        <v>968013.58707183343</v>
      </c>
      <c r="W58" t="s">
        <v>196</v>
      </c>
      <c r="X58" s="4">
        <f>Calculations!T15</f>
        <v>0</v>
      </c>
      <c r="Y58" s="4">
        <f>Calculations!U15</f>
        <v>350807.77369641926</v>
      </c>
      <c r="Z58" s="4">
        <f>Calculations!V15</f>
        <v>347768.53283795126</v>
      </c>
      <c r="AA58" s="4">
        <f t="shared" si="7"/>
        <v>698576.30653437052</v>
      </c>
    </row>
    <row r="59" spans="2:27" x14ac:dyDescent="0.3">
      <c r="B59" t="str">
        <f>IF(pv_country&lt;&gt;"Zambia","Education and Health Care","")</f>
        <v>Education and Health Care</v>
      </c>
      <c r="C59" s="54">
        <f>Calculations!Z16</f>
        <v>0</v>
      </c>
      <c r="D59" s="54">
        <f>Calculations!AA16</f>
        <v>3.7490175920493814E-2</v>
      </c>
      <c r="E59" s="54">
        <f>Calculations!AB16</f>
        <v>5.9919685788056629</v>
      </c>
      <c r="F59" s="54">
        <f t="shared" si="4"/>
        <v>6.0294587547261571</v>
      </c>
      <c r="I59" t="str">
        <f>IF(pv_country&lt;&gt;"Zambia","Education and Health Care","")</f>
        <v>Education and Health Care</v>
      </c>
      <c r="J59" s="4">
        <f>Calculations!W16</f>
        <v>0</v>
      </c>
      <c r="K59" s="4">
        <f>Calculations!X16</f>
        <v>500.48781629317989</v>
      </c>
      <c r="L59" s="4">
        <f>Calculations!Y16</f>
        <v>79991.816407147286</v>
      </c>
      <c r="M59" s="4">
        <f t="shared" si="5"/>
        <v>80492.304223440471</v>
      </c>
      <c r="P59" t="str">
        <f>IF(pv_country&lt;&gt;"Zambia","Education and Health Care","")</f>
        <v>Education and Health Care</v>
      </c>
      <c r="Q59" s="4">
        <f>Calculations!E16</f>
        <v>0</v>
      </c>
      <c r="R59" s="4">
        <f>Calculations!R16</f>
        <v>895.70614762623336</v>
      </c>
      <c r="S59" s="4">
        <f>Calculations!S16</f>
        <v>181118.81889341644</v>
      </c>
      <c r="T59" s="4">
        <f t="shared" si="6"/>
        <v>182014.52504104268</v>
      </c>
      <c r="W59" t="str">
        <f>IF(pv_country&lt;&gt;"Zambia","Education and Health Care","")</f>
        <v>Education and Health Care</v>
      </c>
      <c r="X59" s="4">
        <f>Calculations!T16</f>
        <v>0</v>
      </c>
      <c r="Y59" s="4">
        <f>Calculations!U16</f>
        <v>679.59836432227587</v>
      </c>
      <c r="Z59" s="4">
        <f>Calculations!V16</f>
        <v>108354.3406355734</v>
      </c>
      <c r="AA59" s="4">
        <f t="shared" si="7"/>
        <v>109033.93899989568</v>
      </c>
    </row>
    <row r="60" spans="2:27" x14ac:dyDescent="0.3">
      <c r="B60" t="s">
        <v>18</v>
      </c>
      <c r="C60" s="54">
        <f>Calculations!Z17</f>
        <v>0</v>
      </c>
      <c r="D60" s="54">
        <f>Calculations!AA17</f>
        <v>1.463057229944966</v>
      </c>
      <c r="E60" s="54">
        <f>Calculations!AB17</f>
        <v>7.4841629263401899</v>
      </c>
      <c r="F60" s="54">
        <f t="shared" si="4"/>
        <v>8.9472201562851552</v>
      </c>
      <c r="I60" t="s">
        <v>18</v>
      </c>
      <c r="J60" s="4">
        <f>Calculations!W17</f>
        <v>0</v>
      </c>
      <c r="K60" s="4">
        <f>Calculations!X17</f>
        <v>9115.9878774579865</v>
      </c>
      <c r="L60" s="4">
        <f>Calculations!Y17</f>
        <v>46632.173446833665</v>
      </c>
      <c r="M60" s="4">
        <f t="shared" si="5"/>
        <v>55748.16132429165</v>
      </c>
      <c r="P60" t="s">
        <v>18</v>
      </c>
      <c r="Q60" s="4">
        <f>Calculations!E17</f>
        <v>0</v>
      </c>
      <c r="R60" s="4">
        <f>Calculations!R17</f>
        <v>44335.367258494938</v>
      </c>
      <c r="S60" s="4">
        <f>Calculations!S17</f>
        <v>1447921.5528256849</v>
      </c>
      <c r="T60" s="4">
        <f t="shared" si="6"/>
        <v>1492256.9200841798</v>
      </c>
      <c r="W60" t="s">
        <v>18</v>
      </c>
      <c r="X60" s="4">
        <f>Calculations!T17</f>
        <v>0</v>
      </c>
      <c r="Y60" s="4">
        <f>Calculations!U17</f>
        <v>22509.024291217254</v>
      </c>
      <c r="Z60" s="4">
        <f>Calculations!V17</f>
        <v>97819.399585328239</v>
      </c>
      <c r="AA60" s="4">
        <f t="shared" si="7"/>
        <v>120328.42387654549</v>
      </c>
    </row>
    <row r="61" spans="2:27" x14ac:dyDescent="0.3">
      <c r="B61" t="s">
        <v>72</v>
      </c>
      <c r="C61" s="54">
        <f>Calculations!Z18</f>
        <v>96.48835409544742</v>
      </c>
      <c r="D61" s="54">
        <f>Calculations!AA18</f>
        <v>66.349841436525224</v>
      </c>
      <c r="E61" s="54">
        <f>Calculations!AB18</f>
        <v>49.820654654973666</v>
      </c>
      <c r="F61" s="54">
        <f t="shared" si="4"/>
        <v>212.65885018694632</v>
      </c>
      <c r="I61" t="s">
        <v>72</v>
      </c>
      <c r="J61" s="4">
        <f>Calculations!W18</f>
        <v>447689.99326924747</v>
      </c>
      <c r="K61" s="4">
        <f>Calculations!X18</f>
        <v>423753.86999063811</v>
      </c>
      <c r="L61" s="4">
        <f>Calculations!Y18</f>
        <v>393996.77462367201</v>
      </c>
      <c r="M61" s="4">
        <f t="shared" si="5"/>
        <v>1265440.6378835575</v>
      </c>
      <c r="P61" t="s">
        <v>72</v>
      </c>
      <c r="Q61" s="4">
        <f>Calculations!E18</f>
        <v>4571640</v>
      </c>
      <c r="R61" s="4">
        <f>Calculations!R18</f>
        <v>2928214.1607772638</v>
      </c>
      <c r="S61" s="4">
        <f>Calculations!S18</f>
        <v>3101723.3817313546</v>
      </c>
      <c r="T61" s="4">
        <f>SUM(Q61:S61)</f>
        <v>10601577.542508617</v>
      </c>
      <c r="W61" t="s">
        <v>72</v>
      </c>
      <c r="X61" s="4">
        <f>Calculations!T18</f>
        <v>2270105.9655178366</v>
      </c>
      <c r="Y61" s="4">
        <f>Calculations!U18</f>
        <v>1579517.405611732</v>
      </c>
      <c r="Z61" s="4">
        <f>Calculations!V18</f>
        <v>1008585.6902772435</v>
      </c>
      <c r="AA61" s="4">
        <f t="shared" si="7"/>
        <v>4858209.0614068117</v>
      </c>
    </row>
  </sheetData>
  <sheetProtection algorithmName="SHA-512" hashValue="viue+if2CgFUB1ECO3lp8lnscGFu0Ftel9JgUKyiQ2+8gC8yrBOkJOvbK3zIYRklaCBKFj6Ci5nMZndSbDbIJw==" saltValue="U7/Hc7ReK3wEH18tad0BJA==" spinCount="100000" sheet="1" objects="1" scenarios="1" formatCells="0" formatColumns="0" formatRows="0"/>
  <mergeCells count="5">
    <mergeCell ref="D12:F12"/>
    <mergeCell ref="D19:F19"/>
    <mergeCell ref="A1:C1"/>
    <mergeCell ref="A2:C2"/>
    <mergeCell ref="A3:C3"/>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theme="6" tint="0.39997558519241921"/>
  </sheetPr>
  <dimension ref="A1:G59"/>
  <sheetViews>
    <sheetView workbookViewId="0">
      <selection activeCell="B9" sqref="B9"/>
    </sheetView>
  </sheetViews>
  <sheetFormatPr defaultColWidth="8.77734375" defaultRowHeight="14.4" x14ac:dyDescent="0.3"/>
  <cols>
    <col min="1" max="1" width="56.33203125" customWidth="1"/>
    <col min="2" max="2" width="43.6640625" customWidth="1"/>
    <col min="3" max="3" width="17.44140625" customWidth="1"/>
  </cols>
  <sheetData>
    <row r="1" spans="1:3" ht="31.2" x14ac:dyDescent="0.6">
      <c r="A1" s="8" t="s">
        <v>197</v>
      </c>
      <c r="B1" s="58" t="s">
        <v>377</v>
      </c>
      <c r="C1" s="9" t="s">
        <v>77</v>
      </c>
    </row>
    <row r="3" spans="1:3" ht="15" thickBot="1" x14ac:dyDescent="0.35">
      <c r="A3" t="s">
        <v>78</v>
      </c>
    </row>
    <row r="4" spans="1:3" x14ac:dyDescent="0.3">
      <c r="A4" t="s">
        <v>0</v>
      </c>
      <c r="B4" s="22" t="s">
        <v>4</v>
      </c>
    </row>
    <row r="5" spans="1:3" x14ac:dyDescent="0.3">
      <c r="A5" t="s">
        <v>1</v>
      </c>
      <c r="B5" s="23">
        <v>1000</v>
      </c>
    </row>
    <row r="6" spans="1:3" x14ac:dyDescent="0.3">
      <c r="A6" t="s">
        <v>204</v>
      </c>
      <c r="B6" s="75">
        <f>'Default-Data'!C78</f>
        <v>0.8</v>
      </c>
      <c r="C6" s="9" t="s">
        <v>371</v>
      </c>
    </row>
    <row r="7" spans="1:3" x14ac:dyDescent="0.3">
      <c r="A7" t="s">
        <v>213</v>
      </c>
      <c r="B7" s="76">
        <f>'Default-Data'!C79</f>
        <v>14000</v>
      </c>
      <c r="C7" s="9" t="s">
        <v>205</v>
      </c>
    </row>
    <row r="8" spans="1:3" x14ac:dyDescent="0.3">
      <c r="A8" t="s">
        <v>325</v>
      </c>
      <c r="B8" s="76" t="s">
        <v>320</v>
      </c>
      <c r="C8" s="52" t="s">
        <v>343</v>
      </c>
    </row>
    <row r="9" spans="1:3" ht="15" thickBot="1" x14ac:dyDescent="0.35">
      <c r="A9" t="s">
        <v>2</v>
      </c>
      <c r="B9" s="24">
        <v>2024</v>
      </c>
    </row>
    <row r="13" spans="1:3" x14ac:dyDescent="0.3">
      <c r="A13" s="1" t="s">
        <v>198</v>
      </c>
    </row>
    <row r="14" spans="1:3" ht="15" thickBot="1" x14ac:dyDescent="0.35">
      <c r="A14" s="1" t="s">
        <v>12</v>
      </c>
      <c r="B14" t="s">
        <v>227</v>
      </c>
      <c r="C14" s="1" t="str">
        <f>"% Manufactured in "&amp;B4</f>
        <v>% Manufactured in Colombia</v>
      </c>
    </row>
    <row r="15" spans="1:3" x14ac:dyDescent="0.3">
      <c r="A15" s="3" t="s">
        <v>224</v>
      </c>
      <c r="B15" s="10">
        <f>'Default-Data'!D90</f>
        <v>566115521.66703963</v>
      </c>
      <c r="C15" s="41">
        <f>'Default-Data'!E90</f>
        <v>0</v>
      </c>
    </row>
    <row r="16" spans="1:3" x14ac:dyDescent="0.3">
      <c r="A16" s="3" t="s">
        <v>225</v>
      </c>
      <c r="B16" s="43">
        <f>'Default-Data'!D91</f>
        <v>1698346565.0011189</v>
      </c>
      <c r="C16" s="45">
        <f>'Default-Data'!E91</f>
        <v>0</v>
      </c>
    </row>
    <row r="17" spans="1:3" ht="15" thickBot="1" x14ac:dyDescent="0.35">
      <c r="A17" s="3" t="s">
        <v>226</v>
      </c>
      <c r="B17" s="13">
        <f>'Default-Data'!D92</f>
        <v>0</v>
      </c>
      <c r="C17" s="42">
        <f>'Default-Data'!E92</f>
        <v>0</v>
      </c>
    </row>
    <row r="18" spans="1:3" x14ac:dyDescent="0.3">
      <c r="A18" s="1" t="s">
        <v>15</v>
      </c>
      <c r="B18" s="38">
        <f>SUM(B15:B17)</f>
        <v>2264462086.6681585</v>
      </c>
    </row>
    <row r="20" spans="1:3" ht="15" thickBot="1" x14ac:dyDescent="0.35">
      <c r="A20" s="1" t="s">
        <v>228</v>
      </c>
      <c r="B20" t="s">
        <v>227</v>
      </c>
      <c r="C20" s="1" t="str">
        <f>"% Residing in or Purchased in "&amp;biopower_country</f>
        <v>% Residing in or Purchased in Colombia</v>
      </c>
    </row>
    <row r="21" spans="1:3" ht="15" thickBot="1" x14ac:dyDescent="0.35">
      <c r="A21" s="3" t="s">
        <v>258</v>
      </c>
      <c r="B21" s="35">
        <f>'Default-Data'!D96</f>
        <v>566115521.66703963</v>
      </c>
      <c r="C21" s="46">
        <f>'Default-Data'!E96</f>
        <v>0.9</v>
      </c>
    </row>
    <row r="22" spans="1:3" x14ac:dyDescent="0.3">
      <c r="A22" s="1" t="s">
        <v>229</v>
      </c>
      <c r="B22" s="38">
        <f>SUM(B21:B21)</f>
        <v>566115521.66703963</v>
      </c>
    </row>
    <row r="24" spans="1:3" ht="15" thickBot="1" x14ac:dyDescent="0.35">
      <c r="A24" s="1" t="s">
        <v>230</v>
      </c>
      <c r="C24" s="1" t="str">
        <f>"% Purchased in "&amp;biopower_country</f>
        <v>% Purchased in Colombia</v>
      </c>
    </row>
    <row r="25" spans="1:3" x14ac:dyDescent="0.3">
      <c r="A25" s="26" t="s">
        <v>13</v>
      </c>
      <c r="B25" s="10">
        <f>'Default-Data'!D100</f>
        <v>485241875.71460539</v>
      </c>
      <c r="C25" s="11">
        <f>'Default-Data'!E100</f>
        <v>0.05</v>
      </c>
    </row>
    <row r="26" spans="1:3" ht="15" thickBot="1" x14ac:dyDescent="0.35">
      <c r="A26" s="26" t="s">
        <v>231</v>
      </c>
      <c r="B26" s="13">
        <f>'Default-Data'!D101</f>
        <v>727862813.571908</v>
      </c>
      <c r="C26" s="14">
        <f>'Default-Data'!E101</f>
        <v>0.75</v>
      </c>
    </row>
    <row r="27" spans="1:3" x14ac:dyDescent="0.3">
      <c r="A27" s="1" t="s">
        <v>232</v>
      </c>
      <c r="B27" s="55">
        <f>SUM(B25:B26)</f>
        <v>1213104689.2865133</v>
      </c>
    </row>
    <row r="28" spans="1:3" x14ac:dyDescent="0.3">
      <c r="A28" s="1"/>
    </row>
    <row r="29" spans="1:3" x14ac:dyDescent="0.3">
      <c r="A29" s="30" t="s">
        <v>233</v>
      </c>
      <c r="B29" s="55">
        <f>B27+B22+B18</f>
        <v>4043682297.6217117</v>
      </c>
      <c r="C29" s="18"/>
    </row>
    <row r="30" spans="1:3" x14ac:dyDescent="0.3">
      <c r="A30" s="30"/>
      <c r="B30" s="38"/>
    </row>
    <row r="32" spans="1:3" x14ac:dyDescent="0.3">
      <c r="A32" s="1" t="s">
        <v>199</v>
      </c>
    </row>
    <row r="33" spans="1:7" ht="15" thickBot="1" x14ac:dyDescent="0.35">
      <c r="A33" s="1" t="s">
        <v>212</v>
      </c>
    </row>
    <row r="34" spans="1:7" x14ac:dyDescent="0.3">
      <c r="A34" s="3" t="s">
        <v>200</v>
      </c>
      <c r="B34" s="44" t="s">
        <v>202</v>
      </c>
      <c r="C34" s="53" t="s">
        <v>343</v>
      </c>
    </row>
    <row r="35" spans="1:7" x14ac:dyDescent="0.3">
      <c r="A35" s="3" t="s">
        <v>206</v>
      </c>
      <c r="B35" s="47">
        <f>'Default-Data'!C73</f>
        <v>18893.631280974972</v>
      </c>
      <c r="C35" s="49"/>
    </row>
    <row r="36" spans="1:7" x14ac:dyDescent="0.3">
      <c r="A36" s="3" t="s">
        <v>207</v>
      </c>
      <c r="B36" s="68">
        <f>'Default-Data'!C132</f>
        <v>11.5</v>
      </c>
      <c r="C36" s="50"/>
    </row>
    <row r="37" spans="1:7" x14ac:dyDescent="0.3">
      <c r="A37" s="3" t="s">
        <v>208</v>
      </c>
      <c r="B37" s="68"/>
      <c r="C37" s="50"/>
    </row>
    <row r="38" spans="1:7" x14ac:dyDescent="0.3">
      <c r="A38" s="3" t="str">
        <f>"Percent Purchased Directly from Farmers in "&amp;B4</f>
        <v>Percent Purchased Directly from Farmers in Colombia</v>
      </c>
      <c r="B38" s="57">
        <f>'Default-Data'!D132</f>
        <v>0.5</v>
      </c>
      <c r="C38" s="51" t="str">
        <f>IF(B38+B39&gt;1,"You have indicated that the percentage of feedstock purchased from farmers and wholesalers in "&amp;B4&amp;" is greater than 100%. Please revise these figures.","")</f>
        <v/>
      </c>
    </row>
    <row r="39" spans="1:7" x14ac:dyDescent="0.3">
      <c r="A39" s="3" t="str">
        <f>"Percent Purchased from Wholesalers in "&amp;B4</f>
        <v>Percent Purchased from Wholesalers in Colombia</v>
      </c>
      <c r="B39" s="57">
        <f>'Default-Data'!E132</f>
        <v>0.5</v>
      </c>
      <c r="C39" s="49"/>
      <c r="E39" s="52"/>
    </row>
    <row r="40" spans="1:7" x14ac:dyDescent="0.3">
      <c r="A40" s="3" t="s">
        <v>221</v>
      </c>
      <c r="B40" s="47">
        <f>'Default-Data'!C83</f>
        <v>5196417.6996966163</v>
      </c>
      <c r="C40" s="49"/>
    </row>
    <row r="41" spans="1:7" x14ac:dyDescent="0.3">
      <c r="A41" s="3" t="s">
        <v>222</v>
      </c>
      <c r="B41" s="43">
        <f>B36*B40</f>
        <v>59758803.546511084</v>
      </c>
      <c r="C41" s="48" t="str">
        <f>"% Transportation Purchased in "&amp;biopower_country</f>
        <v>% Transportation Purchased in Colombia</v>
      </c>
      <c r="D41" s="9"/>
    </row>
    <row r="42" spans="1:7" ht="15" thickBot="1" x14ac:dyDescent="0.35">
      <c r="A42" s="3" t="s">
        <v>223</v>
      </c>
      <c r="B42" s="13">
        <f>B40*B37</f>
        <v>0</v>
      </c>
      <c r="C42" s="42">
        <f>'Default-Data'!D133</f>
        <v>1</v>
      </c>
    </row>
    <row r="43" spans="1:7" x14ac:dyDescent="0.3">
      <c r="A43" s="5" t="s">
        <v>239</v>
      </c>
      <c r="B43" s="38">
        <f>SUM(B41:B42)</f>
        <v>59758803.546511084</v>
      </c>
      <c r="C43" s="25">
        <f>'Default-Data'!D133</f>
        <v>1</v>
      </c>
    </row>
    <row r="44" spans="1:7" x14ac:dyDescent="0.3">
      <c r="A44" s="3"/>
      <c r="B44" s="4"/>
    </row>
    <row r="45" spans="1:7" ht="15" thickBot="1" x14ac:dyDescent="0.35">
      <c r="A45" s="5" t="s">
        <v>315</v>
      </c>
      <c r="C45" s="1" t="str">
        <f>"% Residing in / Purchased in "&amp;biopower_country</f>
        <v>% Residing in / Purchased in Colombia</v>
      </c>
    </row>
    <row r="46" spans="1:7" ht="15" thickBot="1" x14ac:dyDescent="0.35">
      <c r="A46" s="3" t="s">
        <v>317</v>
      </c>
      <c r="B46" s="35">
        <f>'Default-Data'!G117+'Default-Data'!G118</f>
        <v>73466906.695213139</v>
      </c>
      <c r="C46" s="46">
        <f>'Default-Data'!G119</f>
        <v>1</v>
      </c>
      <c r="G46" s="9"/>
    </row>
    <row r="47" spans="1:7" x14ac:dyDescent="0.3">
      <c r="A47" s="5" t="s">
        <v>316</v>
      </c>
      <c r="B47" s="38">
        <f>SUM(B46:B46)</f>
        <v>73466906.695213139</v>
      </c>
    </row>
    <row r="48" spans="1:7" x14ac:dyDescent="0.3">
      <c r="A48" s="3"/>
    </row>
    <row r="49" spans="1:3" ht="15" thickBot="1" x14ac:dyDescent="0.35">
      <c r="A49" s="5" t="s">
        <v>234</v>
      </c>
      <c r="C49" s="1" t="str">
        <f>"% Manufactured in "&amp;biopower_country</f>
        <v>% Manufactured in Colombia</v>
      </c>
    </row>
    <row r="50" spans="1:3" x14ac:dyDescent="0.3">
      <c r="A50" s="3" t="s">
        <v>235</v>
      </c>
      <c r="B50" s="10">
        <f>'Default-Data'!D111</f>
        <v>2540000</v>
      </c>
      <c r="C50" s="41">
        <f>'Default-Data'!E111</f>
        <v>0.5</v>
      </c>
    </row>
    <row r="51" spans="1:3" x14ac:dyDescent="0.3">
      <c r="A51" s="3" t="s">
        <v>236</v>
      </c>
      <c r="B51" s="69">
        <f>'Default-Data'!D112</f>
        <v>382500</v>
      </c>
      <c r="C51" s="45">
        <f>'Default-Data'!E112</f>
        <v>1</v>
      </c>
    </row>
    <row r="52" spans="1:3" ht="15" thickBot="1" x14ac:dyDescent="0.35">
      <c r="A52" s="3" t="s">
        <v>237</v>
      </c>
      <c r="B52" s="13">
        <f>'Default-Data'!D113</f>
        <v>640000</v>
      </c>
      <c r="C52" s="42">
        <f>'Default-Data'!E113</f>
        <v>1</v>
      </c>
    </row>
    <row r="53" spans="1:3" x14ac:dyDescent="0.3">
      <c r="A53" s="71" t="s">
        <v>238</v>
      </c>
      <c r="B53" s="38">
        <f>SUM(B50:B52)</f>
        <v>3562500</v>
      </c>
    </row>
    <row r="55" spans="1:3" x14ac:dyDescent="0.3">
      <c r="A55" s="71" t="s">
        <v>391</v>
      </c>
      <c r="B55" s="55">
        <f>B53+B47+B43</f>
        <v>136788210.24172422</v>
      </c>
    </row>
    <row r="56" spans="1:3" x14ac:dyDescent="0.3">
      <c r="A56" s="3"/>
      <c r="B56" s="31"/>
    </row>
    <row r="58" spans="1:3" x14ac:dyDescent="0.3">
      <c r="B58" s="9" t="s">
        <v>331</v>
      </c>
    </row>
    <row r="59" spans="1:3" x14ac:dyDescent="0.3">
      <c r="A59" s="1"/>
      <c r="B59" s="9"/>
    </row>
  </sheetData>
  <sheetProtection password="DFD3" sheet="1" objects="1" scenarios="1"/>
  <protectedRanges>
    <protectedRange sqref="B50:C52" name="materials"/>
    <protectedRange sqref="B46:C46" name="operations"/>
    <protectedRange sqref="B34:B42 C42" name="feedstock"/>
    <protectedRange sqref="B25:C26" name="bop"/>
    <protectedRange sqref="B21:C21" name="constr"/>
    <protectedRange sqref="B15:C17" name="equipment"/>
    <protectedRange sqref="B4:B9" name="projectdescription"/>
  </protectedRanges>
  <dataValidations count="3">
    <dataValidation type="decimal" allowBlank="1" showInputMessage="1" showErrorMessage="1" sqref="B38:B39" xr:uid="{00000000-0002-0000-0600-000000000000}">
      <formula1>0</formula1>
      <formula2>1</formula2>
    </dataValidation>
    <dataValidation type="decimal" allowBlank="1" showErrorMessage="1" errorTitle="Expenditures" error="Expenditures must be a number that is greater than or equal to zero." sqref="B15:B17 B21 B25:B26 B46 B50:B52 B41:B42 B36" xr:uid="{00000000-0002-0000-0600-000001000000}">
      <formula1>0</formula1>
      <formula2>9000000000000000000</formula2>
    </dataValidation>
    <dataValidation type="decimal" allowBlank="1" showErrorMessage="1" errorTitle="Domestic Percentage" error="Local content must be between zero and 100%." sqref="C50:C52 C46 C42 C25:C26 C21 C15:C17" xr:uid="{00000000-0002-0000-0600-000002000000}">
      <formula1>0</formula1>
      <formula2>1</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opulatebiopowerdefaults">
                <anchor moveWithCells="1" sizeWithCells="1">
                  <from>
                    <xdr:col>0</xdr:col>
                    <xdr:colOff>53340</xdr:colOff>
                    <xdr:row>9</xdr:row>
                    <xdr:rowOff>91440</xdr:rowOff>
                  </from>
                  <to>
                    <xdr:col>0</xdr:col>
                    <xdr:colOff>3482340</xdr:colOff>
                    <xdr:row>11</xdr:row>
                    <xdr:rowOff>137160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600-000003000000}">
          <x14:formula1>
            <xm:f>'Default-Data'!$B$70:$B$72</xm:f>
          </x14:formula1>
          <xm:sqref>B34</xm:sqref>
        </x14:dataValidation>
        <x14:dataValidation type="list" allowBlank="1" showInputMessage="1" showErrorMessage="1" xr:uid="{00000000-0002-0000-0600-000004000000}">
          <x14:formula1>
            <xm:f>'Default-Data'!$E$70:$E$72</xm:f>
          </x14:formula1>
          <xm:sqref>B8</xm:sqref>
        </x14:dataValidation>
        <x14:dataValidation type="list" allowBlank="1" showInputMessage="1" showErrorMessage="1" xr:uid="{00000000-0002-0000-0600-000005000000}">
          <x14:formula1>
            <xm:f>'Default-Data'!$E$5:$E$55</xm:f>
          </x14:formula1>
          <xm:sqref>B9</xm:sqref>
        </x14:dataValidation>
        <x14:dataValidation type="list" allowBlank="1" showInputMessage="1" showErrorMessage="1" xr:uid="{00000000-0002-0000-0600-000006000000}">
          <x14:formula1>
            <xm:f>'Default-Data'!$B$6:$B$13</xm:f>
          </x14:formula1>
          <xm:sqref>B4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6" tint="0.39997558519241921"/>
  </sheetPr>
  <dimension ref="A1:AA62"/>
  <sheetViews>
    <sheetView workbookViewId="0">
      <selection activeCell="E6" sqref="E6"/>
    </sheetView>
  </sheetViews>
  <sheetFormatPr defaultColWidth="8.77734375" defaultRowHeight="14.4" x14ac:dyDescent="0.3"/>
  <cols>
    <col min="2" max="2" width="30.44140625" customWidth="1"/>
    <col min="3" max="3" width="14.109375" customWidth="1"/>
    <col min="4" max="4" width="13.6640625" bestFit="1" customWidth="1"/>
    <col min="5" max="5" width="15.33203125" bestFit="1" customWidth="1"/>
    <col min="6" max="6" width="14.33203125" bestFit="1" customWidth="1"/>
    <col min="10" max="10" width="12.6640625" bestFit="1" customWidth="1"/>
    <col min="11" max="11" width="12.44140625" bestFit="1" customWidth="1"/>
    <col min="12" max="13" width="13.6640625" bestFit="1" customWidth="1"/>
    <col min="17" max="17" width="14.33203125" bestFit="1" customWidth="1"/>
    <col min="18" max="20" width="15.33203125" bestFit="1" customWidth="1"/>
    <col min="24" max="24" width="14.44140625" bestFit="1" customWidth="1"/>
    <col min="25" max="25" width="13.6640625" bestFit="1" customWidth="1"/>
    <col min="26" max="26" width="14.33203125" bestFit="1" customWidth="1"/>
    <col min="27" max="27" width="14.44140625" bestFit="1" customWidth="1"/>
  </cols>
  <sheetData>
    <row r="1" spans="1:7" ht="31.2" x14ac:dyDescent="0.6">
      <c r="A1" s="133" t="s">
        <v>197</v>
      </c>
      <c r="B1" s="127"/>
      <c r="C1" s="127"/>
      <c r="G1" s="9" t="s">
        <v>571</v>
      </c>
    </row>
    <row r="2" spans="1:7" ht="23.4" x14ac:dyDescent="0.45">
      <c r="A2" s="132" t="s">
        <v>384</v>
      </c>
      <c r="B2" s="127"/>
      <c r="C2" s="127"/>
      <c r="G2" s="9" t="s">
        <v>570</v>
      </c>
    </row>
    <row r="3" spans="1:7" ht="23.4" x14ac:dyDescent="0.45">
      <c r="A3" s="128" t="str">
        <f>biopower_country</f>
        <v>Colombia</v>
      </c>
      <c r="B3" s="129"/>
      <c r="C3" s="129"/>
    </row>
    <row r="5" spans="1:7" x14ac:dyDescent="0.3">
      <c r="B5" t="s">
        <v>380</v>
      </c>
      <c r="C5" s="20">
        <f>biopower_capacity</f>
        <v>1000</v>
      </c>
    </row>
    <row r="6" spans="1:7" x14ac:dyDescent="0.3">
      <c r="B6" t="s">
        <v>379</v>
      </c>
      <c r="C6" s="20">
        <f>biopower_capacity*365.25*24*'Biopower-Inputs'!B6</f>
        <v>7012800</v>
      </c>
    </row>
    <row r="7" spans="1:7" x14ac:dyDescent="0.3">
      <c r="B7" t="s">
        <v>325</v>
      </c>
      <c r="C7" t="str">
        <f>biopower_boiler_type</f>
        <v xml:space="preserve">Stoker boiler  </v>
      </c>
      <c r="E7" s="88"/>
    </row>
    <row r="8" spans="1:7" x14ac:dyDescent="0.3">
      <c r="B8" t="s">
        <v>381</v>
      </c>
      <c r="C8" t="str">
        <f>'Biopower-Inputs'!B34</f>
        <v>Forest Residues</v>
      </c>
    </row>
    <row r="9" spans="1:7" x14ac:dyDescent="0.3">
      <c r="B9" t="s">
        <v>2</v>
      </c>
      <c r="C9">
        <f>biopower_dollar_year</f>
        <v>2024</v>
      </c>
    </row>
    <row r="11" spans="1:7" x14ac:dyDescent="0.3">
      <c r="B11" t="s">
        <v>110</v>
      </c>
    </row>
    <row r="12" spans="1:7" x14ac:dyDescent="0.3">
      <c r="B12" t="s">
        <v>101</v>
      </c>
      <c r="D12" s="127" t="str">
        <f>"( $ "&amp;biopower_dollar_year&amp;" US)"</f>
        <v>( $ 2024 US)</v>
      </c>
      <c r="E12" s="127"/>
      <c r="F12" s="127"/>
    </row>
    <row r="13" spans="1:7" x14ac:dyDescent="0.3">
      <c r="C13" t="s">
        <v>91</v>
      </c>
      <c r="D13" t="s">
        <v>90</v>
      </c>
      <c r="E13" t="s">
        <v>80</v>
      </c>
      <c r="F13" t="s">
        <v>358</v>
      </c>
    </row>
    <row r="14" spans="1:7" x14ac:dyDescent="0.3">
      <c r="B14" t="s">
        <v>95</v>
      </c>
      <c r="C14" s="20">
        <f t="array" ref="C14:C17">TRANSPOSE(C42:F42)</f>
        <v>22523.383007570817</v>
      </c>
      <c r="D14" s="4">
        <f t="array" ref="D14:D17">TRANSPOSE(J42:M42)</f>
        <v>202365790.81750464</v>
      </c>
      <c r="E14" s="4">
        <f t="array" ref="E14:E17">TRANSPOSE(Q42:T42)</f>
        <v>1079663173.4649968</v>
      </c>
      <c r="F14" s="4">
        <f t="array" ref="F14:F17">TRANSPOSE(X42:AA42)</f>
        <v>657269741.33255899</v>
      </c>
    </row>
    <row r="15" spans="1:7" x14ac:dyDescent="0.3">
      <c r="B15" t="s">
        <v>96</v>
      </c>
      <c r="C15" s="20">
        <v>12506.408534099179</v>
      </c>
      <c r="D15" s="4">
        <v>86186809.297402874</v>
      </c>
      <c r="E15" s="4">
        <v>556921692.67248738</v>
      </c>
      <c r="F15" s="4">
        <v>308381719.61454868</v>
      </c>
    </row>
    <row r="16" spans="1:7" x14ac:dyDescent="0.3">
      <c r="B16" t="s">
        <v>99</v>
      </c>
      <c r="C16" s="20">
        <v>16496.621350160673</v>
      </c>
      <c r="D16" s="4">
        <v>130460260.89306803</v>
      </c>
      <c r="E16" s="4">
        <v>1027043030.9621361</v>
      </c>
      <c r="F16" s="4">
        <v>333963018.89086258</v>
      </c>
    </row>
    <row r="17" spans="2:27" x14ac:dyDescent="0.3">
      <c r="B17" t="s">
        <v>72</v>
      </c>
      <c r="C17" s="20">
        <v>51526.412891830667</v>
      </c>
      <c r="D17" s="4">
        <v>419012861.00797552</v>
      </c>
      <c r="E17" s="4">
        <v>2663627897.0996203</v>
      </c>
      <c r="F17" s="4">
        <v>1299614479.8379703</v>
      </c>
    </row>
    <row r="19" spans="2:27" x14ac:dyDescent="0.3">
      <c r="B19" t="s">
        <v>103</v>
      </c>
      <c r="D19" s="127" t="str">
        <f>"( $ "&amp;biopower_dollar_year&amp;" US)"</f>
        <v>( $ 2024 US)</v>
      </c>
      <c r="E19" s="127"/>
      <c r="F19" s="127"/>
    </row>
    <row r="20" spans="2:27" x14ac:dyDescent="0.3">
      <c r="C20" t="s">
        <v>91</v>
      </c>
      <c r="D20" t="s">
        <v>90</v>
      </c>
      <c r="E20" t="s">
        <v>80</v>
      </c>
      <c r="F20" t="s">
        <v>102</v>
      </c>
    </row>
    <row r="21" spans="2:27" x14ac:dyDescent="0.3">
      <c r="B21" t="s">
        <v>95</v>
      </c>
      <c r="C21" s="20">
        <f t="array" ref="C21:C24">TRANSPOSE(C61:F61)</f>
        <v>2405.7262409808636</v>
      </c>
      <c r="D21" s="4">
        <f t="array" ref="D21:D24">TRANSPOSE(J61:M61)</f>
        <v>18255281.440647751</v>
      </c>
      <c r="E21" s="4">
        <f t="array" ref="E21:E24">TRANSPOSE(Q61:T61)</f>
        <v>135518210.24172422</v>
      </c>
      <c r="F21" s="4">
        <f t="array" ref="F21:F24">TRANSPOSE(X61:AA61)</f>
        <v>80746452.43971841</v>
      </c>
    </row>
    <row r="22" spans="2:27" x14ac:dyDescent="0.3">
      <c r="B22" t="s">
        <v>96</v>
      </c>
      <c r="C22" s="20">
        <v>1476.5622121350275</v>
      </c>
      <c r="D22" s="4">
        <v>10986169.861148039</v>
      </c>
      <c r="E22" s="4">
        <v>81257400.243160978</v>
      </c>
      <c r="F22" s="4">
        <v>44862289.788294032</v>
      </c>
    </row>
    <row r="23" spans="2:27" x14ac:dyDescent="0.3">
      <c r="B23" t="s">
        <v>99</v>
      </c>
      <c r="C23" s="20">
        <v>1671.7407837004143</v>
      </c>
      <c r="D23" s="4">
        <v>13220630.707209265</v>
      </c>
      <c r="E23" s="4">
        <v>104078870.75967638</v>
      </c>
      <c r="F23" s="4">
        <v>33843269.302057981</v>
      </c>
    </row>
    <row r="24" spans="2:27" x14ac:dyDescent="0.3">
      <c r="B24" t="s">
        <v>72</v>
      </c>
      <c r="C24" s="27">
        <v>5554.0292368163055</v>
      </c>
      <c r="D24" s="4">
        <v>42462082.009005055</v>
      </c>
      <c r="E24" s="4">
        <v>320854481.24456161</v>
      </c>
      <c r="F24" s="4">
        <v>159452011.53007042</v>
      </c>
    </row>
    <row r="27" spans="2:27" x14ac:dyDescent="0.3">
      <c r="B27" s="1" t="s">
        <v>104</v>
      </c>
    </row>
    <row r="28" spans="2:27" x14ac:dyDescent="0.3">
      <c r="B28" s="1" t="s">
        <v>192</v>
      </c>
    </row>
    <row r="29" spans="2:27" x14ac:dyDescent="0.3">
      <c r="C29" t="s">
        <v>91</v>
      </c>
      <c r="J29" t="str">
        <f>"Earnings ($"&amp;biopower_dollar_year&amp;" US)"</f>
        <v>Earnings ($2024 US)</v>
      </c>
      <c r="Q29" t="str">
        <f>"Output ($"&amp;biopower_dollar_year&amp;" US)"</f>
        <v>Output ($2024 US)</v>
      </c>
      <c r="X29" t="str">
        <f>"GDP ($"&amp;biopower_dollar_year&amp;" US)"</f>
        <v>GDP ($2024 US)</v>
      </c>
    </row>
    <row r="30" spans="2:27" x14ac:dyDescent="0.3">
      <c r="C30" t="s">
        <v>95</v>
      </c>
      <c r="D30" t="s">
        <v>96</v>
      </c>
      <c r="E30" t="s">
        <v>99</v>
      </c>
      <c r="F30" t="s">
        <v>72</v>
      </c>
      <c r="J30" t="s">
        <v>95</v>
      </c>
      <c r="K30" t="s">
        <v>96</v>
      </c>
      <c r="L30" t="s">
        <v>99</v>
      </c>
      <c r="M30" t="s">
        <v>72</v>
      </c>
      <c r="Q30" t="s">
        <v>95</v>
      </c>
      <c r="R30" t="s">
        <v>96</v>
      </c>
      <c r="S30" t="s">
        <v>99</v>
      </c>
      <c r="T30" t="s">
        <v>72</v>
      </c>
      <c r="X30" t="s">
        <v>95</v>
      </c>
      <c r="Y30" t="s">
        <v>96</v>
      </c>
      <c r="Z30" t="s">
        <v>99</v>
      </c>
      <c r="AA30" t="s">
        <v>72</v>
      </c>
    </row>
    <row r="31" spans="2:27" x14ac:dyDescent="0.3">
      <c r="B31" t="s">
        <v>189</v>
      </c>
      <c r="C31" s="20">
        <f>Calculations!O28</f>
        <v>0</v>
      </c>
      <c r="D31" s="20">
        <f>Calculations!P28</f>
        <v>183.21217562360397</v>
      </c>
      <c r="E31" s="20">
        <f>Calculations!Q28</f>
        <v>1084.8206787298775</v>
      </c>
      <c r="F31" s="20">
        <f>SUM(C31:E31)</f>
        <v>1268.0328543534815</v>
      </c>
      <c r="I31" t="s">
        <v>189</v>
      </c>
      <c r="J31" s="4">
        <f>Calculations!L28</f>
        <v>0</v>
      </c>
      <c r="K31" s="4">
        <f>Calculations!M28</f>
        <v>1141554.7784486201</v>
      </c>
      <c r="L31" s="4">
        <f>Calculations!N28</f>
        <v>6759279.1000317186</v>
      </c>
      <c r="M31" s="18">
        <f>SUM(J31:L31)</f>
        <v>7900833.8784803385</v>
      </c>
      <c r="P31" t="s">
        <v>189</v>
      </c>
      <c r="Q31" s="4">
        <f>Calculations!D28</f>
        <v>0</v>
      </c>
      <c r="R31" s="4">
        <f>Calculations!G28</f>
        <v>6245759.9078821233</v>
      </c>
      <c r="S31" s="4">
        <f>Calculations!H28</f>
        <v>36981873.499348491</v>
      </c>
      <c r="T31" s="4">
        <f>SUM(Q31:S31)</f>
        <v>43227633.407230616</v>
      </c>
      <c r="W31" t="s">
        <v>189</v>
      </c>
      <c r="X31" s="4">
        <f>Calculations!I28</f>
        <v>0</v>
      </c>
      <c r="Y31" s="4">
        <f>Calculations!J28</f>
        <v>4323945.3796748919</v>
      </c>
      <c r="Z31" s="4">
        <f>Calculations!K28</f>
        <v>25602585.33912367</v>
      </c>
      <c r="AA31" s="4">
        <f>SUM(X31:Z31)</f>
        <v>29926530.718798563</v>
      </c>
    </row>
    <row r="32" spans="2:27" x14ac:dyDescent="0.3">
      <c r="B32" t="s">
        <v>190</v>
      </c>
      <c r="C32" s="20">
        <f>Calculations!O29</f>
        <v>0</v>
      </c>
      <c r="D32" s="20">
        <f>Calculations!P29</f>
        <v>256.33022813933172</v>
      </c>
      <c r="E32" s="20">
        <f>Calculations!Q29</f>
        <v>47.529139059802183</v>
      </c>
      <c r="F32" s="20">
        <f t="shared" ref="F32:F42" si="0">SUM(C32:E32)</f>
        <v>303.85936719913389</v>
      </c>
      <c r="I32" t="s">
        <v>190</v>
      </c>
      <c r="J32" s="4">
        <f>Calculations!L29</f>
        <v>0</v>
      </c>
      <c r="K32" s="4">
        <f>Calculations!M29</f>
        <v>3421967.3016060083</v>
      </c>
      <c r="L32" s="4">
        <f>Calculations!N29</f>
        <v>634506.358913398</v>
      </c>
      <c r="M32" s="18">
        <f t="shared" ref="M32:M42" si="1">SUM(J32:L32)</f>
        <v>4056473.6605194062</v>
      </c>
      <c r="P32" t="s">
        <v>190</v>
      </c>
      <c r="Q32" s="4">
        <f>Calculations!D29</f>
        <v>0</v>
      </c>
      <c r="R32" s="4">
        <f>Calculations!G29</f>
        <v>50382031.076869935</v>
      </c>
      <c r="S32" s="4">
        <f>Calculations!H29</f>
        <v>9341912.4952606112</v>
      </c>
      <c r="T32" s="4">
        <f t="shared" ref="T32:T42" si="2">SUM(Q32:S32)</f>
        <v>59723943.572130546</v>
      </c>
      <c r="W32" t="s">
        <v>190</v>
      </c>
      <c r="X32" s="4">
        <f>Calculations!I29</f>
        <v>0</v>
      </c>
      <c r="Y32" s="4">
        <f>Calculations!J29</f>
        <v>41257001.505756132</v>
      </c>
      <c r="Z32" s="4">
        <f>Calculations!K29</f>
        <v>7649935.6942470027</v>
      </c>
      <c r="AA32" s="4">
        <f t="shared" ref="AA32:AA42" si="3">SUM(X32:Z32)</f>
        <v>48906937.200003132</v>
      </c>
    </row>
    <row r="33" spans="2:27" x14ac:dyDescent="0.3">
      <c r="B33" t="s">
        <v>191</v>
      </c>
      <c r="C33" s="20">
        <f>Calculations!O30</f>
        <v>0</v>
      </c>
      <c r="D33" s="20">
        <f>Calculations!P30</f>
        <v>130.10443726723904</v>
      </c>
      <c r="E33" s="20">
        <f>Calculations!Q30</f>
        <v>190.22249350337958</v>
      </c>
      <c r="F33" s="20">
        <f t="shared" si="0"/>
        <v>320.32693077061862</v>
      </c>
      <c r="I33" t="s">
        <v>191</v>
      </c>
      <c r="J33" s="4">
        <f>Calculations!L30</f>
        <v>0</v>
      </c>
      <c r="K33" s="4">
        <f>Calculations!M30</f>
        <v>1736873.3034495667</v>
      </c>
      <c r="L33" s="4">
        <f>Calculations!N30</f>
        <v>2539439.6810847521</v>
      </c>
      <c r="M33" s="18">
        <f t="shared" si="1"/>
        <v>4276312.9845343186</v>
      </c>
      <c r="P33" t="s">
        <v>191</v>
      </c>
      <c r="Q33" s="4">
        <f>Calculations!D30</f>
        <v>0</v>
      </c>
      <c r="R33" s="4">
        <f>Calculations!G30</f>
        <v>18633579.055522114</v>
      </c>
      <c r="S33" s="4">
        <f>Calculations!H30</f>
        <v>27243697.027436391</v>
      </c>
      <c r="T33" s="4">
        <f t="shared" si="2"/>
        <v>45877276.082958505</v>
      </c>
      <c r="W33" t="s">
        <v>191</v>
      </c>
      <c r="X33" s="4">
        <f>Calculations!I30</f>
        <v>0</v>
      </c>
      <c r="Y33" s="4">
        <f>Calculations!J30</f>
        <v>9855079.9299297836</v>
      </c>
      <c r="Z33" s="4">
        <f>Calculations!K30</f>
        <v>14408869.653659407</v>
      </c>
      <c r="AA33" s="4">
        <f t="shared" si="3"/>
        <v>24263949.583589189</v>
      </c>
    </row>
    <row r="34" spans="2:27" x14ac:dyDescent="0.3">
      <c r="B34" t="s">
        <v>192</v>
      </c>
      <c r="C34" s="20">
        <f>Calculations!O31</f>
        <v>10753.515023533002</v>
      </c>
      <c r="D34" s="20">
        <f>Calculations!P31</f>
        <v>203.90963405942313</v>
      </c>
      <c r="E34" s="20">
        <f>Calculations!Q31</f>
        <v>115.25602273795489</v>
      </c>
      <c r="F34" s="20">
        <f t="shared" si="0"/>
        <v>11072.680680330379</v>
      </c>
      <c r="I34" t="s">
        <v>192</v>
      </c>
      <c r="J34" s="4">
        <f>Calculations!L31</f>
        <v>49894529.900923982</v>
      </c>
      <c r="K34" s="4">
        <f>Calculations!M31</f>
        <v>946106.95306600828</v>
      </c>
      <c r="L34" s="4">
        <f>Calculations!N31</f>
        <v>534768.86954412085</v>
      </c>
      <c r="M34" s="18">
        <f t="shared" si="1"/>
        <v>51375405.723534107</v>
      </c>
      <c r="P34" t="s">
        <v>192</v>
      </c>
      <c r="Q34" s="4">
        <f>Calculations!D31</f>
        <v>509503969.50033569</v>
      </c>
      <c r="R34" s="4">
        <f>Calculations!G31</f>
        <v>9661284.4958395362</v>
      </c>
      <c r="S34" s="4">
        <f>Calculations!H31</f>
        <v>5460856.3772216439</v>
      </c>
      <c r="T34" s="4">
        <f t="shared" si="2"/>
        <v>524626110.37339687</v>
      </c>
      <c r="W34" t="s">
        <v>192</v>
      </c>
      <c r="X34" s="4">
        <f>Calculations!I31</f>
        <v>253000673.85396266</v>
      </c>
      <c r="Y34" s="4">
        <f>Calculations!J31</f>
        <v>4797433.6493184753</v>
      </c>
      <c r="Z34" s="4">
        <f>Calculations!K31</f>
        <v>2711657.663063359</v>
      </c>
      <c r="AA34" s="4">
        <f t="shared" si="3"/>
        <v>260509765.16634449</v>
      </c>
    </row>
    <row r="35" spans="2:27" x14ac:dyDescent="0.3">
      <c r="B35" t="s">
        <v>359</v>
      </c>
      <c r="C35" s="20">
        <f>Calculations!O32</f>
        <v>586.59199858434431</v>
      </c>
      <c r="D35" s="20">
        <f>Calculations!P32</f>
        <v>4006.0973667731746</v>
      </c>
      <c r="E35" s="20">
        <f>Calculations!Q32</f>
        <v>2489.7045478013724</v>
      </c>
      <c r="F35" s="20">
        <f t="shared" si="0"/>
        <v>7082.3939131588913</v>
      </c>
      <c r="I35" t="s">
        <v>359</v>
      </c>
      <c r="J35" s="4">
        <f>Calculations!L32</f>
        <v>3176325.9225854799</v>
      </c>
      <c r="K35" s="4">
        <f>Calculations!M32</f>
        <v>21692540.889054459</v>
      </c>
      <c r="L35" s="4">
        <f>Calculations!N32</f>
        <v>13481454.08366557</v>
      </c>
      <c r="M35" s="18">
        <f t="shared" si="1"/>
        <v>38350320.895305507</v>
      </c>
      <c r="P35" t="s">
        <v>359</v>
      </c>
      <c r="Q35" s="4">
        <f>Calculations!D32</f>
        <v>24262093.785730273</v>
      </c>
      <c r="R35" s="4">
        <f>Calculations!G32</f>
        <v>189995269.48897296</v>
      </c>
      <c r="S35" s="4">
        <f>Calculations!H32</f>
        <v>139030148.10731772</v>
      </c>
      <c r="T35" s="4">
        <f t="shared" si="2"/>
        <v>353287511.38202095</v>
      </c>
      <c r="W35" t="s">
        <v>359</v>
      </c>
      <c r="X35" s="4">
        <f>Calculations!I32</f>
        <v>6136665.7769577671</v>
      </c>
      <c r="Y35" s="4">
        <f>Calculations!J32</f>
        <v>70869636.750816703</v>
      </c>
      <c r="Z35" s="4">
        <f>Calculations!K32</f>
        <v>41623171.823040284</v>
      </c>
      <c r="AA35" s="4">
        <f t="shared" si="3"/>
        <v>118629474.35081476</v>
      </c>
    </row>
    <row r="36" spans="2:27" x14ac:dyDescent="0.3">
      <c r="B36" t="str">
        <f>IF(biopower_country&lt;&gt;"Zambia","Sales","Trade, Transportation, and Warehousing")</f>
        <v>Sales</v>
      </c>
      <c r="C36" s="20">
        <f>Calculations!O33</f>
        <v>0</v>
      </c>
      <c r="D36" s="20">
        <f>Calculations!P33</f>
        <v>2555.042610672202</v>
      </c>
      <c r="E36" s="20">
        <f>Calculations!Q33</f>
        <v>3169.8610944717962</v>
      </c>
      <c r="F36" s="20">
        <f t="shared" si="0"/>
        <v>5724.9037051439982</v>
      </c>
      <c r="I36" t="str">
        <f>IF(biopower_country&lt;&gt;"Zambia","Sales","Trade, Transportation, and Warehousing")</f>
        <v>Sales</v>
      </c>
      <c r="J36" s="4">
        <f>Calculations!L33</f>
        <v>0</v>
      </c>
      <c r="K36" s="4">
        <f>Calculations!M33</f>
        <v>10769201.268199153</v>
      </c>
      <c r="L36" s="4">
        <f>Calculations!N33</f>
        <v>13360588.185893228</v>
      </c>
      <c r="M36" s="18">
        <f t="shared" si="1"/>
        <v>24129789.454092383</v>
      </c>
      <c r="P36" t="str">
        <f>IF(biopower_country&lt;&gt;"Zambia","Sales","Trade, Transportation, and Warehousing")</f>
        <v>Sales</v>
      </c>
      <c r="Q36" s="4">
        <f>Calculations!D33</f>
        <v>0</v>
      </c>
      <c r="R36" s="4">
        <f>Calculations!G33</f>
        <v>41320631.216703728</v>
      </c>
      <c r="S36" s="4">
        <f>Calculations!H33</f>
        <v>51263591.748235628</v>
      </c>
      <c r="T36" s="4">
        <f t="shared" si="2"/>
        <v>92584222.964939356</v>
      </c>
      <c r="W36" t="str">
        <f>IF(biopower_country&lt;&gt;"Zambia","Sales","Trade, Transportation, and Warehousing")</f>
        <v>Sales</v>
      </c>
      <c r="X36" s="4">
        <f>Calculations!I33</f>
        <v>0</v>
      </c>
      <c r="Y36" s="4">
        <f>Calculations!J33</f>
        <v>24824921.304930918</v>
      </c>
      <c r="Z36" s="4">
        <f>Calculations!K33</f>
        <v>30798528.325569361</v>
      </c>
      <c r="AA36" s="4">
        <f t="shared" si="3"/>
        <v>55623449.630500279</v>
      </c>
    </row>
    <row r="37" spans="2:27" x14ac:dyDescent="0.3">
      <c r="B37" t="str">
        <f>IF(biopower_country&lt;&gt;"Zambia","Transportation and Warehousing","")</f>
        <v>Transportation and Warehousing</v>
      </c>
      <c r="C37" s="20">
        <f>Calculations!O34</f>
        <v>0</v>
      </c>
      <c r="D37" s="20">
        <f>Calculations!P34</f>
        <v>1000.8617441306463</v>
      </c>
      <c r="E37" s="20">
        <f>Calculations!Q34</f>
        <v>698.97561150583124</v>
      </c>
      <c r="F37" s="20">
        <f t="shared" si="0"/>
        <v>1699.8373556364777</v>
      </c>
      <c r="I37" t="str">
        <f>IF(biopower_country&lt;&gt;"Zambia","Transportation and Warehousing","")</f>
        <v>Transportation and Warehousing</v>
      </c>
      <c r="J37" s="4">
        <f>Calculations!L34</f>
        <v>0</v>
      </c>
      <c r="K37" s="4">
        <f>Calculations!M34</f>
        <v>5713945.7793430351</v>
      </c>
      <c r="L37" s="4">
        <f>Calculations!N34</f>
        <v>3990469.9811426918</v>
      </c>
      <c r="M37" s="18">
        <f t="shared" si="1"/>
        <v>9704415.7604857273</v>
      </c>
      <c r="P37" t="str">
        <f>IF(biopower_country&lt;&gt;"Zambia","Transportation and Warehousing","")</f>
        <v>Transportation and Warehousing</v>
      </c>
      <c r="Q37" s="4">
        <f>Calculations!D34</f>
        <v>0</v>
      </c>
      <c r="R37" s="4">
        <f>Calculations!G34</f>
        <v>51789343.274368085</v>
      </c>
      <c r="S37" s="4">
        <f>Calculations!H34</f>
        <v>36168320.047170855</v>
      </c>
      <c r="T37" s="4">
        <f t="shared" si="2"/>
        <v>87957663.32153894</v>
      </c>
      <c r="W37" t="str">
        <f>IF(biopower_country&lt;&gt;"Zambia","Transportation and Warehousing","")</f>
        <v>Transportation and Warehousing</v>
      </c>
      <c r="X37" s="4">
        <f>Calculations!I34</f>
        <v>0</v>
      </c>
      <c r="Y37" s="4">
        <f>Calculations!J34</f>
        <v>22591366.850412872</v>
      </c>
      <c r="Z37" s="4">
        <f>Calculations!K34</f>
        <v>15777218.533550693</v>
      </c>
      <c r="AA37" s="4">
        <f t="shared" si="3"/>
        <v>38368585.383963563</v>
      </c>
    </row>
    <row r="38" spans="2:27" x14ac:dyDescent="0.3">
      <c r="B38" t="str">
        <f>IF(biopower_country&lt;&gt;"Zambia","Information","")</f>
        <v>Information</v>
      </c>
      <c r="C38" s="20">
        <f>Calculations!O35</f>
        <v>0</v>
      </c>
      <c r="D38" s="20">
        <f>Calculations!P35</f>
        <v>440.20878390273083</v>
      </c>
      <c r="E38" s="20">
        <f>Calculations!Q35</f>
        <v>508.91563603077572</v>
      </c>
      <c r="F38" s="20">
        <f t="shared" si="0"/>
        <v>949.12441993350649</v>
      </c>
      <c r="I38" t="str">
        <f>IF(biopower_country&lt;&gt;"Zambia","Information","")</f>
        <v>Information</v>
      </c>
      <c r="J38" s="4">
        <f>Calculations!L35</f>
        <v>0</v>
      </c>
      <c r="K38" s="4">
        <f>Calculations!M35</f>
        <v>2513163.4189850739</v>
      </c>
      <c r="L38" s="4">
        <f>Calculations!N35</f>
        <v>2905412.6282602185</v>
      </c>
      <c r="M38" s="18">
        <f t="shared" si="1"/>
        <v>5418576.047245292</v>
      </c>
      <c r="P38" t="str">
        <f>IF(biopower_country&lt;&gt;"Zambia","Information","")</f>
        <v>Information</v>
      </c>
      <c r="Q38" s="4">
        <f>Calculations!D35</f>
        <v>0</v>
      </c>
      <c r="R38" s="4">
        <f>Calculations!G35</f>
        <v>18937390.194060653</v>
      </c>
      <c r="S38" s="4">
        <f>Calculations!H35</f>
        <v>21893097.83855398</v>
      </c>
      <c r="T38" s="4">
        <f t="shared" si="2"/>
        <v>40830488.032614633</v>
      </c>
      <c r="W38" t="str">
        <f>IF(biopower_country&lt;&gt;"Zambia","Information","")</f>
        <v>Information</v>
      </c>
      <c r="X38" s="4">
        <f>Calculations!I35</f>
        <v>0</v>
      </c>
      <c r="Y38" s="4">
        <f>Calculations!J35</f>
        <v>10353643.059747871</v>
      </c>
      <c r="Z38" s="4">
        <f>Calculations!K35</f>
        <v>11969617.680667384</v>
      </c>
      <c r="AA38" s="4">
        <f t="shared" si="3"/>
        <v>22323260.740415253</v>
      </c>
    </row>
    <row r="39" spans="2:27" x14ac:dyDescent="0.3">
      <c r="B39" t="s">
        <v>196</v>
      </c>
      <c r="C39" s="20">
        <f>Calculations!O36</f>
        <v>11183.275985453471</v>
      </c>
      <c r="D39" s="20">
        <f>Calculations!P36</f>
        <v>2925.850619829037</v>
      </c>
      <c r="E39" s="20">
        <f>Calculations!Q36</f>
        <v>3729.1177904721339</v>
      </c>
      <c r="F39" s="20">
        <f t="shared" si="0"/>
        <v>17838.244395754642</v>
      </c>
      <c r="I39" t="s">
        <v>196</v>
      </c>
      <c r="J39" s="4">
        <f>Calculations!L36</f>
        <v>149294934.99399519</v>
      </c>
      <c r="K39" s="4">
        <f>Calculations!M36</f>
        <v>33075849.523443256</v>
      </c>
      <c r="L39" s="4">
        <f>Calculations!N36</f>
        <v>44326590.774969243</v>
      </c>
      <c r="M39" s="18">
        <f t="shared" si="1"/>
        <v>226697375.29240769</v>
      </c>
      <c r="P39" t="s">
        <v>196</v>
      </c>
      <c r="Q39" s="4">
        <f>Calculations!D36</f>
        <v>545897110.178931</v>
      </c>
      <c r="R39" s="4">
        <f>Calculations!G36</f>
        <v>145718940.82769829</v>
      </c>
      <c r="S39" s="4">
        <f>Calculations!H36</f>
        <v>160251483.83740294</v>
      </c>
      <c r="T39" s="4">
        <f t="shared" si="2"/>
        <v>851867534.84403217</v>
      </c>
      <c r="W39" t="s">
        <v>196</v>
      </c>
      <c r="X39" s="4">
        <f>Calculations!I36</f>
        <v>398132401.70163858</v>
      </c>
      <c r="Y39" s="4">
        <f>Calculations!J36</f>
        <v>107063579.59968191</v>
      </c>
      <c r="Z39" s="4">
        <f>Calculations!K36</f>
        <v>115153159.73785315</v>
      </c>
      <c r="AA39" s="4">
        <f t="shared" si="3"/>
        <v>620349141.0391736</v>
      </c>
    </row>
    <row r="40" spans="2:27" x14ac:dyDescent="0.3">
      <c r="B40" t="str">
        <f>IF(biopower_country&lt;&gt;"Zambia","Education and Health Care","")</f>
        <v>Education and Health Care</v>
      </c>
      <c r="C40" s="20">
        <f>Calculations!O37</f>
        <v>0</v>
      </c>
      <c r="D40" s="20">
        <f>Calculations!P37</f>
        <v>22.633714001995724</v>
      </c>
      <c r="E40" s="20">
        <f>Calculations!Q37</f>
        <v>1984.0613791844128</v>
      </c>
      <c r="F40" s="20">
        <f t="shared" si="0"/>
        <v>2006.6950931864085</v>
      </c>
      <c r="I40" t="str">
        <f>IF(biopower_country&lt;&gt;"Zambia","Education and Health Care","")</f>
        <v>Education and Health Care</v>
      </c>
      <c r="J40" s="4">
        <f>Calculations!L37</f>
        <v>0</v>
      </c>
      <c r="K40" s="4">
        <f>Calculations!M37</f>
        <v>302156.44011611247</v>
      </c>
      <c r="L40" s="4">
        <f>Calculations!N37</f>
        <v>26486900.17260826</v>
      </c>
      <c r="M40" s="18">
        <f t="shared" si="1"/>
        <v>26789056.612724371</v>
      </c>
      <c r="P40" t="str">
        <f>IF(biopower_country&lt;&gt;"Zambia","Education and Health Care","")</f>
        <v>Education and Health Care</v>
      </c>
      <c r="Q40" s="4">
        <f>Calculations!D37</f>
        <v>0</v>
      </c>
      <c r="R40" s="4">
        <f>Calculations!G37</f>
        <v>538214.01442535513</v>
      </c>
      <c r="S40" s="4">
        <f>Calculations!H37</f>
        <v>59972085.781790018</v>
      </c>
      <c r="T40" s="4">
        <f t="shared" si="2"/>
        <v>60510299.79621537</v>
      </c>
      <c r="W40" t="str">
        <f>IF(biopower_country&lt;&gt;"Zambia","Education and Health Care","")</f>
        <v>Education and Health Care</v>
      </c>
      <c r="X40" s="4">
        <f>Calculations!I37</f>
        <v>0</v>
      </c>
      <c r="Y40" s="4">
        <f>Calculations!J37</f>
        <v>410307.47394007386</v>
      </c>
      <c r="Z40" s="4">
        <f>Calculations!K37</f>
        <v>35878302.713810995</v>
      </c>
      <c r="AA40" s="4">
        <f t="shared" si="3"/>
        <v>36288610.18775107</v>
      </c>
    </row>
    <row r="41" spans="2:27" x14ac:dyDescent="0.3">
      <c r="B41" t="s">
        <v>18</v>
      </c>
      <c r="C41" s="20">
        <f>Calculations!O38</f>
        <v>0</v>
      </c>
      <c r="D41" s="20">
        <f>Calculations!P38</f>
        <v>782.1572196997945</v>
      </c>
      <c r="E41" s="20">
        <f>Calculations!Q38</f>
        <v>2478.1569566633348</v>
      </c>
      <c r="F41" s="20">
        <f t="shared" si="0"/>
        <v>3260.3141763631293</v>
      </c>
      <c r="I41" t="s">
        <v>18</v>
      </c>
      <c r="J41" s="4">
        <f>Calculations!L38</f>
        <v>0</v>
      </c>
      <c r="K41" s="4">
        <f>Calculations!M38</f>
        <v>4873449.6416915795</v>
      </c>
      <c r="L41" s="4">
        <f>Calculations!N38</f>
        <v>15440851.056954831</v>
      </c>
      <c r="M41" s="18">
        <f t="shared" si="1"/>
        <v>20314300.698646411</v>
      </c>
      <c r="P41" t="s">
        <v>18</v>
      </c>
      <c r="Q41" s="4">
        <f>Calculations!D38</f>
        <v>0</v>
      </c>
      <c r="R41" s="4">
        <f>Calculations!G38</f>
        <v>23699249.120144576</v>
      </c>
      <c r="S41" s="4">
        <f>Calculations!H38</f>
        <v>479435964.20239794</v>
      </c>
      <c r="T41" s="4">
        <f t="shared" si="2"/>
        <v>503135213.32254255</v>
      </c>
      <c r="W41" t="s">
        <v>18</v>
      </c>
      <c r="X41" s="4">
        <f>Calculations!I38</f>
        <v>0</v>
      </c>
      <c r="Y41" s="4">
        <f>Calculations!J38</f>
        <v>12034804.110339019</v>
      </c>
      <c r="Z41" s="4">
        <f>Calculations!K38</f>
        <v>32389971.726277322</v>
      </c>
      <c r="AA41" s="4">
        <f t="shared" si="3"/>
        <v>44424775.836616337</v>
      </c>
    </row>
    <row r="42" spans="2:27" x14ac:dyDescent="0.3">
      <c r="B42" t="s">
        <v>72</v>
      </c>
      <c r="C42" s="20">
        <f>Calculations!O39</f>
        <v>22523.383007570817</v>
      </c>
      <c r="D42" s="20">
        <f>Calculations!P39</f>
        <v>12506.408534099179</v>
      </c>
      <c r="E42" s="20">
        <f>Calculations!Q39</f>
        <v>16496.621350160673</v>
      </c>
      <c r="F42" s="20">
        <f t="shared" si="0"/>
        <v>51526.412891830667</v>
      </c>
      <c r="I42" t="s">
        <v>72</v>
      </c>
      <c r="J42" s="4">
        <f>Calculations!L39</f>
        <v>202365790.81750464</v>
      </c>
      <c r="K42" s="4">
        <f>Calculations!M39</f>
        <v>86186809.297402874</v>
      </c>
      <c r="L42" s="4">
        <f>Calculations!N39</f>
        <v>130460260.89306803</v>
      </c>
      <c r="M42" s="18">
        <f t="shared" si="1"/>
        <v>419012861.00797552</v>
      </c>
      <c r="P42" t="s">
        <v>72</v>
      </c>
      <c r="Q42" s="4">
        <f>Calculations!D39</f>
        <v>1079663173.4649968</v>
      </c>
      <c r="R42" s="4">
        <f>Calculations!G39</f>
        <v>556921692.67248738</v>
      </c>
      <c r="S42" s="4">
        <f>Calculations!H39</f>
        <v>1027043030.9621361</v>
      </c>
      <c r="T42" s="4">
        <f t="shared" si="2"/>
        <v>2663627897.0996203</v>
      </c>
      <c r="W42" t="s">
        <v>72</v>
      </c>
      <c r="X42" s="4">
        <f>Calculations!I39</f>
        <v>657269741.33255899</v>
      </c>
      <c r="Y42" s="4">
        <f>Calculations!J39</f>
        <v>308381719.61454868</v>
      </c>
      <c r="Z42" s="4">
        <f>Calculations!K39</f>
        <v>333963018.89086258</v>
      </c>
      <c r="AA42" s="4">
        <f t="shared" si="3"/>
        <v>1299614479.8379703</v>
      </c>
    </row>
    <row r="46" spans="2:27" x14ac:dyDescent="0.3">
      <c r="B46" s="1" t="s">
        <v>104</v>
      </c>
    </row>
    <row r="47" spans="2:27" x14ac:dyDescent="0.3">
      <c r="B47" s="1" t="s">
        <v>244</v>
      </c>
    </row>
    <row r="48" spans="2:27" x14ac:dyDescent="0.3">
      <c r="C48" t="s">
        <v>91</v>
      </c>
      <c r="J48" t="str">
        <f>"Earnings ($"&amp;biopower_dollar_year&amp;" US)"</f>
        <v>Earnings ($2024 US)</v>
      </c>
      <c r="Q48" t="str">
        <f>"Output ($"&amp;biopower_dollar_year&amp;" US)"</f>
        <v>Output ($2024 US)</v>
      </c>
      <c r="X48" t="str">
        <f>"GDP ($"&amp;biopower_dollar_year&amp;" US)"</f>
        <v>GDP ($2024 US)</v>
      </c>
    </row>
    <row r="49" spans="2:27" x14ac:dyDescent="0.3">
      <c r="C49" t="s">
        <v>95</v>
      </c>
      <c r="D49" t="s">
        <v>96</v>
      </c>
      <c r="E49" t="s">
        <v>99</v>
      </c>
      <c r="F49" t="s">
        <v>72</v>
      </c>
      <c r="J49" t="s">
        <v>95</v>
      </c>
      <c r="K49" t="s">
        <v>96</v>
      </c>
      <c r="L49" t="s">
        <v>99</v>
      </c>
      <c r="M49" t="s">
        <v>72</v>
      </c>
      <c r="Q49" t="s">
        <v>95</v>
      </c>
      <c r="R49" t="s">
        <v>96</v>
      </c>
      <c r="S49" t="s">
        <v>99</v>
      </c>
      <c r="T49" t="s">
        <v>72</v>
      </c>
      <c r="X49" t="s">
        <v>95</v>
      </c>
      <c r="Y49" t="s">
        <v>96</v>
      </c>
      <c r="Z49" t="s">
        <v>99</v>
      </c>
      <c r="AA49" t="s">
        <v>72</v>
      </c>
    </row>
    <row r="50" spans="2:27" x14ac:dyDescent="0.3">
      <c r="B50" t="s">
        <v>189</v>
      </c>
      <c r="C50" s="20">
        <f>Calculations!Z28</f>
        <v>1665.3079118159321</v>
      </c>
      <c r="D50" s="20">
        <f>Calculations!AA28</f>
        <v>124.6035708050463</v>
      </c>
      <c r="E50" s="20">
        <f>Calculations!AB28</f>
        <v>109.93396363653818</v>
      </c>
      <c r="F50" s="20">
        <f>SUM(C50:E50)</f>
        <v>1899.8454462575166</v>
      </c>
      <c r="I50" t="s">
        <v>189</v>
      </c>
      <c r="J50" s="4">
        <f>Calculations!W28</f>
        <v>10376167.401817871</v>
      </c>
      <c r="K50" s="4">
        <f>Calculations!X28</f>
        <v>776377.4496979228</v>
      </c>
      <c r="L50" s="4">
        <f>Calculations!Y28</f>
        <v>684974.35323790181</v>
      </c>
      <c r="M50" s="4">
        <f>SUM(J50:L50)</f>
        <v>11837519.204753697</v>
      </c>
      <c r="P50" t="s">
        <v>189</v>
      </c>
      <c r="Q50" s="4">
        <f>Calculations!E28</f>
        <v>56770863.36918553</v>
      </c>
      <c r="R50" s="4">
        <f>Calculations!R28</f>
        <v>4247774.3865230605</v>
      </c>
      <c r="S50" s="4">
        <f>Calculations!S28</f>
        <v>3747682.9269593656</v>
      </c>
      <c r="T50" s="4">
        <f>SUM(Q50:S50)</f>
        <v>64766320.682667956</v>
      </c>
      <c r="W50" t="s">
        <v>189</v>
      </c>
      <c r="X50" s="4">
        <f>Calculations!T28</f>
        <v>39302521.38823925</v>
      </c>
      <c r="Y50" s="4">
        <f>Calculations!U28</f>
        <v>2940738.1493048551</v>
      </c>
      <c r="Z50" s="4">
        <f>Calculations!V28</f>
        <v>2594524.3678134447</v>
      </c>
      <c r="AA50" s="4">
        <f>SUM(X50:Z50)</f>
        <v>44837783.905357547</v>
      </c>
    </row>
    <row r="51" spans="2:27" x14ac:dyDescent="0.3">
      <c r="B51" t="s">
        <v>190</v>
      </c>
      <c r="C51" s="20">
        <f>Calculations!Z29</f>
        <v>0</v>
      </c>
      <c r="D51" s="20">
        <f>Calculations!AA29</f>
        <v>43.524529249982123</v>
      </c>
      <c r="E51" s="20">
        <f>Calculations!AB29</f>
        <v>4.8165256687342985</v>
      </c>
      <c r="F51" s="20">
        <f t="shared" ref="F51:F61" si="4">SUM(C51:E51)</f>
        <v>48.341054918716424</v>
      </c>
      <c r="I51" t="s">
        <v>190</v>
      </c>
      <c r="J51" s="4">
        <f>Calculations!W29</f>
        <v>0</v>
      </c>
      <c r="K51" s="4">
        <f>Calculations!X29</f>
        <v>581045.46230214811</v>
      </c>
      <c r="L51" s="4">
        <f>Calculations!Y29</f>
        <v>64299.842688845005</v>
      </c>
      <c r="M51" s="4">
        <f t="shared" ref="M51:M61" si="5">SUM(J51:L51)</f>
        <v>645345.30499099311</v>
      </c>
      <c r="P51" t="s">
        <v>190</v>
      </c>
      <c r="Q51" s="4">
        <f>Calculations!E29</f>
        <v>0</v>
      </c>
      <c r="R51" s="4">
        <f>Calculations!R29</f>
        <v>8554801.3638359439</v>
      </c>
      <c r="S51" s="4">
        <f>Calculations!S29</f>
        <v>946694.22208296321</v>
      </c>
      <c r="T51" s="4">
        <f t="shared" ref="T51:T61" si="6">SUM(Q51:S51)</f>
        <v>9501495.5859189071</v>
      </c>
      <c r="W51" t="s">
        <v>190</v>
      </c>
      <c r="X51" s="4">
        <f>Calculations!T29</f>
        <v>0</v>
      </c>
      <c r="Y51" s="4">
        <f>Calculations!U29</f>
        <v>7005383.5703987554</v>
      </c>
      <c r="Z51" s="4">
        <f>Calculations!V29</f>
        <v>775232.04426545266</v>
      </c>
      <c r="AA51" s="4">
        <f t="shared" ref="AA51:AA61" si="7">SUM(X51:Z51)</f>
        <v>7780615.6146642081</v>
      </c>
    </row>
    <row r="52" spans="2:27" x14ac:dyDescent="0.3">
      <c r="B52" t="s">
        <v>191</v>
      </c>
      <c r="C52" s="20">
        <f>Calculations!Z30</f>
        <v>515.63553474998048</v>
      </c>
      <c r="D52" s="20">
        <f>Calculations!AA30</f>
        <v>162.28603631096195</v>
      </c>
      <c r="E52" s="20">
        <f>Calculations!AB30</f>
        <v>19.2768381850316</v>
      </c>
      <c r="F52" s="20">
        <f t="shared" si="4"/>
        <v>697.19840924597395</v>
      </c>
      <c r="I52" t="s">
        <v>191</v>
      </c>
      <c r="J52" s="4">
        <f>Calculations!W30</f>
        <v>6883651.4221079331</v>
      </c>
      <c r="K52" s="4">
        <f>Calculations!X30</f>
        <v>2166492.4725986514</v>
      </c>
      <c r="L52" s="4">
        <f>Calculations!Y30</f>
        <v>257342.68808777502</v>
      </c>
      <c r="M52" s="4">
        <f t="shared" si="5"/>
        <v>9307486.582794359</v>
      </c>
      <c r="P52" t="s">
        <v>191</v>
      </c>
      <c r="Q52" s="4">
        <f>Calculations!E30</f>
        <v>73849406.695213139</v>
      </c>
      <c r="R52" s="4">
        <f>Calculations!R30</f>
        <v>23242633.001027495</v>
      </c>
      <c r="S52" s="4">
        <f>Calculations!S30</f>
        <v>2760831.9578177929</v>
      </c>
      <c r="T52" s="4">
        <f t="shared" si="6"/>
        <v>99852871.654058427</v>
      </c>
      <c r="W52" t="s">
        <v>191</v>
      </c>
      <c r="X52" s="4">
        <f>Calculations!T30</f>
        <v>39058079.158632383</v>
      </c>
      <c r="Y52" s="4">
        <f>Calculations!U30</f>
        <v>12292754.136209155</v>
      </c>
      <c r="Z52" s="4">
        <f>Calculations!V30</f>
        <v>1460171.4215141963</v>
      </c>
      <c r="AA52" s="4">
        <f t="shared" si="7"/>
        <v>52811004.716355734</v>
      </c>
    </row>
    <row r="53" spans="2:27" x14ac:dyDescent="0.3">
      <c r="B53" t="s">
        <v>192</v>
      </c>
      <c r="C53" s="20">
        <f>Calculations!Z31</f>
        <v>0</v>
      </c>
      <c r="D53" s="20">
        <f>Calculations!AA31</f>
        <v>66.435471488365948</v>
      </c>
      <c r="E53" s="20">
        <f>Calculations!AB31</f>
        <v>11.679857935046966</v>
      </c>
      <c r="F53" s="20">
        <f t="shared" si="4"/>
        <v>78.115329423412916</v>
      </c>
      <c r="I53" t="s">
        <v>192</v>
      </c>
      <c r="J53" s="4">
        <f>Calculations!W31</f>
        <v>0</v>
      </c>
      <c r="K53" s="4">
        <f>Calculations!X31</f>
        <v>308249.59200821491</v>
      </c>
      <c r="L53" s="4">
        <f>Calculations!Y31</f>
        <v>54192.607691850557</v>
      </c>
      <c r="M53" s="4">
        <f t="shared" si="5"/>
        <v>362442.19970006548</v>
      </c>
      <c r="P53" t="s">
        <v>192</v>
      </c>
      <c r="Q53" s="4">
        <f>Calculations!E31</f>
        <v>0</v>
      </c>
      <c r="R53" s="4">
        <f>Calculations!R31</f>
        <v>3147727.6374165416</v>
      </c>
      <c r="S53" s="4">
        <f>Calculations!S31</f>
        <v>553394.30577661283</v>
      </c>
      <c r="T53" s="4">
        <f t="shared" si="6"/>
        <v>3701121.9431931544</v>
      </c>
      <c r="W53" t="s">
        <v>192</v>
      </c>
      <c r="X53" s="4">
        <f>Calculations!T31</f>
        <v>0</v>
      </c>
      <c r="Y53" s="4">
        <f>Calculations!U31</f>
        <v>1563044.1783527699</v>
      </c>
      <c r="Z53" s="4">
        <f>Calculations!V31</f>
        <v>274794.97835067735</v>
      </c>
      <c r="AA53" s="4">
        <f t="shared" si="7"/>
        <v>1837839.1567034472</v>
      </c>
    </row>
    <row r="54" spans="2:27" x14ac:dyDescent="0.3">
      <c r="B54" t="s">
        <v>359</v>
      </c>
      <c r="C54" s="20">
        <f>Calculations!Z32</f>
        <v>40.024860026957029</v>
      </c>
      <c r="D54" s="20">
        <f>Calculations!AA32</f>
        <v>291.38868801234281</v>
      </c>
      <c r="E54" s="20">
        <f>Calculations!AB32</f>
        <v>252.30261055142751</v>
      </c>
      <c r="F54" s="20">
        <f t="shared" si="4"/>
        <v>583.71615859072733</v>
      </c>
      <c r="I54" t="s">
        <v>359</v>
      </c>
      <c r="J54" s="4">
        <f>Calculations!W32</f>
        <v>216729.85781990521</v>
      </c>
      <c r="K54" s="4">
        <f>Calculations!X32</f>
        <v>1577835.0975046512</v>
      </c>
      <c r="L54" s="4">
        <f>Calculations!Y32</f>
        <v>1366188.6356522779</v>
      </c>
      <c r="M54" s="4">
        <f t="shared" si="5"/>
        <v>3160753.5909768343</v>
      </c>
      <c r="P54" t="s">
        <v>359</v>
      </c>
      <c r="Q54" s="4">
        <f>Calculations!E32</f>
        <v>1910000</v>
      </c>
      <c r="R54" s="4">
        <f>Calculations!R32</f>
        <v>15938529.011674287</v>
      </c>
      <c r="S54" s="4">
        <f>Calculations!S32</f>
        <v>14089089.142647274</v>
      </c>
      <c r="T54" s="4">
        <f t="shared" si="6"/>
        <v>31937618.154321559</v>
      </c>
      <c r="W54" t="s">
        <v>359</v>
      </c>
      <c r="X54" s="4">
        <f>Calculations!T32</f>
        <v>590734.59715639811</v>
      </c>
      <c r="Y54" s="4">
        <f>Calculations!U32</f>
        <v>4813034.9016303886</v>
      </c>
      <c r="Z54" s="4">
        <f>Calculations!V32</f>
        <v>4218024.5522134537</v>
      </c>
      <c r="AA54" s="4">
        <f t="shared" si="7"/>
        <v>9621794.0510002412</v>
      </c>
    </row>
    <row r="55" spans="2:27" x14ac:dyDescent="0.3">
      <c r="B55" t="str">
        <f>IF(biopower_country&lt;&gt;"Zambia","Sales","Trade, Transportation, and Warehousing")</f>
        <v>Sales</v>
      </c>
      <c r="C55" s="20">
        <f>Calculations!Z33</f>
        <v>184.75793438799408</v>
      </c>
      <c r="D55" s="20">
        <f>Calculations!AA33</f>
        <v>324.92160012211332</v>
      </c>
      <c r="E55" s="20">
        <f>Calculations!AB33</f>
        <v>321.2285690392066</v>
      </c>
      <c r="F55" s="20">
        <f t="shared" si="4"/>
        <v>830.90810354931398</v>
      </c>
      <c r="I55" t="str">
        <f>IF(biopower_country&lt;&gt;"Zambia","Sales","Trade, Transportation, and Warehousing")</f>
        <v>Sales</v>
      </c>
      <c r="J55" s="4">
        <f>Calculations!W33</f>
        <v>778732.75890204264</v>
      </c>
      <c r="K55" s="4">
        <f>Calculations!X33</f>
        <v>1369505.9696792201</v>
      </c>
      <c r="L55" s="4">
        <f>Calculations!Y33</f>
        <v>1353940.2821030451</v>
      </c>
      <c r="M55" s="4">
        <f t="shared" si="5"/>
        <v>3502179.0106843077</v>
      </c>
      <c r="P55" t="str">
        <f>IF(biopower_country&lt;&gt;"Zambia","Sales","Trade, Transportation, and Warehousing")</f>
        <v>Sales</v>
      </c>
      <c r="Q55" s="4">
        <f>Calculations!E33</f>
        <v>2987940.1773255542</v>
      </c>
      <c r="R55" s="4">
        <f>Calculations!R33</f>
        <v>5254693.4273847211</v>
      </c>
      <c r="S55" s="4">
        <f>Calculations!S33</f>
        <v>5194969.0318653584</v>
      </c>
      <c r="T55" s="4">
        <f t="shared" si="6"/>
        <v>13437602.636575634</v>
      </c>
      <c r="W55" t="str">
        <f>IF(biopower_country&lt;&gt;"Zambia","Sales","Trade, Transportation, and Warehousing")</f>
        <v>Sales</v>
      </c>
      <c r="X55" s="4">
        <f>Calculations!T33</f>
        <v>1795117.2956903684</v>
      </c>
      <c r="Y55" s="4">
        <f>Calculations!U33</f>
        <v>3156954.4553237734</v>
      </c>
      <c r="Z55" s="4">
        <f>Calculations!V33</f>
        <v>3121072.7813247228</v>
      </c>
      <c r="AA55" s="4">
        <f t="shared" si="7"/>
        <v>8073144.5323388642</v>
      </c>
    </row>
    <row r="56" spans="2:27" x14ac:dyDescent="0.3">
      <c r="B56" t="str">
        <f>IF(biopower_country&lt;&gt;"Zambia","Transportation and Warehousing","")</f>
        <v>Transportation and Warehousing</v>
      </c>
      <c r="C56" s="20">
        <f>Calculations!Z34</f>
        <v>0</v>
      </c>
      <c r="D56" s="20">
        <f>Calculations!AA34</f>
        <v>98.011782474658119</v>
      </c>
      <c r="E56" s="20">
        <f>Calculations!AB34</f>
        <v>70.833051917922177</v>
      </c>
      <c r="F56" s="20">
        <f t="shared" si="4"/>
        <v>168.84483439258031</v>
      </c>
      <c r="I56" t="str">
        <f>IF(biopower_country&lt;&gt;"Zambia","Transportation and Warehousing","")</f>
        <v>Transportation and Warehousing</v>
      </c>
      <c r="J56" s="4">
        <f>Calculations!W34</f>
        <v>0</v>
      </c>
      <c r="K56" s="4">
        <f>Calculations!X34</f>
        <v>559551.82030002447</v>
      </c>
      <c r="L56" s="4">
        <f>Calculations!Y34</f>
        <v>404387.73928356456</v>
      </c>
      <c r="M56" s="4">
        <f t="shared" si="5"/>
        <v>963939.55958358897</v>
      </c>
      <c r="P56" t="str">
        <f>IF(biopower_country&lt;&gt;"Zambia","Transportation and Warehousing","")</f>
        <v>Transportation and Warehousing</v>
      </c>
      <c r="Q56" s="4">
        <f>Calculations!E34</f>
        <v>0</v>
      </c>
      <c r="R56" s="4">
        <f>Calculations!R34</f>
        <v>5071595.4299180191</v>
      </c>
      <c r="S56" s="4">
        <f>Calculations!S34</f>
        <v>3665238.7429742329</v>
      </c>
      <c r="T56" s="4">
        <f t="shared" si="6"/>
        <v>8736834.172892252</v>
      </c>
      <c r="W56" t="str">
        <f>IF(biopower_country&lt;&gt;"Zambia","Transportation and Warehousing","")</f>
        <v>Transportation and Warehousing</v>
      </c>
      <c r="X56" s="4">
        <f>Calculations!T34</f>
        <v>0</v>
      </c>
      <c r="Y56" s="4">
        <f>Calculations!U34</f>
        <v>2212313.6852144869</v>
      </c>
      <c r="Z56" s="4">
        <f>Calculations!V34</f>
        <v>1598837.672032391</v>
      </c>
      <c r="AA56" s="4">
        <f t="shared" si="7"/>
        <v>3811151.3572468776</v>
      </c>
    </row>
    <row r="57" spans="2:27" x14ac:dyDescent="0.3">
      <c r="B57" t="str">
        <f>IF(biopower_country&lt;&gt;"Zambia","Information","")</f>
        <v>Information</v>
      </c>
      <c r="C57" s="20">
        <f>Calculations!Z35</f>
        <v>0</v>
      </c>
      <c r="D57" s="20">
        <f>Calculations!AA35</f>
        <v>24.588128456380804</v>
      </c>
      <c r="E57" s="20">
        <f>Calculations!AB35</f>
        <v>51.572683045622398</v>
      </c>
      <c r="F57" s="20">
        <f t="shared" si="4"/>
        <v>76.160811502003199</v>
      </c>
      <c r="I57" t="str">
        <f>IF(biopower_country&lt;&gt;"Zambia","Information","")</f>
        <v>Information</v>
      </c>
      <c r="J57" s="4">
        <f>Calculations!W35</f>
        <v>0</v>
      </c>
      <c r="K57" s="4">
        <f>Calculations!X35</f>
        <v>140374.26611536279</v>
      </c>
      <c r="L57" s="4">
        <f>Calculations!Y35</f>
        <v>294429.79147324077</v>
      </c>
      <c r="M57" s="4">
        <f t="shared" si="5"/>
        <v>434804.05758860358</v>
      </c>
      <c r="P57" t="str">
        <f>IF(biopower_country&lt;&gt;"Zambia","Information","")</f>
        <v>Information</v>
      </c>
      <c r="Q57" s="4">
        <f>Calculations!E35</f>
        <v>0</v>
      </c>
      <c r="R57" s="4">
        <f>Calculations!R35</f>
        <v>1057759.4081426985</v>
      </c>
      <c r="S57" s="4">
        <f>Calculations!S35</f>
        <v>2218610.9362265025</v>
      </c>
      <c r="T57" s="4">
        <f t="shared" si="6"/>
        <v>3276370.344369201</v>
      </c>
      <c r="W57" t="str">
        <f>IF(biopower_country&lt;&gt;"Zambia","Information","")</f>
        <v>Information</v>
      </c>
      <c r="X57" s="4">
        <f>Calculations!T35</f>
        <v>0</v>
      </c>
      <c r="Y57" s="4">
        <f>Calculations!U35</f>
        <v>578309.00893801311</v>
      </c>
      <c r="Z57" s="4">
        <f>Calculations!V35</f>
        <v>1212981.5928567904</v>
      </c>
      <c r="AA57" s="4">
        <f t="shared" si="7"/>
        <v>1791290.6017948035</v>
      </c>
    </row>
    <row r="58" spans="2:27" x14ac:dyDescent="0.3">
      <c r="B58" t="s">
        <v>196</v>
      </c>
      <c r="C58" s="20">
        <f>Calculations!Z36</f>
        <v>0</v>
      </c>
      <c r="D58" s="20">
        <f>Calculations!AA36</f>
        <v>290.26607150923815</v>
      </c>
      <c r="E58" s="20">
        <f>Calculations!AB36</f>
        <v>377.90273324630357</v>
      </c>
      <c r="F58" s="20">
        <f t="shared" si="4"/>
        <v>668.16880475554171</v>
      </c>
      <c r="I58" t="s">
        <v>196</v>
      </c>
      <c r="J58" s="4">
        <f>Calculations!W36</f>
        <v>0</v>
      </c>
      <c r="K58" s="4">
        <f>Calculations!X36</f>
        <v>3157392.8143964685</v>
      </c>
      <c r="L58" s="4">
        <f>Calculations!Y36</f>
        <v>4491984.6329741301</v>
      </c>
      <c r="M58" s="4">
        <f t="shared" si="5"/>
        <v>7649377.4473705981</v>
      </c>
      <c r="P58" t="s">
        <v>196</v>
      </c>
      <c r="Q58" s="4">
        <f>Calculations!E36</f>
        <v>0</v>
      </c>
      <c r="R58" s="4">
        <f>Calculations!R36</f>
        <v>13245110.076377971</v>
      </c>
      <c r="S58" s="4">
        <f>Calculations!S36</f>
        <v>16239624.799103798</v>
      </c>
      <c r="T58" s="4">
        <f t="shared" si="6"/>
        <v>29484734.875481769</v>
      </c>
      <c r="W58" t="s">
        <v>196</v>
      </c>
      <c r="X58" s="4">
        <f>Calculations!T36</f>
        <v>0</v>
      </c>
      <c r="Y58" s="4">
        <f>Calculations!U36</f>
        <v>9508788.3167179357</v>
      </c>
      <c r="Z58" s="4">
        <f>Calculations!V36</f>
        <v>11669433.96587464</v>
      </c>
      <c r="AA58" s="4">
        <f t="shared" si="7"/>
        <v>21178222.282592576</v>
      </c>
    </row>
    <row r="59" spans="2:27" x14ac:dyDescent="0.3">
      <c r="B59" t="str">
        <f>IF(biopower_country&lt;&gt;"Zambia","Education and Health Care","")</f>
        <v>Education and Health Care</v>
      </c>
      <c r="C59" s="20">
        <f>Calculations!Z37</f>
        <v>0</v>
      </c>
      <c r="D59" s="20">
        <f>Calculations!AA37</f>
        <v>4.8411080803992599</v>
      </c>
      <c r="E59" s="20">
        <f>Calculations!AB37</f>
        <v>201.06155403240621</v>
      </c>
      <c r="F59" s="20">
        <f t="shared" si="4"/>
        <v>205.90266211280547</v>
      </c>
      <c r="I59" t="str">
        <f>IF(biopower_country&lt;&gt;"Zambia","Education and Health Care","")</f>
        <v>Education and Health Care</v>
      </c>
      <c r="J59" s="4">
        <f>Calculations!W37</f>
        <v>0</v>
      </c>
      <c r="K59" s="4">
        <f>Calculations!X37</f>
        <v>64628.013929212306</v>
      </c>
      <c r="L59" s="4">
        <f>Calculations!Y37</f>
        <v>2684139.3951204149</v>
      </c>
      <c r="M59" s="4">
        <f t="shared" si="5"/>
        <v>2748767.4090496274</v>
      </c>
      <c r="P59" t="str">
        <f>IF(biopower_country&lt;&gt;"Zambia","Education and Health Care","")</f>
        <v>Education and Health Care</v>
      </c>
      <c r="Q59" s="4">
        <f>Calculations!E37</f>
        <v>0</v>
      </c>
      <c r="R59" s="4">
        <f>Calculations!R37</f>
        <v>112395.22286132262</v>
      </c>
      <c r="S59" s="4">
        <f>Calculations!S37</f>
        <v>6077473.6569935083</v>
      </c>
      <c r="T59" s="4">
        <f t="shared" si="6"/>
        <v>6189868.8798548309</v>
      </c>
      <c r="W59" t="str">
        <f>IF(biopower_country&lt;&gt;"Zambia","Education and Health Care","")</f>
        <v>Education and Health Care</v>
      </c>
      <c r="X59" s="4">
        <f>Calculations!T37</f>
        <v>0</v>
      </c>
      <c r="Y59" s="4">
        <f>Calculations!U37</f>
        <v>87779.316311952658</v>
      </c>
      <c r="Z59" s="4">
        <f>Calculations!V37</f>
        <v>3635848.8579870895</v>
      </c>
      <c r="AA59" s="4">
        <f t="shared" si="7"/>
        <v>3723628.1742990422</v>
      </c>
    </row>
    <row r="60" spans="2:27" x14ac:dyDescent="0.3">
      <c r="B60" t="s">
        <v>18</v>
      </c>
      <c r="C60" s="20">
        <f>Calculations!Z38</f>
        <v>0</v>
      </c>
      <c r="D60" s="20">
        <f>Calculations!AA38</f>
        <v>45.695225625538484</v>
      </c>
      <c r="E60" s="20">
        <f>Calculations!AB38</f>
        <v>251.13239644217504</v>
      </c>
      <c r="F60" s="20">
        <f t="shared" si="4"/>
        <v>296.82762206771349</v>
      </c>
      <c r="I60" t="s">
        <v>18</v>
      </c>
      <c r="J60" s="4">
        <f>Calculations!W38</f>
        <v>0</v>
      </c>
      <c r="K60" s="4">
        <f>Calculations!X38</f>
        <v>284716.90261616453</v>
      </c>
      <c r="L60" s="4">
        <f>Calculations!Y38</f>
        <v>1564750.7388962188</v>
      </c>
      <c r="M60" s="4">
        <f t="shared" si="5"/>
        <v>1849467.6415123832</v>
      </c>
      <c r="P60" t="s">
        <v>18</v>
      </c>
      <c r="Q60" s="4">
        <f>Calculations!E38</f>
        <v>0</v>
      </c>
      <c r="R60" s="4">
        <f>Calculations!R38</f>
        <v>1384381.2779989177</v>
      </c>
      <c r="S60" s="4">
        <f>Calculations!S38</f>
        <v>48585261.037228972</v>
      </c>
      <c r="T60" s="4">
        <f t="shared" si="6"/>
        <v>49969642.315227889</v>
      </c>
      <c r="W60" t="s">
        <v>18</v>
      </c>
      <c r="X60" s="4">
        <f>Calculations!T38</f>
        <v>0</v>
      </c>
      <c r="Y60" s="4">
        <f>Calculations!U38</f>
        <v>703190.06989193615</v>
      </c>
      <c r="Z60" s="4">
        <f>Calculations!V38</f>
        <v>3282347.0678251185</v>
      </c>
      <c r="AA60" s="4">
        <f t="shared" si="7"/>
        <v>3985537.1377170547</v>
      </c>
    </row>
    <row r="61" spans="2:27" x14ac:dyDescent="0.3">
      <c r="B61" t="s">
        <v>72</v>
      </c>
      <c r="C61" s="20">
        <f>Calculations!Z39</f>
        <v>2405.7262409808636</v>
      </c>
      <c r="D61" s="20">
        <f>Calculations!AA39</f>
        <v>1476.5622121350275</v>
      </c>
      <c r="E61" s="20">
        <f>Calculations!AB39</f>
        <v>1671.7407837004143</v>
      </c>
      <c r="F61" s="20">
        <f t="shared" si="4"/>
        <v>5554.0292368163055</v>
      </c>
      <c r="I61" t="s">
        <v>72</v>
      </c>
      <c r="J61" s="4">
        <f>Calculations!W39</f>
        <v>18255281.440647751</v>
      </c>
      <c r="K61" s="4">
        <f>Calculations!X39</f>
        <v>10986169.861148039</v>
      </c>
      <c r="L61" s="4">
        <f>Calculations!Y39</f>
        <v>13220630.707209265</v>
      </c>
      <c r="M61" s="4">
        <f t="shared" si="5"/>
        <v>42462082.009005055</v>
      </c>
      <c r="P61" t="s">
        <v>72</v>
      </c>
      <c r="Q61" s="4">
        <f>Calculations!E39</f>
        <v>135518210.24172422</v>
      </c>
      <c r="R61" s="4">
        <f>Calculations!R39</f>
        <v>81257400.243160978</v>
      </c>
      <c r="S61" s="4">
        <f>Calculations!S39</f>
        <v>104078870.75967638</v>
      </c>
      <c r="T61" s="4">
        <f t="shared" si="6"/>
        <v>320854481.24456161</v>
      </c>
      <c r="W61" t="s">
        <v>72</v>
      </c>
      <c r="X61" s="4">
        <f>Calculations!T39</f>
        <v>80746452.43971841</v>
      </c>
      <c r="Y61" s="4">
        <f>Calculations!U39</f>
        <v>44862289.788294032</v>
      </c>
      <c r="Z61" s="4">
        <f>Calculations!V39</f>
        <v>33843269.302057981</v>
      </c>
      <c r="AA61" s="4">
        <f t="shared" si="7"/>
        <v>159452011.53007042</v>
      </c>
    </row>
    <row r="62" spans="2:27" x14ac:dyDescent="0.3">
      <c r="X62" s="4"/>
      <c r="Y62" s="4"/>
      <c r="Z62" s="4"/>
    </row>
  </sheetData>
  <sheetProtection password="DFD3" sheet="1" objects="1" scenarios="1" formatCells="0" formatColumns="0" formatRows="0"/>
  <mergeCells count="5">
    <mergeCell ref="D19:F19"/>
    <mergeCell ref="D12:F12"/>
    <mergeCell ref="A1:C1"/>
    <mergeCell ref="A2:C2"/>
    <mergeCell ref="A3:C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5"/>
  </sheetPr>
  <dimension ref="A1:E48"/>
  <sheetViews>
    <sheetView workbookViewId="0">
      <selection activeCell="B10" sqref="B10"/>
    </sheetView>
  </sheetViews>
  <sheetFormatPr defaultColWidth="8.77734375" defaultRowHeight="14.4" x14ac:dyDescent="0.3"/>
  <cols>
    <col min="1" max="1" width="45.44140625" customWidth="1"/>
    <col min="2" max="2" width="21.77734375" customWidth="1"/>
    <col min="3" max="3" width="15.44140625" customWidth="1"/>
  </cols>
  <sheetData>
    <row r="1" spans="1:5" ht="31.2" x14ac:dyDescent="0.6">
      <c r="A1" s="8" t="s">
        <v>263</v>
      </c>
      <c r="B1" s="58" t="s">
        <v>377</v>
      </c>
      <c r="E1" s="52" t="s">
        <v>77</v>
      </c>
    </row>
    <row r="3" spans="1:5" ht="15" thickBot="1" x14ac:dyDescent="0.35">
      <c r="A3" s="1" t="s">
        <v>78</v>
      </c>
    </row>
    <row r="4" spans="1:5" x14ac:dyDescent="0.3">
      <c r="A4" t="s">
        <v>0</v>
      </c>
      <c r="B4" s="22" t="s">
        <v>4</v>
      </c>
      <c r="C4" s="83"/>
    </row>
    <row r="5" spans="1:5" x14ac:dyDescent="0.3">
      <c r="A5" t="s">
        <v>1</v>
      </c>
      <c r="B5" s="23">
        <v>1000</v>
      </c>
    </row>
    <row r="6" spans="1:5" x14ac:dyDescent="0.3">
      <c r="A6" t="s">
        <v>739</v>
      </c>
      <c r="B6" s="23">
        <v>3000</v>
      </c>
      <c r="C6" s="110" t="str">
        <f>IF(B6&gt;3000,"Default costs assume a well up to 3,000m deep. You are encouraged to customize drilling costs for wells deeper than 3,000m.","")</f>
        <v/>
      </c>
    </row>
    <row r="7" spans="1:5" x14ac:dyDescent="0.3">
      <c r="A7" t="s">
        <v>261</v>
      </c>
      <c r="B7" s="23">
        <v>200</v>
      </c>
    </row>
    <row r="8" spans="1:5" x14ac:dyDescent="0.3">
      <c r="A8" t="s">
        <v>262</v>
      </c>
      <c r="B8" s="23">
        <v>2</v>
      </c>
    </row>
    <row r="9" spans="1:5" x14ac:dyDescent="0.3">
      <c r="A9" t="s">
        <v>810</v>
      </c>
      <c r="B9" s="23">
        <v>1</v>
      </c>
      <c r="C9" s="83"/>
    </row>
    <row r="10" spans="1:5" ht="15" thickBot="1" x14ac:dyDescent="0.35">
      <c r="A10" t="s">
        <v>2</v>
      </c>
      <c r="B10" s="24">
        <v>2024</v>
      </c>
    </row>
    <row r="15" spans="1:5" x14ac:dyDescent="0.3">
      <c r="A15" s="1" t="s">
        <v>259</v>
      </c>
    </row>
    <row r="16" spans="1:5" ht="29.4" thickBot="1" x14ac:dyDescent="0.35">
      <c r="A16" s="1" t="s">
        <v>260</v>
      </c>
      <c r="B16" s="21" t="str">
        <f>"Expenditures ($"&amp;B10&amp;")"</f>
        <v>Expenditures ($2024)</v>
      </c>
      <c r="C16" s="21" t="str">
        <f>"% Spent in "&amp;B4</f>
        <v>% Spent in Colombia</v>
      </c>
    </row>
    <row r="17" spans="1:3" x14ac:dyDescent="0.3">
      <c r="A17" s="21" t="s">
        <v>767</v>
      </c>
      <c r="B17" s="10">
        <f>'Default-Data'!G229</f>
        <v>172184.21752730291</v>
      </c>
      <c r="C17" s="11">
        <f>'Default-Data'!I229</f>
        <v>0.9</v>
      </c>
    </row>
    <row r="18" spans="1:3" x14ac:dyDescent="0.3">
      <c r="A18" s="21" t="s">
        <v>780</v>
      </c>
      <c r="B18" s="43">
        <f>'Default-Data'!G230</f>
        <v>6474372.5564801991</v>
      </c>
      <c r="C18" s="12">
        <f>'Default-Data'!I230</f>
        <v>0.9</v>
      </c>
    </row>
    <row r="19" spans="1:3" x14ac:dyDescent="0.3">
      <c r="A19" s="21" t="s">
        <v>781</v>
      </c>
      <c r="B19" s="43">
        <f>'Default-Data'!G231</f>
        <v>107347.02053012894</v>
      </c>
      <c r="C19" s="12">
        <f>'Default-Data'!I231</f>
        <v>0.9</v>
      </c>
    </row>
    <row r="20" spans="1:3" x14ac:dyDescent="0.3">
      <c r="A20" s="21" t="s">
        <v>748</v>
      </c>
      <c r="B20" s="43">
        <f>'Default-Data'!G232</f>
        <v>567354.28435566486</v>
      </c>
      <c r="C20" s="12">
        <f>'Default-Data'!I232</f>
        <v>0.7</v>
      </c>
    </row>
    <row r="21" spans="1:3" x14ac:dyDescent="0.3">
      <c r="A21" s="21" t="s">
        <v>771</v>
      </c>
      <c r="B21" s="43">
        <f>'Default-Data'!G233</f>
        <v>447678.96557098755</v>
      </c>
      <c r="C21" s="12">
        <f>'Default-Data'!I233</f>
        <v>0.9</v>
      </c>
    </row>
    <row r="22" spans="1:3" x14ac:dyDescent="0.3">
      <c r="A22" s="21" t="s">
        <v>823</v>
      </c>
      <c r="B22" s="43">
        <f>'Default-Data'!G234</f>
        <v>142082.48066427256</v>
      </c>
      <c r="C22" s="12">
        <f>'Default-Data'!I234</f>
        <v>0.8</v>
      </c>
    </row>
    <row r="23" spans="1:3" x14ac:dyDescent="0.3">
      <c r="A23" s="21" t="s">
        <v>782</v>
      </c>
      <c r="B23" s="43">
        <f>'Default-Data'!G235</f>
        <v>1706918.1619442841</v>
      </c>
      <c r="C23" s="12">
        <f>'Default-Data'!I235</f>
        <v>0.8</v>
      </c>
    </row>
    <row r="24" spans="1:3" x14ac:dyDescent="0.3">
      <c r="A24" s="21" t="s">
        <v>715</v>
      </c>
      <c r="B24" s="43">
        <f>'Default-Data'!G236</f>
        <v>201775.30519663796</v>
      </c>
      <c r="C24" s="12">
        <f>'Default-Data'!I236</f>
        <v>1</v>
      </c>
    </row>
    <row r="25" spans="1:3" ht="29.4" thickBot="1" x14ac:dyDescent="0.35">
      <c r="A25" s="21" t="s">
        <v>783</v>
      </c>
      <c r="B25" s="13">
        <f>'Default-Data'!G237</f>
        <v>415152.68839370133</v>
      </c>
      <c r="C25" s="14">
        <f>'Default-Data'!I237</f>
        <v>0.75</v>
      </c>
    </row>
    <row r="26" spans="1:3" x14ac:dyDescent="0.3">
      <c r="A26" s="21" t="s">
        <v>716</v>
      </c>
      <c r="B26" s="18">
        <f>SUM(B17:B25)</f>
        <v>10234865.680663178</v>
      </c>
    </row>
    <row r="28" spans="1:3" ht="29.4" thickBot="1" x14ac:dyDescent="0.35">
      <c r="A28" s="1" t="s">
        <v>18</v>
      </c>
      <c r="B28" s="101" t="str">
        <f>"Expenditures ($"&amp;B10&amp;")"</f>
        <v>Expenditures ($2024)</v>
      </c>
      <c r="C28" s="101" t="str">
        <f>"% Spent in "&amp;B4</f>
        <v>% Spent in Colombia</v>
      </c>
    </row>
    <row r="29" spans="1:3" x14ac:dyDescent="0.3">
      <c r="A29" s="21" t="s">
        <v>713</v>
      </c>
      <c r="B29" s="10">
        <f>'Default-Data'!E246</f>
        <v>609728000</v>
      </c>
      <c r="C29" s="41">
        <f>'Default-Data'!G246</f>
        <v>0.6</v>
      </c>
    </row>
    <row r="30" spans="1:3" ht="28.8" x14ac:dyDescent="0.3">
      <c r="A30" s="21" t="s">
        <v>797</v>
      </c>
      <c r="B30" s="43">
        <f>'Default-Data'!E247</f>
        <v>559689203.09296715</v>
      </c>
      <c r="C30" s="45">
        <f>'Default-Data'!G247</f>
        <v>0</v>
      </c>
    </row>
    <row r="31" spans="1:3" x14ac:dyDescent="0.3">
      <c r="A31" s="21" t="s">
        <v>807</v>
      </c>
      <c r="B31" s="43">
        <f>'Default-Data'!E248</f>
        <v>28945.653325452757</v>
      </c>
      <c r="C31" s="45">
        <f>'Default-Data'!G248</f>
        <v>1</v>
      </c>
    </row>
    <row r="32" spans="1:3" ht="15" thickBot="1" x14ac:dyDescent="0.35">
      <c r="A32" s="21" t="s">
        <v>714</v>
      </c>
      <c r="B32" s="13">
        <f>'Default-Data'!E249</f>
        <v>0</v>
      </c>
      <c r="C32" s="42">
        <f>'Default-Data'!G249</f>
        <v>1</v>
      </c>
    </row>
    <row r="33" spans="1:3" x14ac:dyDescent="0.3">
      <c r="A33" t="s">
        <v>717</v>
      </c>
      <c r="B33" s="4">
        <f>SUM(B29:B32)</f>
        <v>1169446148.7462926</v>
      </c>
    </row>
    <row r="35" spans="1:3" x14ac:dyDescent="0.3">
      <c r="A35" s="1" t="s">
        <v>718</v>
      </c>
      <c r="B35" s="55">
        <f>B33+B26</f>
        <v>1179681014.4269557</v>
      </c>
    </row>
    <row r="36" spans="1:3" x14ac:dyDescent="0.3">
      <c r="A36" s="1"/>
      <c r="B36" s="18"/>
    </row>
    <row r="38" spans="1:3" x14ac:dyDescent="0.3">
      <c r="A38" s="1" t="s">
        <v>23</v>
      </c>
    </row>
    <row r="39" spans="1:3" ht="29.4" thickBot="1" x14ac:dyDescent="0.35">
      <c r="B39" s="21" t="str">
        <f>"Expenditures ($"&amp;B10&amp;")"</f>
        <v>Expenditures ($2024)</v>
      </c>
      <c r="C39" s="21" t="str">
        <f>"% Spent in "&amp;B4</f>
        <v>% Spent in Colombia</v>
      </c>
    </row>
    <row r="40" spans="1:3" x14ac:dyDescent="0.3">
      <c r="A40" t="s">
        <v>816</v>
      </c>
      <c r="B40" s="10">
        <f>'Default-Data'!C268</f>
        <v>855795.96492139203</v>
      </c>
      <c r="C40" s="11">
        <f>'Default-Data'!E268</f>
        <v>1</v>
      </c>
    </row>
    <row r="41" spans="1:3" x14ac:dyDescent="0.3">
      <c r="A41" t="s">
        <v>729</v>
      </c>
      <c r="B41" s="43">
        <f>'Default-Data'!C269</f>
        <v>0</v>
      </c>
      <c r="C41" s="12">
        <f>'Default-Data'!E269</f>
        <v>1</v>
      </c>
    </row>
    <row r="42" spans="1:3" x14ac:dyDescent="0.3">
      <c r="A42" t="s">
        <v>12</v>
      </c>
      <c r="B42" s="43">
        <f>'Default-Data'!C270</f>
        <v>23388922.974925853</v>
      </c>
      <c r="C42" s="12">
        <f>'Default-Data'!E270</f>
        <v>0</v>
      </c>
    </row>
    <row r="43" spans="1:3" ht="15" thickBot="1" x14ac:dyDescent="0.35">
      <c r="A43" t="s">
        <v>811</v>
      </c>
      <c r="B43" s="13">
        <f>'Default-Data'!C271</f>
        <v>460568.95562984305</v>
      </c>
      <c r="C43" s="14">
        <f>'Default-Data'!E271</f>
        <v>0.86673465930142823</v>
      </c>
    </row>
    <row r="44" spans="1:3" x14ac:dyDescent="0.3">
      <c r="B44" s="4"/>
    </row>
    <row r="45" spans="1:3" x14ac:dyDescent="0.3">
      <c r="A45" s="1" t="s">
        <v>24</v>
      </c>
      <c r="B45" s="38">
        <f>SUM(B40:B43)</f>
        <v>24705287.89547709</v>
      </c>
    </row>
    <row r="48" spans="1:3" x14ac:dyDescent="0.3">
      <c r="B48" t="s">
        <v>331</v>
      </c>
    </row>
  </sheetData>
  <sheetProtection password="DFD3" sheet="1" objects="1" scenarios="1"/>
  <protectedRanges>
    <protectedRange sqref="B4:B10" name="descr"/>
    <protectedRange sqref="B40:C43" name="om"/>
    <protectedRange sqref="B29:C32" name="other"/>
    <protectedRange sqref="B17:C25" name="drill"/>
  </protectedRanges>
  <dataValidations count="3">
    <dataValidation type="decimal" allowBlank="1" showErrorMessage="1" errorTitle="Numeric Values Only" error="Expenditures must be a number greater than zero. " sqref="B17:B25" xr:uid="{00000000-0002-0000-0800-000000000000}">
      <formula1>0</formula1>
      <formula2>9000000000000000</formula2>
    </dataValidation>
    <dataValidation type="decimal" allowBlank="1" showErrorMessage="1" errorTitle="Domestic Percentage" error="Local content must be between zero and 100%." sqref="C17:C25 C40:C43 C29:C32" xr:uid="{00000000-0002-0000-0800-000001000000}">
      <formula1>0</formula1>
      <formula2>1</formula2>
    </dataValidation>
    <dataValidation type="decimal" allowBlank="1" showErrorMessage="1" errorTitle="Expenditures" error="Expenditures must be a number that is greater than or equal to zero." sqref="B29:B32 B40:B43" xr:uid="{00000000-0002-0000-0800-000003000000}">
      <formula1>0</formula1>
      <formula2>9000000000000000000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populategeodefaults">
                <anchor moveWithCells="1" sizeWithCells="1">
                  <from>
                    <xdr:col>0</xdr:col>
                    <xdr:colOff>152400</xdr:colOff>
                    <xdr:row>10</xdr:row>
                    <xdr:rowOff>99060</xdr:rowOff>
                  </from>
                  <to>
                    <xdr:col>0</xdr:col>
                    <xdr:colOff>2956560</xdr:colOff>
                    <xdr:row>13</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800-000005000000}">
          <x14:formula1>
            <xm:f>'Default-Data'!$B$6:$B$13</xm:f>
          </x14:formula1>
          <xm:sqref>B4</xm:sqref>
        </x14:dataValidation>
        <x14:dataValidation type="list" allowBlank="1" showInputMessage="1" showErrorMessage="1" xr:uid="{00000000-0002-0000-0800-000006000000}">
          <x14:formula1>
            <xm:f>'Default-Data'!$E$5:$E$55</xm:f>
          </x14:formula1>
          <xm:sqref>B10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theme="5"/>
  </sheetPr>
  <dimension ref="A1:AA61"/>
  <sheetViews>
    <sheetView workbookViewId="0">
      <selection activeCell="F18" sqref="F18"/>
    </sheetView>
  </sheetViews>
  <sheetFormatPr defaultColWidth="8.77734375" defaultRowHeight="14.4" x14ac:dyDescent="0.3"/>
  <cols>
    <col min="1" max="1" width="16.33203125" customWidth="1"/>
    <col min="2" max="2" width="34.109375" customWidth="1"/>
    <col min="4" max="4" width="15.33203125" bestFit="1" customWidth="1"/>
    <col min="5" max="6" width="16.33203125" bestFit="1" customWidth="1"/>
    <col min="10" max="13" width="14.33203125" bestFit="1" customWidth="1"/>
    <col min="17" max="20" width="15.33203125" bestFit="1" customWidth="1"/>
    <col min="24" max="27" width="14.33203125" bestFit="1" customWidth="1"/>
  </cols>
  <sheetData>
    <row r="1" spans="1:6" ht="31.2" x14ac:dyDescent="0.6">
      <c r="A1" s="133" t="s">
        <v>263</v>
      </c>
      <c r="B1" s="127"/>
      <c r="C1" s="127"/>
      <c r="F1" s="52" t="s">
        <v>77</v>
      </c>
    </row>
    <row r="2" spans="1:6" ht="23.4" x14ac:dyDescent="0.45">
      <c r="A2" s="132" t="s">
        <v>384</v>
      </c>
      <c r="B2" s="127"/>
      <c r="C2" s="127"/>
      <c r="F2" s="9" t="s">
        <v>926</v>
      </c>
    </row>
    <row r="3" spans="1:6" ht="23.4" x14ac:dyDescent="0.45">
      <c r="A3" s="128" t="str">
        <f>'Geothermal-Inputs'!B4</f>
        <v>Colombia</v>
      </c>
      <c r="B3" s="129"/>
      <c r="C3" s="129"/>
    </row>
    <row r="5" spans="1:6" x14ac:dyDescent="0.3">
      <c r="B5" t="s">
        <v>821</v>
      </c>
      <c r="C5">
        <f>'Geothermal-Inputs'!B5</f>
        <v>1000</v>
      </c>
    </row>
    <row r="6" spans="1:6" x14ac:dyDescent="0.3">
      <c r="B6" t="s">
        <v>820</v>
      </c>
      <c r="C6">
        <f>'Geothermal-Inputs'!B9</f>
        <v>1</v>
      </c>
    </row>
    <row r="7" spans="1:6" x14ac:dyDescent="0.3">
      <c r="B7" t="s">
        <v>822</v>
      </c>
      <c r="C7">
        <f>'Geothermal-Inputs'!B10</f>
        <v>2024</v>
      </c>
    </row>
    <row r="11" spans="1:6" x14ac:dyDescent="0.3">
      <c r="B11" t="s">
        <v>110</v>
      </c>
    </row>
    <row r="12" spans="1:6" x14ac:dyDescent="0.3">
      <c r="B12" t="s">
        <v>101</v>
      </c>
      <c r="D12" t="s">
        <v>817</v>
      </c>
    </row>
    <row r="13" spans="1:6" x14ac:dyDescent="0.3">
      <c r="C13" t="s">
        <v>91</v>
      </c>
      <c r="D13" t="s">
        <v>90</v>
      </c>
      <c r="E13" t="s">
        <v>80</v>
      </c>
      <c r="F13" t="s">
        <v>358</v>
      </c>
    </row>
    <row r="14" spans="1:6" x14ac:dyDescent="0.3">
      <c r="B14" t="s">
        <v>95</v>
      </c>
      <c r="C14" s="20">
        <f t="array" ref="C14:C16">TRANSPOSE(Calculations!O83:Q83)</f>
        <v>5087.2812380622336</v>
      </c>
      <c r="D14" s="4">
        <f t="array" ref="D14:D16">TRANSPOSE(Calculations!L83:N83)</f>
        <v>67760387.157838866</v>
      </c>
      <c r="E14" s="4">
        <f>Calculations!D83</f>
        <v>374736658.47205091</v>
      </c>
      <c r="F14" s="4">
        <f t="array" ref="F14:F16">TRANSPOSE(Calculations!I83:K83)</f>
        <v>236907166.47917458</v>
      </c>
    </row>
    <row r="15" spans="1:6" x14ac:dyDescent="0.3">
      <c r="B15" t="s">
        <v>96</v>
      </c>
      <c r="C15" s="20">
        <v>3402.5072325720216</v>
      </c>
      <c r="D15" s="4">
        <v>28561930.143616229</v>
      </c>
      <c r="E15" s="4">
        <f t="array" ref="E15:E16">TRANSPOSE(Calculations!G83:H83)</f>
        <v>202221014.36422282</v>
      </c>
      <c r="F15" s="4">
        <v>119225932.42054696</v>
      </c>
    </row>
    <row r="16" spans="1:6" x14ac:dyDescent="0.3">
      <c r="B16" t="s">
        <v>99</v>
      </c>
      <c r="C16" s="20">
        <v>5506.7699804450394</v>
      </c>
      <c r="D16" s="4">
        <v>43549199.140706345</v>
      </c>
      <c r="E16" s="4">
        <v>342839276.69058681</v>
      </c>
      <c r="F16" s="4">
        <v>111480859.50273019</v>
      </c>
    </row>
    <row r="17" spans="2:27" x14ac:dyDescent="0.3">
      <c r="B17" t="s">
        <v>72</v>
      </c>
      <c r="C17" s="20">
        <f t="shared" ref="C17:E17" si="0">SUM(C14:C16)</f>
        <v>13996.558451079294</v>
      </c>
      <c r="D17" s="4">
        <f t="shared" si="0"/>
        <v>139871516.44216144</v>
      </c>
      <c r="E17" s="4">
        <f t="shared" si="0"/>
        <v>919796949.52686048</v>
      </c>
      <c r="F17" s="4">
        <f>SUM(F14:F16)</f>
        <v>467613958.40245175</v>
      </c>
    </row>
    <row r="19" spans="2:27" x14ac:dyDescent="0.3">
      <c r="B19" t="s">
        <v>103</v>
      </c>
      <c r="D19" t="s">
        <v>817</v>
      </c>
    </row>
    <row r="20" spans="2:27" x14ac:dyDescent="0.3">
      <c r="C20" t="s">
        <v>91</v>
      </c>
      <c r="D20" t="s">
        <v>90</v>
      </c>
      <c r="E20" t="s">
        <v>80</v>
      </c>
      <c r="F20" t="s">
        <v>102</v>
      </c>
    </row>
    <row r="21" spans="2:27" x14ac:dyDescent="0.3">
      <c r="B21" t="s">
        <v>95</v>
      </c>
      <c r="C21" s="20">
        <f t="array" ref="C21:C23">TRANSPOSE(Calculations!Z83:AB83)</f>
        <v>8.0063642127313148</v>
      </c>
      <c r="D21" s="4">
        <f t="array" ref="D21:D23">TRANSPOSE(Calculations!W83:Y83)</f>
        <v>106883.67399970793</v>
      </c>
      <c r="E21" s="4">
        <f>Calculations!E83</f>
        <v>1254987.0417640386</v>
      </c>
      <c r="F21" s="4">
        <f t="array" ref="F21:F23">TRANSPOSE(Calculations!T83:V83)</f>
        <v>779511.26788727974</v>
      </c>
    </row>
    <row r="22" spans="2:27" x14ac:dyDescent="0.3">
      <c r="B22" t="s">
        <v>96</v>
      </c>
      <c r="C22" s="20">
        <v>9.9777309753251817</v>
      </c>
      <c r="D22" s="4">
        <v>86696.632062966761</v>
      </c>
      <c r="E22" s="4">
        <f t="array" ref="E22:E23">TRANSPOSE(Calculations!R83:S83)</f>
        <v>698505.83408853284</v>
      </c>
      <c r="F22" s="4">
        <v>418198.66899662255</v>
      </c>
    </row>
    <row r="23" spans="2:27" x14ac:dyDescent="0.3">
      <c r="B23" t="s">
        <v>99</v>
      </c>
      <c r="C23" s="20">
        <v>29.051127710696974</v>
      </c>
      <c r="D23" s="4">
        <v>281101.7396683314</v>
      </c>
      <c r="E23" s="4">
        <v>2642501.7574014291</v>
      </c>
      <c r="F23" s="4">
        <v>1421754.5768724636</v>
      </c>
    </row>
    <row r="24" spans="2:27" x14ac:dyDescent="0.3">
      <c r="B24" t="s">
        <v>72</v>
      </c>
      <c r="C24" s="20">
        <f t="shared" ref="C24:E24" si="1">SUM(C21:C23)</f>
        <v>47.035222898753474</v>
      </c>
      <c r="D24" s="4">
        <f t="shared" si="1"/>
        <v>474682.04573100607</v>
      </c>
      <c r="E24" s="4">
        <f t="shared" si="1"/>
        <v>4595994.6332540009</v>
      </c>
      <c r="F24" s="4">
        <f>SUM(F21:F23)</f>
        <v>2619464.5137563655</v>
      </c>
    </row>
    <row r="27" spans="2:27" x14ac:dyDescent="0.3">
      <c r="B27" s="1" t="s">
        <v>104</v>
      </c>
    </row>
    <row r="28" spans="2:27" x14ac:dyDescent="0.3">
      <c r="B28" s="1" t="s">
        <v>192</v>
      </c>
    </row>
    <row r="29" spans="2:27" x14ac:dyDescent="0.3">
      <c r="C29" t="s">
        <v>91</v>
      </c>
      <c r="J29" t="str">
        <f>"Earnings ($"&amp;'Geothermal-Inputs'!B10&amp;" US)"</f>
        <v>Earnings ($2024 US)</v>
      </c>
      <c r="Q29" t="s">
        <v>818</v>
      </c>
      <c r="X29" t="s">
        <v>819</v>
      </c>
    </row>
    <row r="30" spans="2:27" x14ac:dyDescent="0.3">
      <c r="C30" t="s">
        <v>95</v>
      </c>
      <c r="D30" t="s">
        <v>96</v>
      </c>
      <c r="E30" t="s">
        <v>99</v>
      </c>
      <c r="F30" t="s">
        <v>72</v>
      </c>
      <c r="J30" t="s">
        <v>95</v>
      </c>
      <c r="K30" t="s">
        <v>96</v>
      </c>
      <c r="L30" t="s">
        <v>99</v>
      </c>
      <c r="M30" t="s">
        <v>72</v>
      </c>
      <c r="Q30" t="s">
        <v>95</v>
      </c>
      <c r="R30" t="s">
        <v>96</v>
      </c>
      <c r="S30" t="s">
        <v>99</v>
      </c>
      <c r="T30" t="s">
        <v>72</v>
      </c>
      <c r="X30" t="s">
        <v>95</v>
      </c>
      <c r="Y30" t="s">
        <v>96</v>
      </c>
      <c r="Z30" t="s">
        <v>99</v>
      </c>
      <c r="AA30" t="s">
        <v>72</v>
      </c>
    </row>
    <row r="31" spans="2:27" x14ac:dyDescent="0.3">
      <c r="B31" t="s">
        <v>189</v>
      </c>
      <c r="C31" s="20">
        <f>Calculations!O72</f>
        <v>0</v>
      </c>
      <c r="D31" s="20">
        <f>Calculations!P72</f>
        <v>30.256745563722689</v>
      </c>
      <c r="E31" s="20">
        <f>Calculations!Q72</f>
        <v>362.12614819685592</v>
      </c>
      <c r="F31" s="27">
        <f>SUM(C31:E31)</f>
        <v>392.38289376057861</v>
      </c>
      <c r="I31" t="s">
        <v>189</v>
      </c>
      <c r="J31" s="4">
        <f>Calculations!L72</f>
        <v>0</v>
      </c>
      <c r="K31" s="4">
        <f>Calculations!M72</f>
        <v>188523.12823101386</v>
      </c>
      <c r="L31" s="4">
        <f>Calculations!N72</f>
        <v>2256328.3988537262</v>
      </c>
      <c r="M31" s="4">
        <f>SUM(J31:L31)</f>
        <v>2444851.5270847399</v>
      </c>
      <c r="P31" t="s">
        <v>189</v>
      </c>
      <c r="Q31" s="4">
        <f>Calculations!D72</f>
        <v>0</v>
      </c>
      <c r="R31" s="4">
        <f>Calculations!G72</f>
        <v>1031461.843306351</v>
      </c>
      <c r="S31" s="4">
        <f>Calculations!H72</f>
        <v>12344992.740276767</v>
      </c>
      <c r="T31" s="4">
        <f>SUM(Q31:S31)</f>
        <v>13376454.583583118</v>
      </c>
      <c r="W31" t="s">
        <v>189</v>
      </c>
      <c r="X31" s="4">
        <f>Calculations!T72</f>
        <v>0</v>
      </c>
      <c r="Y31" s="4">
        <f>Calculations!U72</f>
        <v>1123.6180127209591</v>
      </c>
      <c r="Z31" s="4">
        <f>Calculations!V72</f>
        <v>18299.537772132811</v>
      </c>
      <c r="AA31" s="4">
        <f>SUM(X31:Z31)</f>
        <v>19423.15578485377</v>
      </c>
    </row>
    <row r="32" spans="2:27" x14ac:dyDescent="0.3">
      <c r="B32" t="s">
        <v>190</v>
      </c>
      <c r="C32" s="20">
        <f>Calculations!O73</f>
        <v>37.381776995446465</v>
      </c>
      <c r="D32" s="20">
        <f>Calculations!P73</f>
        <v>113.43340056881333</v>
      </c>
      <c r="E32" s="20">
        <f>Calculations!Q73</f>
        <v>15.865796432817127</v>
      </c>
      <c r="F32" s="27">
        <f t="shared" ref="F32:F41" si="2">SUM(C32:E32)</f>
        <v>166.6809739970769</v>
      </c>
      <c r="I32" t="s">
        <v>190</v>
      </c>
      <c r="J32" s="4">
        <f>Calculations!L73</f>
        <v>499040.70808540488</v>
      </c>
      <c r="K32" s="4">
        <f>Calculations!M73</f>
        <v>1514317.6459292313</v>
      </c>
      <c r="L32" s="4">
        <f>Calculations!N73</f>
        <v>211805.82953925431</v>
      </c>
      <c r="M32" s="4">
        <f t="shared" ref="M32:M41" si="3">SUM(J32:L32)</f>
        <v>2225164.1835538903</v>
      </c>
      <c r="P32" t="s">
        <v>190</v>
      </c>
      <c r="Q32" s="4">
        <f>Calculations!D73</f>
        <v>7347435.6261621788</v>
      </c>
      <c r="R32" s="4">
        <f>Calculations!G73</f>
        <v>22295478.58673352</v>
      </c>
      <c r="S32" s="4">
        <f>Calculations!H73</f>
        <v>3118442.3887103423</v>
      </c>
      <c r="T32" s="4">
        <f t="shared" ref="T32:T41" si="4">SUM(Q32:S32)</f>
        <v>32761356.601606041</v>
      </c>
      <c r="W32" t="s">
        <v>190</v>
      </c>
      <c r="X32" s="4">
        <f>Calculations!T73</f>
        <v>326890.88761136692</v>
      </c>
      <c r="Y32" s="4">
        <f>Calculations!U73</f>
        <v>112386.05803632595</v>
      </c>
      <c r="Z32" s="4">
        <f>Calculations!V73</f>
        <v>444409.03211117402</v>
      </c>
      <c r="AA32" s="4">
        <f t="shared" ref="AA32:AA41" si="5">SUM(X32:Z32)</f>
        <v>883685.97775886697</v>
      </c>
    </row>
    <row r="33" spans="2:27" x14ac:dyDescent="0.3">
      <c r="B33" t="s">
        <v>191</v>
      </c>
      <c r="C33" s="20">
        <f>Calculations!O74</f>
        <v>1278.2702871756553</v>
      </c>
      <c r="D33" s="20">
        <f>Calculations!P74</f>
        <v>408.82060390748433</v>
      </c>
      <c r="E33" s="20">
        <f>Calculations!Q74</f>
        <v>63.498548860103575</v>
      </c>
      <c r="F33" s="27">
        <f t="shared" si="2"/>
        <v>1750.5894399432432</v>
      </c>
      <c r="I33" t="s">
        <v>191</v>
      </c>
      <c r="J33" s="4">
        <f>Calculations!L74</f>
        <v>17064702.657510843</v>
      </c>
      <c r="K33" s="4">
        <f>Calculations!M74</f>
        <v>5457689.2820998216</v>
      </c>
      <c r="L33" s="4">
        <f>Calculations!N74</f>
        <v>847695.4102369661</v>
      </c>
      <c r="M33" s="4">
        <f t="shared" si="3"/>
        <v>23370087.34984763</v>
      </c>
      <c r="P33" t="s">
        <v>191</v>
      </c>
      <c r="Q33" s="4">
        <f>Calculations!D74</f>
        <v>183074082.25814763</v>
      </c>
      <c r="R33" s="4">
        <f>Calculations!G74</f>
        <v>58551354.607446581</v>
      </c>
      <c r="S33" s="4">
        <f>Calculations!H74</f>
        <v>9094272.6854529083</v>
      </c>
      <c r="T33" s="4">
        <f t="shared" si="4"/>
        <v>250719709.55104712</v>
      </c>
      <c r="W33" t="s">
        <v>191</v>
      </c>
      <c r="X33" s="4">
        <f>Calculations!T74</f>
        <v>452620.38027591282</v>
      </c>
      <c r="Y33" s="4">
        <f>Calculations!U74</f>
        <v>138718.01328238955</v>
      </c>
      <c r="Z33" s="4">
        <f>Calculations!V74</f>
        <v>601004.82316753757</v>
      </c>
      <c r="AA33" s="4">
        <f t="shared" si="5"/>
        <v>1192343.21672584</v>
      </c>
    </row>
    <row r="34" spans="2:27" x14ac:dyDescent="0.3">
      <c r="B34" t="s">
        <v>192</v>
      </c>
      <c r="C34" s="20">
        <f>Calculations!O75</f>
        <v>0</v>
      </c>
      <c r="D34" s="20">
        <f>Calculations!P75</f>
        <v>166.58658630505889</v>
      </c>
      <c r="E34" s="20">
        <f>Calculations!Q75</f>
        <v>38.473842164818308</v>
      </c>
      <c r="F34" s="27">
        <f t="shared" si="2"/>
        <v>205.06042846987719</v>
      </c>
      <c r="I34" t="s">
        <v>192</v>
      </c>
      <c r="J34" s="4">
        <f>Calculations!L75</f>
        <v>0</v>
      </c>
      <c r="K34" s="4">
        <f>Calculations!M75</f>
        <v>772934.18880255916</v>
      </c>
      <c r="L34" s="4">
        <f>Calculations!N75</f>
        <v>178512.25986061554</v>
      </c>
      <c r="M34" s="4">
        <f t="shared" si="3"/>
        <v>951446.44866317464</v>
      </c>
      <c r="P34" t="s">
        <v>192</v>
      </c>
      <c r="Q34" s="4">
        <f>Calculations!D75</f>
        <v>0</v>
      </c>
      <c r="R34" s="4">
        <f>Calculations!G75</f>
        <v>7892910.0672844071</v>
      </c>
      <c r="S34" s="4">
        <f>Calculations!H75</f>
        <v>1822899.3275227696</v>
      </c>
      <c r="T34" s="4">
        <f t="shared" si="4"/>
        <v>9715809.3948071767</v>
      </c>
      <c r="W34" t="s">
        <v>192</v>
      </c>
      <c r="X34" s="4">
        <f>Calculations!T75</f>
        <v>0</v>
      </c>
      <c r="Y34" s="4">
        <f>Calculations!U75</f>
        <v>17847.322811332739</v>
      </c>
      <c r="Z34" s="4">
        <f>Calculations!V75</f>
        <v>19666.483408547803</v>
      </c>
      <c r="AA34" s="4">
        <f t="shared" si="5"/>
        <v>37513.806219880542</v>
      </c>
    </row>
    <row r="35" spans="2:27" x14ac:dyDescent="0.3">
      <c r="B35" t="s">
        <v>359</v>
      </c>
      <c r="C35" s="20">
        <f>Calculations!O76</f>
        <v>13.698482503025311</v>
      </c>
      <c r="D35" s="20">
        <f>Calculations!P76</f>
        <v>388.57535524624643</v>
      </c>
      <c r="E35" s="20">
        <f>Calculations!Q76</f>
        <v>831.09322648522573</v>
      </c>
      <c r="F35" s="27">
        <f t="shared" si="2"/>
        <v>1233.3670642344975</v>
      </c>
      <c r="I35" t="s">
        <v>359</v>
      </c>
      <c r="J35" s="4">
        <f>Calculations!L76</f>
        <v>74175.653911833273</v>
      </c>
      <c r="K35" s="4">
        <f>Calculations!M76</f>
        <v>2104089.3444253933</v>
      </c>
      <c r="L35" s="4">
        <f>Calculations!N76</f>
        <v>4500270.9988221154</v>
      </c>
      <c r="M35" s="4">
        <f t="shared" si="3"/>
        <v>6678535.9971593414</v>
      </c>
      <c r="P35" t="s">
        <v>359</v>
      </c>
      <c r="Q35" s="4">
        <f>Calculations!D76</f>
        <v>1010337.3710713884</v>
      </c>
      <c r="R35" s="4">
        <f>Calculations!G76</f>
        <v>20835433.244982693</v>
      </c>
      <c r="S35" s="4">
        <f>Calculations!H76</f>
        <v>46409930.23500222</v>
      </c>
      <c r="T35" s="4">
        <f t="shared" si="4"/>
        <v>68255700.851056308</v>
      </c>
      <c r="W35" t="s">
        <v>359</v>
      </c>
      <c r="X35" s="4">
        <f>Calculations!T76</f>
        <v>0</v>
      </c>
      <c r="Y35" s="4">
        <f>Calculations!U76</f>
        <v>18610.915208489714</v>
      </c>
      <c r="Z35" s="4">
        <f>Calculations!V76</f>
        <v>46534.511591245566</v>
      </c>
      <c r="AA35" s="4">
        <f t="shared" si="5"/>
        <v>65145.42679973528</v>
      </c>
    </row>
    <row r="36" spans="2:27" x14ac:dyDescent="0.3">
      <c r="B36" t="str">
        <f>IF(geo_country&lt;&gt;"Zambia","Sales","Trade, Transportation, and Warehousing")</f>
        <v>Sales</v>
      </c>
      <c r="C36" s="20">
        <f>Calculations!O77</f>
        <v>0</v>
      </c>
      <c r="D36" s="20">
        <f>Calculations!P77</f>
        <v>460.3866337713697</v>
      </c>
      <c r="E36" s="20">
        <f>Calculations!Q77</f>
        <v>1058.1376359861672</v>
      </c>
      <c r="F36" s="27">
        <f t="shared" si="2"/>
        <v>1518.5242697575368</v>
      </c>
      <c r="I36" t="str">
        <f>IF(geo_country&lt;&gt;"Zambia","Sales","Trade, Transportation, and Warehousing")</f>
        <v>Sales</v>
      </c>
      <c r="J36" s="4">
        <f>Calculations!L77</f>
        <v>0</v>
      </c>
      <c r="K36" s="4">
        <f>Calculations!M77</f>
        <v>1940475.0040423716</v>
      </c>
      <c r="L36" s="4">
        <f>Calculations!N77</f>
        <v>4459924.5131154638</v>
      </c>
      <c r="M36" s="4">
        <f t="shared" si="3"/>
        <v>6400399.5171578359</v>
      </c>
      <c r="P36" t="str">
        <f>IF(geo_country&lt;&gt;"Zambia","Sales","Trade, Transportation, and Warehousing")</f>
        <v>Sales</v>
      </c>
      <c r="Q36" s="4">
        <f>Calculations!D77</f>
        <v>0</v>
      </c>
      <c r="R36" s="4">
        <f>Calculations!G77</f>
        <v>7445459.512771707</v>
      </c>
      <c r="S36" s="4">
        <f>Calculations!H77</f>
        <v>17112401.511611626</v>
      </c>
      <c r="T36" s="4">
        <f t="shared" si="4"/>
        <v>24557861.024383333</v>
      </c>
      <c r="W36" t="str">
        <f>IF(geo_country&lt;&gt;"Zambia","Sales","Trade, Transportation, and Warehousing")</f>
        <v>Sales</v>
      </c>
      <c r="X36" s="4">
        <f>Calculations!T77</f>
        <v>0</v>
      </c>
      <c r="Y36" s="4">
        <f>Calculations!U77</f>
        <v>15487.440012283736</v>
      </c>
      <c r="Z36" s="4">
        <f>Calculations!V77</f>
        <v>36149.144454279711</v>
      </c>
      <c r="AA36" s="4">
        <f t="shared" si="5"/>
        <v>51636.58446656345</v>
      </c>
    </row>
    <row r="37" spans="2:27" x14ac:dyDescent="0.3">
      <c r="B37" t="str">
        <f>IF(geo_country&lt;&gt;"Zambia","Transportation and Warehousing","")</f>
        <v>Transportation and Warehousing</v>
      </c>
      <c r="C37" s="20">
        <f>Calculations!O78</f>
        <v>0</v>
      </c>
      <c r="D37" s="20">
        <f>Calculations!P78</f>
        <v>316.23060526562421</v>
      </c>
      <c r="E37" s="20">
        <f>Calculations!Q78</f>
        <v>233.32643895994124</v>
      </c>
      <c r="F37" s="27">
        <f t="shared" si="2"/>
        <v>549.55704422556551</v>
      </c>
      <c r="I37" t="str">
        <f>IF(geo_country&lt;&gt;"Zambia","Transportation and Warehousing","")</f>
        <v>Transportation and Warehousing</v>
      </c>
      <c r="J37" s="4">
        <f>Calculations!L78</f>
        <v>0</v>
      </c>
      <c r="K37" s="4">
        <f>Calculations!M78</f>
        <v>1805368.7663185797</v>
      </c>
      <c r="L37" s="4">
        <f>Calculations!N78</f>
        <v>1332066.7204263399</v>
      </c>
      <c r="M37" s="4">
        <f t="shared" si="3"/>
        <v>3137435.4867449198</v>
      </c>
      <c r="P37" t="str">
        <f>IF(geo_country&lt;&gt;"Zambia","Transportation and Warehousing","")</f>
        <v>Transportation and Warehousing</v>
      </c>
      <c r="Q37" s="4">
        <f>Calculations!D78</f>
        <v>0</v>
      </c>
      <c r="R37" s="4">
        <f>Calculations!G78</f>
        <v>16363274.414277943</v>
      </c>
      <c r="S37" s="4">
        <f>Calculations!H78</f>
        <v>12073418.844456242</v>
      </c>
      <c r="T37" s="4">
        <f t="shared" si="4"/>
        <v>28436693.258734185</v>
      </c>
      <c r="W37" t="str">
        <f>IF(geo_country&lt;&gt;"Zambia","Transportation and Warehousing","")</f>
        <v>Transportation and Warehousing</v>
      </c>
      <c r="X37" s="4">
        <f>Calculations!T78</f>
        <v>0</v>
      </c>
      <c r="Y37" s="4">
        <f>Calculations!U78</f>
        <v>21295.591495298231</v>
      </c>
      <c r="Z37" s="4">
        <f>Calculations!V78</f>
        <v>31880.000685602583</v>
      </c>
      <c r="AA37" s="4">
        <f t="shared" si="5"/>
        <v>53175.592180900814</v>
      </c>
    </row>
    <row r="38" spans="2:27" x14ac:dyDescent="0.3">
      <c r="B38" t="str">
        <f>IF(geo_country&lt;&gt;"Zambia","Information","")</f>
        <v>Information</v>
      </c>
      <c r="C38" s="20">
        <f>Calculations!O79</f>
        <v>0</v>
      </c>
      <c r="D38" s="20">
        <f>Calculations!P79</f>
        <v>161.41603962502103</v>
      </c>
      <c r="E38" s="20">
        <f>Calculations!Q79</f>
        <v>169.88214056607868</v>
      </c>
      <c r="F38" s="27">
        <f t="shared" si="2"/>
        <v>331.29818019109973</v>
      </c>
      <c r="I38" t="str">
        <f>IF(geo_country&lt;&gt;"Zambia","Information","")</f>
        <v>Information</v>
      </c>
      <c r="J38" s="4">
        <f>Calculations!L79</f>
        <v>0</v>
      </c>
      <c r="K38" s="4">
        <f>Calculations!M79</f>
        <v>921528.37666384317</v>
      </c>
      <c r="L38" s="4">
        <f>Calculations!N79</f>
        <v>969861.5675599213</v>
      </c>
      <c r="M38" s="4">
        <f t="shared" si="3"/>
        <v>1891389.9442237644</v>
      </c>
      <c r="P38" t="str">
        <f>IF(geo_country&lt;&gt;"Zambia","Information","")</f>
        <v>Information</v>
      </c>
      <c r="Q38" s="4">
        <f>Calculations!D79</f>
        <v>0</v>
      </c>
      <c r="R38" s="4">
        <f>Calculations!G79</f>
        <v>6943974.399734864</v>
      </c>
      <c r="S38" s="4">
        <f>Calculations!H79</f>
        <v>7308178.5292429607</v>
      </c>
      <c r="T38" s="4">
        <f t="shared" si="4"/>
        <v>14252152.928977825</v>
      </c>
      <c r="W38" t="str">
        <f>IF(geo_country&lt;&gt;"Zambia","Information","")</f>
        <v>Information</v>
      </c>
      <c r="X38" s="4">
        <f>Calculations!T79</f>
        <v>0</v>
      </c>
      <c r="Y38" s="4">
        <f>Calculations!U79</f>
        <v>4617.9601098981975</v>
      </c>
      <c r="Z38" s="4">
        <f>Calculations!V79</f>
        <v>12647.977005098879</v>
      </c>
      <c r="AA38" s="4">
        <f t="shared" si="5"/>
        <v>17265.937114997076</v>
      </c>
    </row>
    <row r="39" spans="2:27" x14ac:dyDescent="0.3">
      <c r="B39" t="s">
        <v>196</v>
      </c>
      <c r="C39" s="20">
        <f>Calculations!O80</f>
        <v>3751.5672193262039</v>
      </c>
      <c r="D39" s="20">
        <f>Calculations!P80</f>
        <v>1077.4574504509649</v>
      </c>
      <c r="E39" s="20">
        <f>Calculations!Q80</f>
        <v>1244.8242258961393</v>
      </c>
      <c r="F39" s="27">
        <f t="shared" si="2"/>
        <v>6073.8488956733081</v>
      </c>
      <c r="I39" t="s">
        <v>196</v>
      </c>
      <c r="J39" s="4">
        <f>Calculations!L80</f>
        <v>50082818.743223384</v>
      </c>
      <c r="K39" s="4">
        <f>Calculations!M80</f>
        <v>11999825.500268195</v>
      </c>
      <c r="L39" s="4">
        <f>Calculations!N80</f>
        <v>14796747.420810221</v>
      </c>
      <c r="M39" s="4">
        <f t="shared" si="3"/>
        <v>76879391.664301798</v>
      </c>
      <c r="P39" t="s">
        <v>196</v>
      </c>
      <c r="Q39" s="4">
        <f>Calculations!D80</f>
        <v>183103027.91147307</v>
      </c>
      <c r="R39" s="4">
        <f>Calculations!G80</f>
        <v>52477252.934125051</v>
      </c>
      <c r="S39" s="4">
        <f>Calculations!H80</f>
        <v>53493866.518854737</v>
      </c>
      <c r="T39" s="4">
        <f t="shared" si="4"/>
        <v>289074147.36445284</v>
      </c>
      <c r="W39" t="s">
        <v>196</v>
      </c>
      <c r="X39" s="4">
        <f>Calculations!T80</f>
        <v>0</v>
      </c>
      <c r="Y39" s="4">
        <f>Calculations!U80</f>
        <v>82457.692558865994</v>
      </c>
      <c r="Z39" s="4">
        <f>Calculations!V80</f>
        <v>159710.10302843305</v>
      </c>
      <c r="AA39" s="4">
        <f t="shared" si="5"/>
        <v>242167.79558729904</v>
      </c>
    </row>
    <row r="40" spans="2:27" x14ac:dyDescent="0.3">
      <c r="B40" t="str">
        <f>IF(geo_country&lt;&gt;"Zambia","Education and Health Care","")</f>
        <v>Education and Health Care</v>
      </c>
      <c r="C40" s="20">
        <f>Calculations!O81</f>
        <v>0</v>
      </c>
      <c r="D40" s="20">
        <f>Calculations!P81</f>
        <v>16.385457981735517</v>
      </c>
      <c r="E40" s="20">
        <f>Calculations!Q81</f>
        <v>662.30347477465102</v>
      </c>
      <c r="F40" s="27">
        <f t="shared" si="2"/>
        <v>678.68893275638652</v>
      </c>
      <c r="I40" t="str">
        <f>IF(geo_country&lt;&gt;"Zambia","Education and Health Care","")</f>
        <v>Education and Health Care</v>
      </c>
      <c r="J40" s="4">
        <f>Calculations!L81</f>
        <v>0</v>
      </c>
      <c r="K40" s="4">
        <f>Calculations!M81</f>
        <v>218743.22760271668</v>
      </c>
      <c r="L40" s="4">
        <f>Calculations!N81</f>
        <v>8841644.8222679943</v>
      </c>
      <c r="M40" s="4">
        <f t="shared" si="3"/>
        <v>9060388.0498707108</v>
      </c>
      <c r="P40" t="str">
        <f>IF(geo_country&lt;&gt;"Zambia","Education and Health Care","")</f>
        <v>Education and Health Care</v>
      </c>
      <c r="Q40" s="4">
        <f>Calculations!D81</f>
        <v>0</v>
      </c>
      <c r="R40" s="4">
        <f>Calculations!G81</f>
        <v>382053.88473886607</v>
      </c>
      <c r="S40" s="4">
        <f>Calculations!H81</f>
        <v>20019401.223913014</v>
      </c>
      <c r="T40" s="4">
        <f t="shared" si="4"/>
        <v>20401455.10865188</v>
      </c>
      <c r="W40" t="str">
        <f>IF(geo_country&lt;&gt;"Zambia","Education and Health Care","")</f>
        <v>Education and Health Care</v>
      </c>
      <c r="X40" s="4">
        <f>Calculations!T81</f>
        <v>0</v>
      </c>
      <c r="Y40" s="4">
        <f>Calculations!U81</f>
        <v>957.0432265627727</v>
      </c>
      <c r="Z40" s="4">
        <f>Calculations!V81</f>
        <v>25026.598716906821</v>
      </c>
      <c r="AA40" s="4">
        <f t="shared" si="5"/>
        <v>25983.641943469593</v>
      </c>
    </row>
    <row r="41" spans="2:27" x14ac:dyDescent="0.3">
      <c r="B41" t="s">
        <v>18</v>
      </c>
      <c r="C41" s="20">
        <f>Calculations!O82</f>
        <v>6.363472061901942</v>
      </c>
      <c r="D41" s="20">
        <f>Calculations!P82</f>
        <v>262.95835388598073</v>
      </c>
      <c r="E41" s="20">
        <f>Calculations!Q82</f>
        <v>827.23850212224079</v>
      </c>
      <c r="F41" s="27">
        <f t="shared" si="2"/>
        <v>1096.5603280701234</v>
      </c>
      <c r="I41" t="s">
        <v>18</v>
      </c>
      <c r="J41" s="4">
        <f>Calculations!L82</f>
        <v>39649.395107409946</v>
      </c>
      <c r="K41" s="4">
        <f>Calculations!M82</f>
        <v>1638435.6792325052</v>
      </c>
      <c r="L41" s="4">
        <f>Calculations!N82</f>
        <v>5154341.1992137274</v>
      </c>
      <c r="M41" s="4">
        <f t="shared" si="3"/>
        <v>6832426.2735536424</v>
      </c>
      <c r="P41" t="s">
        <v>18</v>
      </c>
      <c r="Q41" s="4">
        <f>Calculations!D82</f>
        <v>201775.30519663796</v>
      </c>
      <c r="R41" s="4">
        <f>Calculations!G82</f>
        <v>8002360.8688208461</v>
      </c>
      <c r="S41" s="4">
        <f>Calculations!H82</f>
        <v>160041472.68554324</v>
      </c>
      <c r="T41" s="4">
        <f t="shared" si="4"/>
        <v>168245608.85956073</v>
      </c>
      <c r="W41" t="s">
        <v>18</v>
      </c>
      <c r="X41" s="4">
        <f>Calculations!T82</f>
        <v>0</v>
      </c>
      <c r="Y41" s="4">
        <f>Calculations!U82</f>
        <v>4697.0142424546784</v>
      </c>
      <c r="Z41" s="4">
        <f>Calculations!V82</f>
        <v>26426.364931505046</v>
      </c>
      <c r="AA41" s="4">
        <f t="shared" si="5"/>
        <v>31123.379173959725</v>
      </c>
    </row>
    <row r="42" spans="2:27" x14ac:dyDescent="0.3">
      <c r="B42" t="s">
        <v>72</v>
      </c>
      <c r="C42" s="27">
        <f>SUM(C31:C41)</f>
        <v>5087.2812380622336</v>
      </c>
      <c r="D42" s="27">
        <f t="shared" ref="D42:E42" si="6">SUM(D31:D41)</f>
        <v>3402.5072325720216</v>
      </c>
      <c r="E42" s="27">
        <f t="shared" si="6"/>
        <v>5506.7699804450394</v>
      </c>
      <c r="I42" t="s">
        <v>72</v>
      </c>
      <c r="J42" s="4">
        <f>SUM(J31:J41)</f>
        <v>67760387.157838866</v>
      </c>
      <c r="K42" s="4">
        <f t="shared" ref="K42:L42" si="7">SUM(K31:K41)</f>
        <v>28561930.143616229</v>
      </c>
      <c r="L42" s="4">
        <f t="shared" si="7"/>
        <v>43549199.140706345</v>
      </c>
      <c r="M42" s="4"/>
      <c r="P42" t="s">
        <v>72</v>
      </c>
      <c r="Q42" s="4">
        <f>SUM(Q31:Q41)</f>
        <v>374736658.47205091</v>
      </c>
      <c r="R42" s="4">
        <f t="shared" ref="R42:S42" si="8">SUM(R31:R41)</f>
        <v>202221014.36422282</v>
      </c>
      <c r="S42" s="4">
        <f t="shared" si="8"/>
        <v>342839276.69058681</v>
      </c>
      <c r="T42" s="4"/>
      <c r="W42" t="s">
        <v>72</v>
      </c>
      <c r="X42" s="4">
        <f>SUM(X31:X41)</f>
        <v>779511.26788727974</v>
      </c>
      <c r="Y42" s="4">
        <f t="shared" ref="Y42:Z42" si="9">SUM(Y31:Y41)</f>
        <v>418198.66899662255</v>
      </c>
      <c r="Z42" s="4">
        <f t="shared" si="9"/>
        <v>1421754.5768724636</v>
      </c>
      <c r="AA42" s="4"/>
    </row>
    <row r="46" spans="2:27" x14ac:dyDescent="0.3">
      <c r="B46" s="1" t="s">
        <v>104</v>
      </c>
    </row>
    <row r="47" spans="2:27" x14ac:dyDescent="0.3">
      <c r="B47" s="1" t="s">
        <v>244</v>
      </c>
    </row>
    <row r="48" spans="2:27" x14ac:dyDescent="0.3">
      <c r="C48" t="s">
        <v>91</v>
      </c>
      <c r="J48" t="str">
        <f>"Earnings ($"&amp;'Geothermal-Inputs'!B10&amp;" US)"</f>
        <v>Earnings ($2024 US)</v>
      </c>
      <c r="Q48" t="s">
        <v>818</v>
      </c>
      <c r="X48" t="s">
        <v>819</v>
      </c>
    </row>
    <row r="49" spans="2:27" x14ac:dyDescent="0.3">
      <c r="C49" t="s">
        <v>95</v>
      </c>
      <c r="D49" t="s">
        <v>96</v>
      </c>
      <c r="E49" t="s">
        <v>99</v>
      </c>
      <c r="F49" t="s">
        <v>72</v>
      </c>
      <c r="J49" t="s">
        <v>95</v>
      </c>
      <c r="K49" t="s">
        <v>96</v>
      </c>
      <c r="L49" t="s">
        <v>99</v>
      </c>
      <c r="M49" t="s">
        <v>72</v>
      </c>
      <c r="Q49" t="s">
        <v>95</v>
      </c>
      <c r="R49" t="s">
        <v>96</v>
      </c>
      <c r="S49" t="s">
        <v>99</v>
      </c>
      <c r="T49" t="s">
        <v>72</v>
      </c>
      <c r="X49" t="s">
        <v>95</v>
      </c>
      <c r="Y49" t="s">
        <v>96</v>
      </c>
      <c r="Z49" t="s">
        <v>99</v>
      </c>
      <c r="AA49" t="s">
        <v>72</v>
      </c>
    </row>
    <row r="50" spans="2:27" x14ac:dyDescent="0.3">
      <c r="B50" t="s">
        <v>189</v>
      </c>
      <c r="C50" s="20">
        <f>Calculations!Z72</f>
        <v>0</v>
      </c>
      <c r="D50" s="20">
        <f>Calculations!AA72</f>
        <v>4.7609412840445141E-2</v>
      </c>
      <c r="E50" s="20">
        <f>Calculations!AB72</f>
        <v>0.77537938936473172</v>
      </c>
      <c r="F50" s="20">
        <f>SUM(C50:E50)</f>
        <v>0.82298880220517689</v>
      </c>
      <c r="I50" t="s">
        <v>189</v>
      </c>
      <c r="J50" s="4">
        <f>Calculations!W72</f>
        <v>0</v>
      </c>
      <c r="K50" s="4">
        <f>Calculations!X72</f>
        <v>296.64378222765492</v>
      </c>
      <c r="L50" s="4">
        <f>Calculations!Y72</f>
        <v>4831.2184713003689</v>
      </c>
      <c r="M50" s="4">
        <f>SUM(J50:L50)</f>
        <v>5127.8622535280238</v>
      </c>
      <c r="P50" t="s">
        <v>189</v>
      </c>
      <c r="Q50" s="4">
        <f>Calculations!E72</f>
        <v>0</v>
      </c>
      <c r="R50" s="4">
        <f>Calculations!R72</f>
        <v>1623.0196543681614</v>
      </c>
      <c r="S50" s="4">
        <f>Calculations!S72</f>
        <v>26432.923941919729</v>
      </c>
      <c r="T50" s="18">
        <f>SUM(Q50:S50)</f>
        <v>28055.943596287892</v>
      </c>
      <c r="W50" t="s">
        <v>189</v>
      </c>
      <c r="X50" s="4">
        <f>Calculations!T72</f>
        <v>0</v>
      </c>
      <c r="Y50" s="4">
        <f>Calculations!U72</f>
        <v>1123.6180127209591</v>
      </c>
      <c r="Z50" s="4">
        <f>Calculations!V72</f>
        <v>18299.537772132811</v>
      </c>
      <c r="AA50" s="4">
        <f>SUM(X50:Z50)</f>
        <v>19423.15578485377</v>
      </c>
    </row>
    <row r="51" spans="2:27" x14ac:dyDescent="0.3">
      <c r="B51" t="s">
        <v>190</v>
      </c>
      <c r="C51" s="20">
        <f>Calculations!Z73</f>
        <v>2.0309768703476854</v>
      </c>
      <c r="D51" s="20">
        <f>Calculations!AA73</f>
        <v>0.6982558800864952</v>
      </c>
      <c r="E51" s="20">
        <f>Calculations!AB73</f>
        <v>2.7611184630648324</v>
      </c>
      <c r="F51" s="20">
        <f t="shared" ref="F51:F60" si="10">SUM(C51:E51)</f>
        <v>5.4903512134990127</v>
      </c>
      <c r="I51" t="s">
        <v>190</v>
      </c>
      <c r="J51" s="4">
        <f>Calculations!W73</f>
        <v>27113.21443084018</v>
      </c>
      <c r="K51" s="4">
        <f>Calculations!X73</f>
        <v>9321.6036483661137</v>
      </c>
      <c r="L51" s="4">
        <f>Calculations!Y73</f>
        <v>36860.487212349602</v>
      </c>
      <c r="M51" s="4">
        <f t="shared" ref="M51:M60" si="11">SUM(J51:L51)</f>
        <v>73295.305291555895</v>
      </c>
      <c r="P51" t="s">
        <v>190</v>
      </c>
      <c r="Q51" s="4">
        <f>Calculations!E73</f>
        <v>399191.07684264664</v>
      </c>
      <c r="R51" s="4">
        <f>Calculations!R73</f>
        <v>137243.07782772562</v>
      </c>
      <c r="S51" s="4">
        <f>Calculations!S73</f>
        <v>542701.3318828562</v>
      </c>
      <c r="T51" s="18">
        <f t="shared" ref="T51:T60" si="12">SUM(Q51:S51)</f>
        <v>1079135.4865532285</v>
      </c>
      <c r="W51" t="s">
        <v>190</v>
      </c>
      <c r="X51" s="4">
        <f>Calculations!T73</f>
        <v>326890.88761136692</v>
      </c>
      <c r="Y51" s="4">
        <f>Calculations!U73</f>
        <v>112386.05803632595</v>
      </c>
      <c r="Z51" s="4">
        <f>Calculations!V73</f>
        <v>444409.03211117402</v>
      </c>
      <c r="AA51" s="4">
        <f t="shared" ref="AA51:AA60" si="13">SUM(X51:Z51)</f>
        <v>883685.97775886697</v>
      </c>
    </row>
    <row r="52" spans="2:27" x14ac:dyDescent="0.3">
      <c r="B52" t="s">
        <v>191</v>
      </c>
      <c r="C52" s="20">
        <f>Calculations!Z74</f>
        <v>5.9753873423836295</v>
      </c>
      <c r="D52" s="20">
        <f>Calculations!AA74</f>
        <v>1.8313224433749749</v>
      </c>
      <c r="E52" s="20">
        <f>Calculations!AB74</f>
        <v>7.934323706055026</v>
      </c>
      <c r="F52" s="20">
        <f t="shared" si="10"/>
        <v>15.741033491813631</v>
      </c>
      <c r="I52" t="s">
        <v>191</v>
      </c>
      <c r="J52" s="4">
        <f>Calculations!W74</f>
        <v>79770.459568867751</v>
      </c>
      <c r="K52" s="4">
        <f>Calculations!X74</f>
        <v>24447.859955557102</v>
      </c>
      <c r="L52" s="4">
        <f>Calculations!Y74</f>
        <v>105921.94482704325</v>
      </c>
      <c r="M52" s="4">
        <f t="shared" si="11"/>
        <v>210140.2643514681</v>
      </c>
      <c r="P52" t="s">
        <v>191</v>
      </c>
      <c r="Q52" s="4">
        <f>Calculations!E74</f>
        <v>855795.96492139203</v>
      </c>
      <c r="R52" s="4">
        <f>Calculations!R74</f>
        <v>262282.30367491185</v>
      </c>
      <c r="S52" s="4">
        <f>Calculations!S74</f>
        <v>1136355.1553987437</v>
      </c>
      <c r="T52" s="18">
        <f t="shared" si="12"/>
        <v>2254433.4239950478</v>
      </c>
      <c r="W52" t="s">
        <v>191</v>
      </c>
      <c r="X52" s="4">
        <f>Calculations!T74</f>
        <v>452620.38027591282</v>
      </c>
      <c r="Y52" s="4">
        <f>Calculations!U74</f>
        <v>138718.01328238955</v>
      </c>
      <c r="Z52" s="4">
        <f>Calculations!V74</f>
        <v>601004.82316753757</v>
      </c>
      <c r="AA52" s="4">
        <f t="shared" si="13"/>
        <v>1192343.21672584</v>
      </c>
    </row>
    <row r="53" spans="2:27" x14ac:dyDescent="0.3">
      <c r="B53" t="s">
        <v>192</v>
      </c>
      <c r="C53" s="20">
        <f>Calculations!Z75</f>
        <v>0</v>
      </c>
      <c r="D53" s="20">
        <f>Calculations!AA75</f>
        <v>0.75858080161593167</v>
      </c>
      <c r="E53" s="20">
        <f>Calculations!AB75</f>
        <v>0.83590221943817555</v>
      </c>
      <c r="F53" s="20">
        <f t="shared" si="10"/>
        <v>1.5944830210541072</v>
      </c>
      <c r="I53" t="s">
        <v>192</v>
      </c>
      <c r="J53" s="4">
        <f>Calculations!W75</f>
        <v>0</v>
      </c>
      <c r="K53" s="4">
        <f>Calculations!X75</f>
        <v>3519.6893672128722</v>
      </c>
      <c r="L53" s="4">
        <f>Calculations!Y75</f>
        <v>3878.4479484833787</v>
      </c>
      <c r="M53" s="4">
        <f t="shared" si="11"/>
        <v>7398.1373156962509</v>
      </c>
      <c r="P53" t="s">
        <v>192</v>
      </c>
      <c r="Q53" s="4">
        <f>Calculations!E75</f>
        <v>0</v>
      </c>
      <c r="R53" s="4">
        <f>Calculations!R75</f>
        <v>35941.729635774631</v>
      </c>
      <c r="S53" s="4">
        <f>Calculations!S75</f>
        <v>39605.235868072989</v>
      </c>
      <c r="T53" s="18">
        <f t="shared" si="12"/>
        <v>75546.965503847619</v>
      </c>
      <c r="W53" t="s">
        <v>192</v>
      </c>
      <c r="X53" s="4">
        <f>Calculations!T75</f>
        <v>0</v>
      </c>
      <c r="Y53" s="4">
        <f>Calculations!U75</f>
        <v>17847.322811332739</v>
      </c>
      <c r="Z53" s="4">
        <f>Calculations!V75</f>
        <v>19666.483408547803</v>
      </c>
      <c r="AA53" s="4">
        <f t="shared" si="13"/>
        <v>37513.806219880542</v>
      </c>
    </row>
    <row r="54" spans="2:27" x14ac:dyDescent="0.3">
      <c r="B54" t="s">
        <v>359</v>
      </c>
      <c r="C54" s="20">
        <f>Calculations!Z76</f>
        <v>0</v>
      </c>
      <c r="D54" s="20">
        <f>Calculations!AA76</f>
        <v>0.9848834256114507</v>
      </c>
      <c r="E54" s="20">
        <f>Calculations!AB76</f>
        <v>2.6551430877219193</v>
      </c>
      <c r="F54" s="20">
        <f t="shared" si="10"/>
        <v>3.6400265133333702</v>
      </c>
      <c r="I54" t="s">
        <v>359</v>
      </c>
      <c r="J54" s="4">
        <f>Calculations!W76</f>
        <v>0</v>
      </c>
      <c r="K54" s="4">
        <f>Calculations!X76</f>
        <v>5333.0266403977012</v>
      </c>
      <c r="L54" s="4">
        <f>Calculations!Y76</f>
        <v>14377.284105576053</v>
      </c>
      <c r="M54" s="4">
        <f t="shared" si="11"/>
        <v>19710.310745973755</v>
      </c>
      <c r="P54" t="s">
        <v>359</v>
      </c>
      <c r="Q54" s="4">
        <f>Calculations!E76</f>
        <v>0</v>
      </c>
      <c r="R54" s="4">
        <f>Calculations!R76</f>
        <v>52099.957685403111</v>
      </c>
      <c r="S54" s="4">
        <f>Calculations!S76</f>
        <v>145370.6425166472</v>
      </c>
      <c r="T54" s="18">
        <f t="shared" si="12"/>
        <v>197470.60020205032</v>
      </c>
      <c r="W54" t="s">
        <v>359</v>
      </c>
      <c r="X54" s="4">
        <f>Calculations!T76</f>
        <v>0</v>
      </c>
      <c r="Y54" s="4">
        <f>Calculations!U76</f>
        <v>18610.915208489714</v>
      </c>
      <c r="Z54" s="4">
        <f>Calculations!V76</f>
        <v>46534.511591245566</v>
      </c>
      <c r="AA54" s="4">
        <f t="shared" si="13"/>
        <v>65145.42679973528</v>
      </c>
    </row>
    <row r="55" spans="2:27" x14ac:dyDescent="0.3">
      <c r="B55" t="str">
        <f>IF(geo_country&lt;&gt;"Zambia","Sales","Trade, Transportation, and Warehousing")</f>
        <v>Sales</v>
      </c>
      <c r="C55" s="20">
        <f>Calculations!Z77</f>
        <v>0</v>
      </c>
      <c r="D55" s="20">
        <f>Calculations!AA77</f>
        <v>1.5940058248545041</v>
      </c>
      <c r="E55" s="20">
        <f>Calculations!AB77</f>
        <v>3.7205598070388901</v>
      </c>
      <c r="F55" s="20">
        <f t="shared" si="10"/>
        <v>5.3145656318933945</v>
      </c>
      <c r="I55" t="str">
        <f>IF(geo_country&lt;&gt;"Zambia","Sales","Trade, Transportation, and Warehousing")</f>
        <v>Sales</v>
      </c>
      <c r="J55" s="4">
        <f>Calculations!W77</f>
        <v>0</v>
      </c>
      <c r="K55" s="4">
        <f>Calculations!X77</f>
        <v>6718.5453106880832</v>
      </c>
      <c r="L55" s="4">
        <f>Calculations!Y77</f>
        <v>15681.717880169803</v>
      </c>
      <c r="M55" s="4">
        <f t="shared" si="11"/>
        <v>22400.263190857884</v>
      </c>
      <c r="P55" t="str">
        <f>IF(geo_country&lt;&gt;"Zambia","Sales","Trade, Transportation, and Warehousing")</f>
        <v>Sales</v>
      </c>
      <c r="Q55" s="4">
        <f>Calculations!E77</f>
        <v>0</v>
      </c>
      <c r="R55" s="4">
        <f>Calculations!R77</f>
        <v>25778.562976201087</v>
      </c>
      <c r="S55" s="4">
        <f>Calculations!S77</f>
        <v>60169.595240487288</v>
      </c>
      <c r="T55" s="18">
        <f t="shared" si="12"/>
        <v>85948.158216688375</v>
      </c>
      <c r="W55" t="str">
        <f>IF(geo_country&lt;&gt;"Zambia","Sales","Trade, Transportation, and Warehousing")</f>
        <v>Sales</v>
      </c>
      <c r="X55" s="4">
        <f>Calculations!T77</f>
        <v>0</v>
      </c>
      <c r="Y55" s="4">
        <f>Calculations!U77</f>
        <v>15487.440012283736</v>
      </c>
      <c r="Z55" s="4">
        <f>Calculations!V77</f>
        <v>36149.144454279711</v>
      </c>
      <c r="AA55" s="4">
        <f t="shared" si="13"/>
        <v>51636.58446656345</v>
      </c>
    </row>
    <row r="56" spans="2:27" x14ac:dyDescent="0.3">
      <c r="B56" t="str">
        <f>IF(geo_country&lt;&gt;"Zambia","Transportation and Warehousing","")</f>
        <v>Transportation and Warehousing</v>
      </c>
      <c r="C56" s="20">
        <f>Calculations!Z78</f>
        <v>0</v>
      </c>
      <c r="D56" s="20">
        <f>Calculations!AA78</f>
        <v>0.94345521399420851</v>
      </c>
      <c r="E56" s="20">
        <f>Calculations!AB78</f>
        <v>1.4123746163900337</v>
      </c>
      <c r="F56" s="20">
        <f t="shared" si="10"/>
        <v>2.3558298303842422</v>
      </c>
      <c r="I56" t="str">
        <f>IF(geo_country&lt;&gt;"Zambia","Transportation and Warehousing","")</f>
        <v>Transportation and Warehousing</v>
      </c>
      <c r="J56" s="4">
        <f>Calculations!W78</f>
        <v>0</v>
      </c>
      <c r="K56" s="4">
        <f>Calculations!X78</f>
        <v>5386.2104028003487</v>
      </c>
      <c r="L56" s="4">
        <f>Calculations!Y78</f>
        <v>8063.2834909510066</v>
      </c>
      <c r="M56" s="4">
        <f t="shared" si="11"/>
        <v>13449.493893751354</v>
      </c>
      <c r="P56" t="str">
        <f>IF(geo_country&lt;&gt;"Zambia","Transportation and Warehousing","")</f>
        <v>Transportation and Warehousing</v>
      </c>
      <c r="Q56" s="4">
        <f>Calculations!E78</f>
        <v>0</v>
      </c>
      <c r="R56" s="4">
        <f>Calculations!R78</f>
        <v>48818.856578417151</v>
      </c>
      <c r="S56" s="4">
        <f>Calculations!S78</f>
        <v>73082.975015457647</v>
      </c>
      <c r="T56" s="18">
        <f t="shared" si="12"/>
        <v>121901.8315938748</v>
      </c>
      <c r="W56" t="str">
        <f>IF(geo_country&lt;&gt;"Zambia","Transportation and Warehousing","")</f>
        <v>Transportation and Warehousing</v>
      </c>
      <c r="X56" s="4">
        <f>Calculations!T78</f>
        <v>0</v>
      </c>
      <c r="Y56" s="4">
        <f>Calculations!U78</f>
        <v>21295.591495298231</v>
      </c>
      <c r="Z56" s="4">
        <f>Calculations!V78</f>
        <v>31880.000685602583</v>
      </c>
      <c r="AA56" s="4">
        <f t="shared" si="13"/>
        <v>53175.592180900814</v>
      </c>
    </row>
    <row r="57" spans="2:27" x14ac:dyDescent="0.3">
      <c r="B57" t="str">
        <f>IF(geo_country&lt;&gt;"Zambia","Information","")</f>
        <v>Information</v>
      </c>
      <c r="C57" s="20">
        <f>Calculations!Z79</f>
        <v>0</v>
      </c>
      <c r="D57" s="20">
        <f>Calculations!AA79</f>
        <v>0.19634312216082042</v>
      </c>
      <c r="E57" s="20">
        <f>Calculations!AB79</f>
        <v>0.53775763217974648</v>
      </c>
      <c r="F57" s="20">
        <f t="shared" si="10"/>
        <v>0.73410075434056687</v>
      </c>
      <c r="I57" t="str">
        <f>IF(geo_country&lt;&gt;"Zambia","Information","")</f>
        <v>Information</v>
      </c>
      <c r="J57" s="4">
        <f>Calculations!W79</f>
        <v>0</v>
      </c>
      <c r="K57" s="4">
        <f>Calculations!X79</f>
        <v>1120.9280010480736</v>
      </c>
      <c r="L57" s="4">
        <f>Calculations!Y79</f>
        <v>3070.0723358868572</v>
      </c>
      <c r="M57" s="4">
        <f t="shared" si="11"/>
        <v>4191.0003369349306</v>
      </c>
      <c r="P57" t="str">
        <f>IF(geo_country&lt;&gt;"Zambia","Information","")</f>
        <v>Information</v>
      </c>
      <c r="Q57" s="4">
        <f>Calculations!E79</f>
        <v>0</v>
      </c>
      <c r="R57" s="4">
        <f>Calculations!R79</f>
        <v>8446.5064129687125</v>
      </c>
      <c r="S57" s="4">
        <f>Calculations!S79</f>
        <v>23133.854849821033</v>
      </c>
      <c r="T57" s="18">
        <f t="shared" si="12"/>
        <v>31580.361262789746</v>
      </c>
      <c r="W57" t="str">
        <f>IF(geo_country&lt;&gt;"Zambia","Information","")</f>
        <v>Information</v>
      </c>
      <c r="X57" s="4">
        <f>Calculations!T79</f>
        <v>0</v>
      </c>
      <c r="Y57" s="4">
        <f>Calculations!U79</f>
        <v>4617.9601098981975</v>
      </c>
      <c r="Z57" s="4">
        <f>Calculations!V79</f>
        <v>12647.977005098879</v>
      </c>
      <c r="AA57" s="4">
        <f t="shared" si="13"/>
        <v>17265.937114997076</v>
      </c>
    </row>
    <row r="58" spans="2:27" x14ac:dyDescent="0.3">
      <c r="B58" t="s">
        <v>196</v>
      </c>
      <c r="C58" s="20">
        <f>Calculations!Z80</f>
        <v>0</v>
      </c>
      <c r="D58" s="20">
        <f>Calculations!AA80</f>
        <v>2.5596307131134717</v>
      </c>
      <c r="E58" s="20">
        <f>Calculations!AB80</f>
        <v>5.0613713418095641</v>
      </c>
      <c r="F58" s="20">
        <f t="shared" si="10"/>
        <v>7.6210020549230357</v>
      </c>
      <c r="I58" t="s">
        <v>196</v>
      </c>
      <c r="J58" s="4">
        <f>Calculations!W80</f>
        <v>0</v>
      </c>
      <c r="K58" s="4">
        <f>Calculations!X80</f>
        <v>27910.598803539291</v>
      </c>
      <c r="L58" s="4">
        <f>Calculations!Y80</f>
        <v>57647.828707260305</v>
      </c>
      <c r="M58" s="4">
        <f t="shared" si="11"/>
        <v>85558.427510799593</v>
      </c>
      <c r="P58" t="s">
        <v>196</v>
      </c>
      <c r="Q58" s="4">
        <f>Calculations!E80</f>
        <v>0</v>
      </c>
      <c r="R58" s="4">
        <f>Calculations!R80</f>
        <v>115467.80591778699</v>
      </c>
      <c r="S58" s="4">
        <f>Calculations!S80</f>
        <v>222975.17641414993</v>
      </c>
      <c r="T58" s="18">
        <f t="shared" si="12"/>
        <v>338442.98233193695</v>
      </c>
      <c r="W58" t="s">
        <v>196</v>
      </c>
      <c r="X58" s="4">
        <f>Calculations!T80</f>
        <v>0</v>
      </c>
      <c r="Y58" s="4">
        <f>Calculations!U80</f>
        <v>82457.692558865994</v>
      </c>
      <c r="Z58" s="4">
        <f>Calculations!V80</f>
        <v>159710.10302843305</v>
      </c>
      <c r="AA58" s="4">
        <f t="shared" si="13"/>
        <v>242167.79558729904</v>
      </c>
    </row>
    <row r="59" spans="2:27" x14ac:dyDescent="0.3">
      <c r="B59" t="str">
        <f>IF(geo_country&lt;&gt;"Zambia","Education and Health Care","")</f>
        <v>Education and Health Care</v>
      </c>
      <c r="C59" s="20">
        <f>Calculations!Z81</f>
        <v>0</v>
      </c>
      <c r="D59" s="20">
        <f>Calculations!AA81</f>
        <v>5.2779376305538091E-2</v>
      </c>
      <c r="E59" s="20">
        <f>Calculations!AB81</f>
        <v>1.3838199175333921</v>
      </c>
      <c r="F59" s="20">
        <f t="shared" si="10"/>
        <v>1.4365992938389303</v>
      </c>
      <c r="I59" t="str">
        <f>IF(geo_country&lt;&gt;"Zambia","Education and Health Care","")</f>
        <v>Education and Health Care</v>
      </c>
      <c r="J59" s="4">
        <f>Calculations!W81</f>
        <v>0</v>
      </c>
      <c r="K59" s="4">
        <f>Calculations!X81</f>
        <v>704.59618137014127</v>
      </c>
      <c r="L59" s="4">
        <f>Calculations!Y81</f>
        <v>18473.77323963683</v>
      </c>
      <c r="M59" s="4">
        <f t="shared" si="11"/>
        <v>19178.36942100697</v>
      </c>
      <c r="P59" t="str">
        <f>IF(geo_country&lt;&gt;"Zambia","Education and Health Care","")</f>
        <v>Education and Health Care</v>
      </c>
      <c r="Q59" s="4">
        <f>Calculations!E81</f>
        <v>0</v>
      </c>
      <c r="R59" s="4">
        <f>Calculations!R81</f>
        <v>1219.0768613377033</v>
      </c>
      <c r="S59" s="4">
        <f>Calculations!S81</f>
        <v>41452.347038881715</v>
      </c>
      <c r="T59" s="18">
        <f t="shared" si="12"/>
        <v>42671.423900219415</v>
      </c>
      <c r="W59" t="str">
        <f>IF(geo_country&lt;&gt;"Zambia","Education and Health Care","")</f>
        <v>Education and Health Care</v>
      </c>
      <c r="X59" s="4">
        <f>Calculations!T81</f>
        <v>0</v>
      </c>
      <c r="Y59" s="4">
        <f>Calculations!U81</f>
        <v>957.0432265627727</v>
      </c>
      <c r="Z59" s="4">
        <f>Calculations!V81</f>
        <v>25026.598716906821</v>
      </c>
      <c r="AA59" s="4">
        <f t="shared" si="13"/>
        <v>25983.641943469593</v>
      </c>
    </row>
    <row r="60" spans="2:27" x14ac:dyDescent="0.3">
      <c r="B60" t="s">
        <v>18</v>
      </c>
      <c r="C60" s="20">
        <f>Calculations!Z82</f>
        <v>0</v>
      </c>
      <c r="D60" s="20">
        <f>Calculations!AA82</f>
        <v>0.31086476136734087</v>
      </c>
      <c r="E60" s="20">
        <f>Calculations!AB82</f>
        <v>1.9733775301006649</v>
      </c>
      <c r="F60" s="20">
        <f t="shared" si="10"/>
        <v>2.2842422914680056</v>
      </c>
      <c r="I60" t="s">
        <v>18</v>
      </c>
      <c r="J60" s="4">
        <f>Calculations!W82</f>
        <v>0</v>
      </c>
      <c r="K60" s="4">
        <f>Calculations!X82</f>
        <v>1936.9299697593829</v>
      </c>
      <c r="L60" s="4">
        <f>Calculations!Y82</f>
        <v>12295.681449673932</v>
      </c>
      <c r="M60" s="4">
        <f t="shared" si="11"/>
        <v>14232.611419433315</v>
      </c>
      <c r="P60" t="s">
        <v>18</v>
      </c>
      <c r="Q60" s="4">
        <f>Calculations!E82</f>
        <v>0</v>
      </c>
      <c r="R60" s="4">
        <f>Calculations!R82</f>
        <v>9584.936863637784</v>
      </c>
      <c r="S60" s="4">
        <f>Calculations!S82</f>
        <v>331222.51923439151</v>
      </c>
      <c r="T60" s="18">
        <f t="shared" si="12"/>
        <v>340807.45609802927</v>
      </c>
      <c r="W60" t="s">
        <v>18</v>
      </c>
      <c r="X60" s="4">
        <f>Calculations!T82</f>
        <v>0</v>
      </c>
      <c r="Y60" s="4">
        <f>Calculations!U82</f>
        <v>4697.0142424546784</v>
      </c>
      <c r="Z60" s="4">
        <f>Calculations!V82</f>
        <v>26426.364931505046</v>
      </c>
      <c r="AA60" s="4">
        <f t="shared" si="13"/>
        <v>31123.379173959725</v>
      </c>
    </row>
    <row r="61" spans="2:27" x14ac:dyDescent="0.3">
      <c r="B61" t="s">
        <v>72</v>
      </c>
      <c r="C61" s="20">
        <f>SUM(C50:C60)</f>
        <v>8.0063642127313148</v>
      </c>
      <c r="D61" s="20">
        <f t="shared" ref="D61:E61" si="14">SUM(D50:D60)</f>
        <v>9.9777309753251817</v>
      </c>
      <c r="E61" s="20">
        <f t="shared" si="14"/>
        <v>29.051127710696974</v>
      </c>
      <c r="F61" s="20"/>
      <c r="I61" t="s">
        <v>72</v>
      </c>
      <c r="J61" s="4">
        <f>SUM(J50:J60)</f>
        <v>106883.67399970793</v>
      </c>
      <c r="K61" s="4">
        <f t="shared" ref="K61:L61" si="15">SUM(K50:K60)</f>
        <v>86696.632062966761</v>
      </c>
      <c r="L61" s="4">
        <f t="shared" si="15"/>
        <v>281101.7396683314</v>
      </c>
      <c r="M61" s="4"/>
      <c r="P61" t="s">
        <v>72</v>
      </c>
      <c r="Q61" s="18">
        <f>SUM(Q50:Q60)</f>
        <v>1254987.0417640386</v>
      </c>
      <c r="R61" s="18">
        <f t="shared" ref="R61:S61" si="16">SUM(R50:R60)</f>
        <v>698505.83408853284</v>
      </c>
      <c r="S61" s="18">
        <f t="shared" si="16"/>
        <v>2642501.7574014291</v>
      </c>
      <c r="W61" t="s">
        <v>72</v>
      </c>
      <c r="X61" s="4">
        <f>SUM(X50:X60)</f>
        <v>779511.26788727974</v>
      </c>
      <c r="Y61" s="4">
        <f t="shared" ref="Y61:Z61" si="17">SUM(Y50:Y60)</f>
        <v>418198.66899662255</v>
      </c>
      <c r="Z61" s="4">
        <f t="shared" si="17"/>
        <v>1421754.5768724636</v>
      </c>
      <c r="AA61" s="4"/>
    </row>
  </sheetData>
  <sheetProtection password="DFD3" sheet="1" objects="1" scenarios="1" formatCells="0" formatColumns="0" formatRows="0"/>
  <mergeCells count="3">
    <mergeCell ref="A1:C1"/>
    <mergeCell ref="A2:C2"/>
    <mergeCell ref="A3:C3"/>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tabColor theme="7"/>
  </sheetPr>
  <dimension ref="A1:AE51"/>
  <sheetViews>
    <sheetView topLeftCell="B1" workbookViewId="0">
      <selection activeCell="C28" sqref="C28"/>
    </sheetView>
  </sheetViews>
  <sheetFormatPr defaultColWidth="8.77734375" defaultRowHeight="14.4" x14ac:dyDescent="0.3"/>
  <cols>
    <col min="1" max="1" width="0" hidden="1" customWidth="1"/>
    <col min="2" max="2" width="65.77734375" customWidth="1"/>
    <col min="3" max="3" width="25.6640625" customWidth="1"/>
    <col min="5" max="5" width="15.77734375" customWidth="1"/>
    <col min="8" max="8" width="18.44140625" customWidth="1"/>
    <col min="9" max="10" width="14.33203125" bestFit="1" customWidth="1"/>
    <col min="14" max="14" width="10.44140625" bestFit="1" customWidth="1"/>
    <col min="15" max="15" width="12.44140625" bestFit="1" customWidth="1"/>
    <col min="16" max="16" width="11.44140625" bestFit="1" customWidth="1"/>
    <col min="17" max="17" width="12.44140625" bestFit="1" customWidth="1"/>
    <col min="21" max="22" width="14.33203125" bestFit="1" customWidth="1"/>
    <col min="23" max="23" width="12.44140625" bestFit="1" customWidth="1"/>
    <col min="24" max="24" width="14.33203125" bestFit="1" customWidth="1"/>
    <col min="28" max="30" width="12.44140625" bestFit="1" customWidth="1"/>
    <col min="31" max="31" width="14.33203125" bestFit="1" customWidth="1"/>
  </cols>
  <sheetData>
    <row r="1" spans="1:31" ht="31.2" x14ac:dyDescent="0.6">
      <c r="B1" s="8" t="s">
        <v>690</v>
      </c>
      <c r="D1" s="9" t="s">
        <v>572</v>
      </c>
    </row>
    <row r="2" spans="1:31" x14ac:dyDescent="0.3">
      <c r="B2" s="88"/>
    </row>
    <row r="4" spans="1:31" x14ac:dyDescent="0.3">
      <c r="B4" t="s">
        <v>587</v>
      </c>
      <c r="C4" t="s">
        <v>5</v>
      </c>
      <c r="F4" s="1" t="s">
        <v>110</v>
      </c>
    </row>
    <row r="5" spans="1:31" x14ac:dyDescent="0.3">
      <c r="B5" t="s">
        <v>588</v>
      </c>
      <c r="C5">
        <v>2012</v>
      </c>
      <c r="H5" t="str">
        <f>"( $ "&amp;general_dollar_year&amp;" US)"</f>
        <v>( $ 2012 US)</v>
      </c>
    </row>
    <row r="6" spans="1:31" x14ac:dyDescent="0.3">
      <c r="G6" t="s">
        <v>91</v>
      </c>
      <c r="H6" t="s">
        <v>90</v>
      </c>
      <c r="I6" t="s">
        <v>80</v>
      </c>
      <c r="J6" t="s">
        <v>358</v>
      </c>
    </row>
    <row r="7" spans="1:31" x14ac:dyDescent="0.3">
      <c r="F7" t="s">
        <v>95</v>
      </c>
      <c r="G7" s="20">
        <f t="array" ref="G7:G10">TRANSPOSE(G28:J28)</f>
        <v>4.5998210250756486</v>
      </c>
      <c r="H7" s="4">
        <f t="array" ref="H7:H10">TRANSPOSE(N28:Q28)</f>
        <v>46161.292871819183</v>
      </c>
      <c r="I7" s="4">
        <f t="array" ref="I7:I10">TRANSPOSE(U28:X28)</f>
        <v>1000000</v>
      </c>
      <c r="J7" s="4">
        <f t="array" ref="J7:J10">TRANSPOSE(AB28:AE28)</f>
        <v>376641.77335229964</v>
      </c>
    </row>
    <row r="8" spans="1:31" x14ac:dyDescent="0.3">
      <c r="F8" t="s">
        <v>96</v>
      </c>
      <c r="G8" s="20">
        <v>10.738857726654294</v>
      </c>
      <c r="H8" s="4">
        <v>68714.359216087527</v>
      </c>
      <c r="I8" s="4">
        <v>711674.19375827443</v>
      </c>
      <c r="J8" s="4">
        <v>472749.4843909624</v>
      </c>
    </row>
    <row r="9" spans="1:31" x14ac:dyDescent="0.3">
      <c r="B9" s="1" t="s">
        <v>589</v>
      </c>
      <c r="C9" s="1" t="str">
        <f>"Change in Final Demand ($ "&amp;general_dollar_year&amp;" )"</f>
        <v>Change in Final Demand ($ 2012 )</v>
      </c>
      <c r="F9" t="s">
        <v>99</v>
      </c>
      <c r="G9" s="20">
        <v>15.514268574045644</v>
      </c>
      <c r="H9" s="4">
        <v>43130.246719871851</v>
      </c>
      <c r="I9" s="4">
        <v>351881.65243012097</v>
      </c>
      <c r="J9" s="4">
        <v>126301.82390823217</v>
      </c>
    </row>
    <row r="10" spans="1:31" x14ac:dyDescent="0.3">
      <c r="A10">
        <v>2</v>
      </c>
      <c r="B10" t="str">
        <f>HLOOKUP(general_country,'Default-Data'!$P$5:$X$47,'General Impact Estimates'!A10,FALSE)</f>
        <v xml:space="preserve"> Agriculture, hunting, forestry and fishing</v>
      </c>
      <c r="C10" s="4">
        <v>0</v>
      </c>
      <c r="F10" t="s">
        <v>72</v>
      </c>
      <c r="G10" s="20">
        <v>30.852947325775588</v>
      </c>
      <c r="H10" s="4">
        <v>158005.89880777855</v>
      </c>
      <c r="I10" s="4">
        <v>2063555.8461883953</v>
      </c>
      <c r="J10" s="4">
        <v>975693.08165149414</v>
      </c>
    </row>
    <row r="11" spans="1:31" x14ac:dyDescent="0.3">
      <c r="A11">
        <v>3</v>
      </c>
      <c r="B11" t="str">
        <f>HLOOKUP(general_country,'Default-Data'!$P$5:$X$47,'General Impact Estimates'!A11,FALSE)</f>
        <v xml:space="preserve"> Mining and quarrying</v>
      </c>
      <c r="C11" s="89">
        <v>0</v>
      </c>
    </row>
    <row r="12" spans="1:31" x14ac:dyDescent="0.3">
      <c r="A12">
        <v>4</v>
      </c>
      <c r="B12" t="str">
        <f>HLOOKUP(general_country,'Default-Data'!$P$5:$X$47,'General Impact Estimates'!A12,FALSE)</f>
        <v>Manufacturing: Food products, beverages and tobacco</v>
      </c>
      <c r="C12" s="89">
        <v>0</v>
      </c>
    </row>
    <row r="13" spans="1:31" x14ac:dyDescent="0.3">
      <c r="A13">
        <v>5</v>
      </c>
      <c r="B13" t="str">
        <f>HLOOKUP(general_country,'Default-Data'!$P$5:$X$47,'General Impact Estimates'!A13,FALSE)</f>
        <v>Manufacturing: Textiles, textile products, leather and footwear</v>
      </c>
      <c r="C13" s="89">
        <v>0</v>
      </c>
    </row>
    <row r="14" spans="1:31" x14ac:dyDescent="0.3">
      <c r="A14">
        <v>6</v>
      </c>
      <c r="B14" t="str">
        <f>HLOOKUP(general_country,'Default-Data'!$P$5:$X$47,'General Impact Estimates'!A14,FALSE)</f>
        <v>Manufacturing: Wood and products of wood and cork</v>
      </c>
      <c r="C14" s="89">
        <v>0</v>
      </c>
      <c r="F14" s="1" t="s">
        <v>104</v>
      </c>
    </row>
    <row r="15" spans="1:31" x14ac:dyDescent="0.3">
      <c r="A15">
        <v>7</v>
      </c>
      <c r="B15" t="str">
        <f>HLOOKUP(general_country,'Default-Data'!$P$5:$X$47,'General Impact Estimates'!A15,FALSE)</f>
        <v>Manufacturing: Pulp, paper, paper products, printing and publishing</v>
      </c>
      <c r="C15" s="89">
        <v>0</v>
      </c>
      <c r="G15" t="s">
        <v>91</v>
      </c>
      <c r="N15" t="str">
        <f>"Earnings ( $ "&amp;general_dollar_year&amp;" US)"</f>
        <v>Earnings ( $ 2012 US)</v>
      </c>
      <c r="U15" t="str">
        <f>"Output ( $ "&amp;general_dollar_year&amp;" US)"</f>
        <v>Output ( $ 2012 US)</v>
      </c>
      <c r="AB15" t="str">
        <f>"GDP ( $ "&amp;general_dollar_year&amp;" US)"</f>
        <v>GDP ( $ 2012 US)</v>
      </c>
    </row>
    <row r="16" spans="1:31" x14ac:dyDescent="0.3">
      <c r="A16">
        <v>8</v>
      </c>
      <c r="B16" t="str">
        <f>HLOOKUP(general_country,'Default-Data'!$P$5:$X$47,'General Impact Estimates'!A16,FALSE)</f>
        <v>Manufacturing: Coke, refined petroleum products and nuclear fuel</v>
      </c>
      <c r="C16" s="89">
        <v>0</v>
      </c>
      <c r="G16" t="s">
        <v>95</v>
      </c>
      <c r="H16" t="s">
        <v>96</v>
      </c>
      <c r="I16" t="s">
        <v>99</v>
      </c>
      <c r="J16" t="s">
        <v>72</v>
      </c>
      <c r="N16" t="s">
        <v>95</v>
      </c>
      <c r="O16" t="s">
        <v>96</v>
      </c>
      <c r="P16" t="s">
        <v>99</v>
      </c>
      <c r="Q16" t="s">
        <v>72</v>
      </c>
      <c r="U16" t="s">
        <v>95</v>
      </c>
      <c r="V16" t="s">
        <v>96</v>
      </c>
      <c r="W16" t="s">
        <v>99</v>
      </c>
      <c r="X16" t="s">
        <v>72</v>
      </c>
      <c r="AB16" t="s">
        <v>95</v>
      </c>
      <c r="AC16" t="s">
        <v>96</v>
      </c>
      <c r="AD16" t="s">
        <v>99</v>
      </c>
      <c r="AE16" t="s">
        <v>72</v>
      </c>
    </row>
    <row r="17" spans="1:31" x14ac:dyDescent="0.3">
      <c r="A17">
        <v>9</v>
      </c>
      <c r="B17" t="str">
        <f>HLOOKUP(general_country,'Default-Data'!$P$5:$X$47,'General Impact Estimates'!A17,FALSE)</f>
        <v>Manufacturing: Chemicals and chemical products</v>
      </c>
      <c r="C17" s="89">
        <v>0</v>
      </c>
      <c r="F17" t="s">
        <v>189</v>
      </c>
      <c r="G17" s="20">
        <f>Calculations!O94</f>
        <v>0</v>
      </c>
      <c r="H17" s="20">
        <f>Calculations!P94</f>
        <v>7.3052670436000749E-2</v>
      </c>
      <c r="I17" s="20">
        <f>Calculations!Q94</f>
        <v>0.81696839014424016</v>
      </c>
      <c r="J17" s="27">
        <f>SUM(G17:I17)</f>
        <v>0.89002106058024089</v>
      </c>
      <c r="M17" t="s">
        <v>189</v>
      </c>
      <c r="N17" s="4">
        <f>Calculations!L94</f>
        <v>0</v>
      </c>
      <c r="O17" s="4">
        <f>Calculations!M94</f>
        <v>74.224313943769587</v>
      </c>
      <c r="P17" s="4">
        <f>Calculations!N94</f>
        <v>830.07120629937913</v>
      </c>
      <c r="Q17" s="4">
        <f>SUM(N17:P17)</f>
        <v>904.29552024314876</v>
      </c>
      <c r="T17" t="s">
        <v>189</v>
      </c>
      <c r="U17" s="4">
        <f>Calculations!D94</f>
        <v>0</v>
      </c>
      <c r="V17" s="4">
        <f>Calculations!G94</f>
        <v>738.78799823583245</v>
      </c>
      <c r="W17" s="4">
        <f>Calculations!H94</f>
        <v>8262.0722551871713</v>
      </c>
      <c r="X17" s="4">
        <f>SUM(U17:W17)</f>
        <v>9000.8602534230031</v>
      </c>
      <c r="AA17" t="s">
        <v>189</v>
      </c>
      <c r="AB17" s="4">
        <f>Calculations!I94</f>
        <v>0</v>
      </c>
      <c r="AC17" s="4">
        <f>Calculations!J94</f>
        <v>450.56866797935197</v>
      </c>
      <c r="AD17" s="4">
        <f>Calculations!K94</f>
        <v>5038.8350916070558</v>
      </c>
      <c r="AE17" s="4">
        <f>SUM(AB17:AD17)</f>
        <v>5489.4037595864074</v>
      </c>
    </row>
    <row r="18" spans="1:31" x14ac:dyDescent="0.3">
      <c r="A18">
        <v>10</v>
      </c>
      <c r="B18" t="str">
        <f>HLOOKUP(general_country,'Default-Data'!$P$5:$X$47,'General Impact Estimates'!A18,FALSE)</f>
        <v>Manufacturing: Rubber and plastics products</v>
      </c>
      <c r="C18" s="89">
        <v>0</v>
      </c>
      <c r="F18" t="s">
        <v>190</v>
      </c>
      <c r="G18" s="20">
        <f>Calculations!O95</f>
        <v>0</v>
      </c>
      <c r="H18" s="20">
        <f>Calculations!P95</f>
        <v>0.822718116582832</v>
      </c>
      <c r="I18" s="20">
        <f>Calculations!Q95</f>
        <v>1.3137974469758963E-2</v>
      </c>
      <c r="J18" s="27">
        <f t="shared" ref="J18:J28" si="0">SUM(G18:I18)</f>
        <v>0.83585609105259095</v>
      </c>
      <c r="M18" t="s">
        <v>190</v>
      </c>
      <c r="N18" s="4">
        <f>Calculations!L95</f>
        <v>0</v>
      </c>
      <c r="O18" s="4">
        <f>Calculations!M95</f>
        <v>15267.815927069496</v>
      </c>
      <c r="P18" s="4">
        <f>Calculations!N95</f>
        <v>243.81154591801544</v>
      </c>
      <c r="Q18" s="4">
        <f t="shared" ref="Q18:Q28" si="1">SUM(N18:P18)</f>
        <v>15511.627472987511</v>
      </c>
      <c r="T18" t="s">
        <v>190</v>
      </c>
      <c r="U18" s="4">
        <f>Calculations!D95</f>
        <v>0</v>
      </c>
      <c r="V18" s="4">
        <f>Calculations!G95</f>
        <v>285749.46235393884</v>
      </c>
      <c r="W18" s="4">
        <f>Calculations!H95</f>
        <v>4563.129297245061</v>
      </c>
      <c r="X18" s="4">
        <f t="shared" ref="X18:X28" si="2">SUM(U18:W18)</f>
        <v>290312.5916511839</v>
      </c>
      <c r="AA18" t="s">
        <v>190</v>
      </c>
      <c r="AB18" s="4">
        <f>Calculations!I95</f>
        <v>0</v>
      </c>
      <c r="AC18" s="4">
        <f>Calculations!J95</f>
        <v>246009.52639316896</v>
      </c>
      <c r="AD18" s="4">
        <f>Calculations!K95</f>
        <v>3928.5227976932974</v>
      </c>
      <c r="AE18" s="4">
        <f t="shared" ref="AE18:AE28" si="3">SUM(AB18:AD18)</f>
        <v>249938.04919086225</v>
      </c>
    </row>
    <row r="19" spans="1:31" x14ac:dyDescent="0.3">
      <c r="A19">
        <v>11</v>
      </c>
      <c r="B19" t="str">
        <f>HLOOKUP(general_country,'Default-Data'!$P$5:$X$47,'General Impact Estimates'!A19,FALSE)</f>
        <v>Manufacturing: Other non-metallic mineral products</v>
      </c>
      <c r="C19" s="89">
        <v>0</v>
      </c>
      <c r="F19" t="s">
        <v>191</v>
      </c>
      <c r="G19" s="20">
        <f>Calculations!O96</f>
        <v>0</v>
      </c>
      <c r="H19" s="20">
        <f>Calculations!P96</f>
        <v>0.2314447569573648</v>
      </c>
      <c r="I19" s="20">
        <f>Calculations!Q96</f>
        <v>2.6100406128137098E-2</v>
      </c>
      <c r="J19" s="27">
        <f t="shared" si="0"/>
        <v>0.2575451630855019</v>
      </c>
      <c r="M19" t="s">
        <v>191</v>
      </c>
      <c r="N19" s="4">
        <f>Calculations!L96</f>
        <v>0</v>
      </c>
      <c r="O19" s="4">
        <f>Calculations!M96</f>
        <v>4173.1914795888879</v>
      </c>
      <c r="P19" s="4">
        <f>Calculations!N96</f>
        <v>470.61767092791052</v>
      </c>
      <c r="Q19" s="4">
        <f t="shared" si="1"/>
        <v>4643.8091505167986</v>
      </c>
      <c r="T19" t="s">
        <v>191</v>
      </c>
      <c r="U19" s="4">
        <f>Calculations!D96</f>
        <v>0</v>
      </c>
      <c r="V19" s="4">
        <f>Calculations!G96</f>
        <v>38624.496440424569</v>
      </c>
      <c r="W19" s="4">
        <f>Calculations!H96</f>
        <v>4355.7480274896661</v>
      </c>
      <c r="X19" s="4">
        <f t="shared" si="2"/>
        <v>42980.244467914235</v>
      </c>
      <c r="AA19" t="s">
        <v>191</v>
      </c>
      <c r="AB19" s="4">
        <f>Calculations!I96</f>
        <v>0</v>
      </c>
      <c r="AC19" s="4">
        <f>Calculations!J96</f>
        <v>17277.808795571393</v>
      </c>
      <c r="AD19" s="4">
        <f>Calculations!K96</f>
        <v>1948.4469317738101</v>
      </c>
      <c r="AE19" s="4">
        <f t="shared" si="3"/>
        <v>19226.255727345204</v>
      </c>
    </row>
    <row r="20" spans="1:31" x14ac:dyDescent="0.3">
      <c r="A20">
        <v>12</v>
      </c>
      <c r="B20" t="str">
        <f>HLOOKUP(general_country,'Default-Data'!$P$5:$X$47,'General Impact Estimates'!A20,FALSE)</f>
        <v>Manufacturing: Basic metals</v>
      </c>
      <c r="C20" s="89">
        <v>1000000</v>
      </c>
      <c r="F20" t="s">
        <v>192</v>
      </c>
      <c r="G20" s="20">
        <f>Calculations!O97</f>
        <v>0</v>
      </c>
      <c r="H20" s="20">
        <f>Calculations!P97</f>
        <v>0.10490809065023128</v>
      </c>
      <c r="I20" s="20">
        <f>Calculations!Q97</f>
        <v>2.2573920812952529E-2</v>
      </c>
      <c r="J20" s="27">
        <f t="shared" si="0"/>
        <v>0.1274820114631838</v>
      </c>
      <c r="M20" t="s">
        <v>192</v>
      </c>
      <c r="N20" s="4">
        <f>Calculations!L97</f>
        <v>0</v>
      </c>
      <c r="O20" s="4">
        <f>Calculations!M97</f>
        <v>298.97351982220385</v>
      </c>
      <c r="P20" s="4">
        <f>Calculations!N97</f>
        <v>64.332545943836053</v>
      </c>
      <c r="Q20" s="4">
        <f t="shared" si="1"/>
        <v>363.30606576603992</v>
      </c>
      <c r="T20" t="s">
        <v>192</v>
      </c>
      <c r="U20" s="4">
        <f>Calculations!D97</f>
        <v>0</v>
      </c>
      <c r="V20" s="4">
        <f>Calculations!G97</f>
        <v>1351.5838454883872</v>
      </c>
      <c r="W20" s="4">
        <f>Calculations!H97</f>
        <v>290.83120768868412</v>
      </c>
      <c r="X20" s="4">
        <f t="shared" si="2"/>
        <v>1642.4150531770713</v>
      </c>
      <c r="AA20" t="s">
        <v>192</v>
      </c>
      <c r="AB20" s="4">
        <f>Calculations!I97</f>
        <v>0</v>
      </c>
      <c r="AC20" s="4">
        <f>Calculations!J97</f>
        <v>679.76901205952663</v>
      </c>
      <c r="AD20" s="4">
        <f>Calculations!K97</f>
        <v>146.27138626030171</v>
      </c>
      <c r="AE20" s="4">
        <f t="shared" si="3"/>
        <v>826.04039831982834</v>
      </c>
    </row>
    <row r="21" spans="1:31" x14ac:dyDescent="0.3">
      <c r="A21">
        <v>13</v>
      </c>
      <c r="B21" t="str">
        <f>HLOOKUP(general_country,'Default-Data'!$P$5:$X$47,'General Impact Estimates'!A21,FALSE)</f>
        <v>Manufacturing: Fabricated metal products</v>
      </c>
      <c r="C21" s="89">
        <v>0</v>
      </c>
      <c r="F21" t="s">
        <v>359</v>
      </c>
      <c r="G21" s="20">
        <f>Calculations!O98</f>
        <v>4.5998210250756486</v>
      </c>
      <c r="H21" s="20">
        <f>Calculations!P98</f>
        <v>1.3533362532397075</v>
      </c>
      <c r="I21" s="20">
        <f>Calculations!Q98</f>
        <v>0.71124937535030641</v>
      </c>
      <c r="J21" s="27">
        <f t="shared" si="0"/>
        <v>6.6644066536656617</v>
      </c>
      <c r="M21" t="s">
        <v>359</v>
      </c>
      <c r="N21" s="4">
        <f>Calculations!L98</f>
        <v>46161.292871819183</v>
      </c>
      <c r="O21" s="4">
        <f>Calculations!M98</f>
        <v>11118.286714615193</v>
      </c>
      <c r="P21" s="4">
        <f>Calculations!N98</f>
        <v>3585.0869910790821</v>
      </c>
      <c r="Q21" s="4">
        <f t="shared" si="1"/>
        <v>60864.666577513453</v>
      </c>
      <c r="T21" t="s">
        <v>359</v>
      </c>
      <c r="U21" s="4">
        <f>Calculations!D98</f>
        <v>1000000</v>
      </c>
      <c r="V21" s="4">
        <f>Calculations!G98</f>
        <v>196013.79891822612</v>
      </c>
      <c r="W21" s="4">
        <f>Calculations!H98</f>
        <v>47580.611067938764</v>
      </c>
      <c r="X21" s="4">
        <f t="shared" si="2"/>
        <v>1243594.4099861649</v>
      </c>
      <c r="AA21" t="s">
        <v>359</v>
      </c>
      <c r="AB21" s="4">
        <f>Calculations!I98</f>
        <v>376641.77335229964</v>
      </c>
      <c r="AC21" s="4">
        <f>Calculations!J98</f>
        <v>66091.441618145866</v>
      </c>
      <c r="AD21" s="4">
        <f>Calculations!K98</f>
        <v>16113.420483610036</v>
      </c>
      <c r="AE21" s="4">
        <f t="shared" si="3"/>
        <v>458846.6354540555</v>
      </c>
    </row>
    <row r="22" spans="1:31" x14ac:dyDescent="0.3">
      <c r="A22">
        <v>14</v>
      </c>
      <c r="B22" t="str">
        <f>HLOOKUP(general_country,'Default-Data'!$P$5:$X$47,'General Impact Estimates'!A22,FALSE)</f>
        <v>Manufacturing: Machinery and equipment not classified elsewhere</v>
      </c>
      <c r="C22" s="89">
        <v>0</v>
      </c>
      <c r="F22" t="str">
        <f>IF(general_country&lt;&gt;"Zambia","Sales","Trade, Transportation, and Warehousing")</f>
        <v>Sales</v>
      </c>
      <c r="G22" s="20">
        <f>Calculations!O99</f>
        <v>0</v>
      </c>
      <c r="H22" s="20">
        <f>Calculations!P99</f>
        <v>3.0668931428890942</v>
      </c>
      <c r="I22" s="20">
        <f>Calculations!Q99</f>
        <v>0.90796450046128596</v>
      </c>
      <c r="J22" s="27">
        <f t="shared" si="0"/>
        <v>3.9748576433503802</v>
      </c>
      <c r="M22" t="str">
        <f>IF(general_country&lt;&gt;"Zambia","Sales","Trade, Transportation, and Warehousing")</f>
        <v>Sales</v>
      </c>
      <c r="N22" s="4">
        <f>Calculations!L99</f>
        <v>0</v>
      </c>
      <c r="O22" s="4">
        <f>Calculations!M99</f>
        <v>14552.878259709376</v>
      </c>
      <c r="P22" s="4">
        <f>Calculations!N99</f>
        <v>4308.4307876809398</v>
      </c>
      <c r="Q22" s="4">
        <f t="shared" si="1"/>
        <v>18861.309047390314</v>
      </c>
      <c r="T22" t="str">
        <f>IF(general_country&lt;&gt;"Zambia","Sales","Trade, Transportation, and Warehousing")</f>
        <v>Sales</v>
      </c>
      <c r="U22" s="4">
        <f>Calculations!D99</f>
        <v>0</v>
      </c>
      <c r="V22" s="4">
        <f>Calculations!G99</f>
        <v>94911.012295237757</v>
      </c>
      <c r="W22" s="4">
        <f>Calculations!H99</f>
        <v>28098.738968694757</v>
      </c>
      <c r="X22" s="4">
        <f t="shared" si="2"/>
        <v>123009.75126393251</v>
      </c>
      <c r="AA22" t="str">
        <f>IF(general_country&lt;&gt;"Zambia","Sales","Trade, Transportation, and Warehousing")</f>
        <v>Sales</v>
      </c>
      <c r="AB22" s="4">
        <f>Calculations!I99</f>
        <v>0</v>
      </c>
      <c r="AC22" s="4">
        <f>Calculations!J99</f>
        <v>72271.709137645797</v>
      </c>
      <c r="AD22" s="4">
        <f>Calculations!K99</f>
        <v>21396.293652027936</v>
      </c>
      <c r="AE22" s="4">
        <f t="shared" si="3"/>
        <v>93668.00278967373</v>
      </c>
    </row>
    <row r="23" spans="1:31" x14ac:dyDescent="0.3">
      <c r="A23">
        <v>15</v>
      </c>
      <c r="B23" t="str">
        <f>HLOOKUP(general_country,'Default-Data'!$P$5:$X$47,'General Impact Estimates'!A23,FALSE)</f>
        <v>Manufacturing: Computer, Electronic and optical equipment</v>
      </c>
      <c r="C23" s="89">
        <v>0</v>
      </c>
      <c r="F23" t="str">
        <f>IF(general_country&lt;&gt;"Zambia","Transportation and Warehousing","")</f>
        <v>Transportation and Warehousing</v>
      </c>
      <c r="G23" s="20">
        <f>Calculations!O100</f>
        <v>0</v>
      </c>
      <c r="H23" s="20">
        <f>Calculations!P100</f>
        <v>0.9009032984420432</v>
      </c>
      <c r="I23" s="20">
        <f>Calculations!Q100</f>
        <v>0.54177396097455066</v>
      </c>
      <c r="J23" s="27">
        <f t="shared" si="0"/>
        <v>1.4426772594165937</v>
      </c>
      <c r="M23" t="str">
        <f>IF(general_country&lt;&gt;"Zambia","Transportation and Warehousing","")</f>
        <v>Transportation and Warehousing</v>
      </c>
      <c r="N23" s="4">
        <f>Calculations!L100</f>
        <v>0</v>
      </c>
      <c r="O23" s="4">
        <f>Calculations!M100</f>
        <v>6365.8034871311474</v>
      </c>
      <c r="P23" s="4">
        <f>Calculations!N100</f>
        <v>3828.1873048670145</v>
      </c>
      <c r="Q23" s="4">
        <f t="shared" si="1"/>
        <v>10193.990791998162</v>
      </c>
      <c r="T23" t="str">
        <f>IF(general_country&lt;&gt;"Zambia","Transportation and Warehousing","")</f>
        <v>Transportation and Warehousing</v>
      </c>
      <c r="U23" s="4">
        <f>Calculations!D100</f>
        <v>0</v>
      </c>
      <c r="V23" s="4">
        <f>Calculations!G100</f>
        <v>26997.033962203343</v>
      </c>
      <c r="W23" s="4">
        <f>Calculations!H100</f>
        <v>16235.138720838317</v>
      </c>
      <c r="X23" s="4">
        <f t="shared" si="2"/>
        <v>43232.172683041659</v>
      </c>
      <c r="AA23" t="str">
        <f>IF(general_country&lt;&gt;"Zambia","Transportation and Warehousing","")</f>
        <v>Transportation and Warehousing</v>
      </c>
      <c r="AB23" s="4">
        <f>Calculations!I100</f>
        <v>0</v>
      </c>
      <c r="AC23" s="4">
        <f>Calculations!J100</f>
        <v>19731.999665611009</v>
      </c>
      <c r="AD23" s="4">
        <f>Calculations!K100</f>
        <v>11866.183235507724</v>
      </c>
      <c r="AE23" s="4">
        <f t="shared" si="3"/>
        <v>31598.182901118733</v>
      </c>
    </row>
    <row r="24" spans="1:31" x14ac:dyDescent="0.3">
      <c r="A24">
        <v>16</v>
      </c>
      <c r="B24" t="str">
        <f>HLOOKUP(general_country,'Default-Data'!$P$5:$X$47,'General Impact Estimates'!A24,FALSE)</f>
        <v>Manufacturing: Electrical machinery and apparatus not classified elsewhere</v>
      </c>
      <c r="C24" s="89">
        <v>0</v>
      </c>
      <c r="F24" t="str">
        <f>IF(general_country&lt;&gt;"Zambia","Information","")</f>
        <v>Information</v>
      </c>
      <c r="G24" s="20">
        <f>Calculations!O101</f>
        <v>0</v>
      </c>
      <c r="H24" s="20">
        <f>Calculations!P101</f>
        <v>3.9603240235918248E-2</v>
      </c>
      <c r="I24" s="20">
        <f>Calculations!Q101</f>
        <v>8.2432007250807932E-2</v>
      </c>
      <c r="J24" s="27">
        <f t="shared" si="0"/>
        <v>0.12203524748672617</v>
      </c>
      <c r="M24" t="str">
        <f>IF(general_country&lt;&gt;"Zambia","Information","")</f>
        <v>Information</v>
      </c>
      <c r="N24" s="4">
        <f>Calculations!L101</f>
        <v>0</v>
      </c>
      <c r="O24" s="4">
        <f>Calculations!M101</f>
        <v>474.17955792348471</v>
      </c>
      <c r="P24" s="4">
        <f>Calculations!N101</f>
        <v>986.97915938411097</v>
      </c>
      <c r="Q24" s="4">
        <f t="shared" si="1"/>
        <v>1461.1587173075957</v>
      </c>
      <c r="T24" t="str">
        <f>IF(general_country&lt;&gt;"Zambia","Information","")</f>
        <v>Information</v>
      </c>
      <c r="U24" s="4">
        <f>Calculations!D101</f>
        <v>0</v>
      </c>
      <c r="V24" s="4">
        <f>Calculations!G101</f>
        <v>3040.1009243344301</v>
      </c>
      <c r="W24" s="4">
        <f>Calculations!H101</f>
        <v>6327.8060064044948</v>
      </c>
      <c r="X24" s="4">
        <f t="shared" si="2"/>
        <v>9367.9069307389254</v>
      </c>
      <c r="AA24" t="str">
        <f>IF(general_country&lt;&gt;"Zambia","Information","")</f>
        <v>Information</v>
      </c>
      <c r="AB24" s="4">
        <f>Calculations!I101</f>
        <v>0</v>
      </c>
      <c r="AC24" s="4">
        <f>Calculations!J101</f>
        <v>1854.8897343186684</v>
      </c>
      <c r="AD24" s="4">
        <f>Calculations!K101</f>
        <v>3860.8528776423354</v>
      </c>
      <c r="AE24" s="4">
        <f t="shared" si="3"/>
        <v>5715.7426119610036</v>
      </c>
    </row>
    <row r="25" spans="1:31" x14ac:dyDescent="0.3">
      <c r="A25">
        <v>17</v>
      </c>
      <c r="B25" t="str">
        <f>HLOOKUP(general_country,'Default-Data'!$P$5:$X$47,'General Impact Estimates'!A25,FALSE)</f>
        <v>Manufacturing: Motor vehicles, trailers and semi-trailers</v>
      </c>
      <c r="C25" s="89">
        <v>0</v>
      </c>
      <c r="F25" t="s">
        <v>196</v>
      </c>
      <c r="G25" s="20">
        <f>Calculations!O102</f>
        <v>0</v>
      </c>
      <c r="H25" s="20">
        <f>Calculations!P102</f>
        <v>3.8107216632985073</v>
      </c>
      <c r="I25" s="20">
        <f>Calculations!Q102</f>
        <v>7.2675733301564476</v>
      </c>
      <c r="J25" s="27">
        <f t="shared" si="0"/>
        <v>11.078294993454955</v>
      </c>
      <c r="M25" t="s">
        <v>196</v>
      </c>
      <c r="N25" s="4">
        <f>Calculations!L102</f>
        <v>0</v>
      </c>
      <c r="O25" s="4">
        <f>Calculations!M102</f>
        <v>15829.621376092404</v>
      </c>
      <c r="P25" s="4">
        <f>Calculations!N102</f>
        <v>13921.840582678151</v>
      </c>
      <c r="Q25" s="4">
        <f t="shared" si="1"/>
        <v>29751.461958770553</v>
      </c>
      <c r="T25" t="s">
        <v>196</v>
      </c>
      <c r="U25" s="4">
        <f>Calculations!D102</f>
        <v>0</v>
      </c>
      <c r="V25" s="4">
        <f>Calculations!G102</f>
        <v>61553.856152582826</v>
      </c>
      <c r="W25" s="4">
        <f>Calculations!H102</f>
        <v>49859.212151240179</v>
      </c>
      <c r="X25" s="4">
        <f t="shared" si="2"/>
        <v>111413.06830382301</v>
      </c>
      <c r="AA25" t="s">
        <v>196</v>
      </c>
      <c r="AB25" s="4">
        <f>Calculations!I102</f>
        <v>0</v>
      </c>
      <c r="AC25" s="4">
        <f>Calculations!J102</f>
        <v>46419.306331201216</v>
      </c>
      <c r="AD25" s="4">
        <f>Calculations!K102</f>
        <v>39406.236425597534</v>
      </c>
      <c r="AE25" s="4">
        <f t="shared" si="3"/>
        <v>85825.54275679875</v>
      </c>
    </row>
    <row r="26" spans="1:31" x14ac:dyDescent="0.3">
      <c r="A26">
        <v>18</v>
      </c>
      <c r="B26" t="str">
        <f>HLOOKUP(general_country,'Default-Data'!$P$5:$X$47,'General Impact Estimates'!A26,FALSE)</f>
        <v>Manufacturing: Other transport equipment</v>
      </c>
      <c r="C26" s="89">
        <v>0</v>
      </c>
      <c r="F26" t="str">
        <f>IF(general_country&lt;&gt;"Zambia","Education and Health Care","")</f>
        <v>Education and Health Care</v>
      </c>
      <c r="G26" s="20">
        <f>Calculations!O103</f>
        <v>0</v>
      </c>
      <c r="H26" s="20">
        <f>Calculations!P103</f>
        <v>3.5561608111324902E-2</v>
      </c>
      <c r="I26" s="20">
        <f>Calculations!Q103</f>
        <v>4.0166155914272466</v>
      </c>
      <c r="J26" s="27">
        <f t="shared" si="0"/>
        <v>4.0521771995385718</v>
      </c>
      <c r="M26" t="str">
        <f>IF(general_country&lt;&gt;"Zambia","Education and Health Care","")</f>
        <v>Education and Health Care</v>
      </c>
      <c r="N26" s="4">
        <f>Calculations!L103</f>
        <v>0</v>
      </c>
      <c r="O26" s="4">
        <f>Calculations!M103</f>
        <v>142.10016878999849</v>
      </c>
      <c r="P26" s="4">
        <f>Calculations!N103</f>
        <v>12659.602359744755</v>
      </c>
      <c r="Q26" s="4">
        <f t="shared" si="1"/>
        <v>12801.702528534754</v>
      </c>
      <c r="T26" t="str">
        <f>IF(general_country&lt;&gt;"Zambia","Education and Health Care","")</f>
        <v>Education and Health Care</v>
      </c>
      <c r="U26" s="4">
        <f>Calculations!D103</f>
        <v>0</v>
      </c>
      <c r="V26" s="4">
        <f>Calculations!G103</f>
        <v>183.65527415354632</v>
      </c>
      <c r="W26" s="4">
        <f>Calculations!H103</f>
        <v>18928.081798088962</v>
      </c>
      <c r="X26" s="4">
        <f t="shared" si="2"/>
        <v>19111.737072242508</v>
      </c>
      <c r="AA26" t="str">
        <f>IF(general_country&lt;&gt;"Zambia","Education and Health Care","")</f>
        <v>Education and Health Care</v>
      </c>
      <c r="AB26" s="4">
        <f>Calculations!I103</f>
        <v>0</v>
      </c>
      <c r="AC26" s="4">
        <f>Calculations!J103</f>
        <v>164.77681155106171</v>
      </c>
      <c r="AD26" s="4">
        <f>Calculations!K103</f>
        <v>15783.164666518322</v>
      </c>
      <c r="AE26" s="4">
        <f t="shared" si="3"/>
        <v>15947.941478069384</v>
      </c>
    </row>
    <row r="27" spans="1:31" x14ac:dyDescent="0.3">
      <c r="A27">
        <v>19</v>
      </c>
      <c r="B27" t="str">
        <f>HLOOKUP(general_country,'Default-Data'!$P$5:$X$47,'General Impact Estimates'!A27,FALSE)</f>
        <v xml:space="preserve"> Manufacturing not classified elsewhere; recycling</v>
      </c>
      <c r="C27" s="89">
        <v>0</v>
      </c>
      <c r="F27" t="s">
        <v>18</v>
      </c>
      <c r="G27" s="20">
        <f>Calculations!O104</f>
        <v>0</v>
      </c>
      <c r="H27" s="20">
        <f>Calculations!P104</f>
        <v>0.29971488581127015</v>
      </c>
      <c r="I27" s="20">
        <f>Calculations!Q104</f>
        <v>1.1078791168699103</v>
      </c>
      <c r="J27" s="27">
        <f t="shared" si="0"/>
        <v>1.4075940026811804</v>
      </c>
      <c r="M27" t="s">
        <v>18</v>
      </c>
      <c r="N27" s="4">
        <f>Calculations!L104</f>
        <v>0</v>
      </c>
      <c r="O27" s="4">
        <f>Calculations!M104</f>
        <v>417.28441140158122</v>
      </c>
      <c r="P27" s="4">
        <f>Calculations!N104</f>
        <v>2231.2865653486579</v>
      </c>
      <c r="Q27" s="4">
        <f t="shared" si="1"/>
        <v>2648.570976750239</v>
      </c>
      <c r="T27" t="s">
        <v>18</v>
      </c>
      <c r="U27" s="4">
        <f>Calculations!D104</f>
        <v>0</v>
      </c>
      <c r="V27" s="4">
        <f>Calculations!G104</f>
        <v>2510.4055934488983</v>
      </c>
      <c r="W27" s="4">
        <f>Calculations!H104</f>
        <v>167380.28292930493</v>
      </c>
      <c r="X27" s="4">
        <f t="shared" si="2"/>
        <v>169890.68852275383</v>
      </c>
      <c r="AA27" t="s">
        <v>18</v>
      </c>
      <c r="AB27" s="4">
        <f>Calculations!I104</f>
        <v>0</v>
      </c>
      <c r="AC27" s="4">
        <f>Calculations!J104</f>
        <v>1797.6882237095135</v>
      </c>
      <c r="AD27" s="4">
        <f>Calculations!K104</f>
        <v>6813.5963599938304</v>
      </c>
      <c r="AE27" s="4">
        <f t="shared" si="3"/>
        <v>8611.2845837033437</v>
      </c>
    </row>
    <row r="28" spans="1:31" x14ac:dyDescent="0.3">
      <c r="A28">
        <v>20</v>
      </c>
      <c r="B28" t="str">
        <f>HLOOKUP(general_country,'Default-Data'!$P$5:$X$47,'General Impact Estimates'!A28,FALSE)</f>
        <v xml:space="preserve"> Electricity, gas and water supply</v>
      </c>
      <c r="C28" s="89">
        <v>0</v>
      </c>
      <c r="F28" t="s">
        <v>72</v>
      </c>
      <c r="G28" s="20">
        <f>Calculations!O105</f>
        <v>4.5998210250756486</v>
      </c>
      <c r="H28" s="20">
        <f>Calculations!P105</f>
        <v>10.738857726654294</v>
      </c>
      <c r="I28" s="20">
        <f>Calculations!Q105</f>
        <v>15.514268574045644</v>
      </c>
      <c r="J28" s="27">
        <f t="shared" si="0"/>
        <v>30.852947325775588</v>
      </c>
      <c r="M28" t="s">
        <v>72</v>
      </c>
      <c r="N28" s="4">
        <f>Calculations!L105</f>
        <v>46161.292871819183</v>
      </c>
      <c r="O28" s="4">
        <f>Calculations!M105</f>
        <v>68714.359216087527</v>
      </c>
      <c r="P28" s="4">
        <f>Calculations!N105</f>
        <v>43130.246719871851</v>
      </c>
      <c r="Q28" s="4">
        <f t="shared" si="1"/>
        <v>158005.89880777855</v>
      </c>
      <c r="T28" t="s">
        <v>72</v>
      </c>
      <c r="U28" s="4">
        <f>Calculations!D105</f>
        <v>1000000</v>
      </c>
      <c r="V28" s="4">
        <f>Calculations!G105</f>
        <v>711674.19375827443</v>
      </c>
      <c r="W28" s="4">
        <f>Calculations!H105</f>
        <v>351881.65243012097</v>
      </c>
      <c r="X28" s="4">
        <f t="shared" si="2"/>
        <v>2063555.8461883953</v>
      </c>
      <c r="AA28" t="s">
        <v>72</v>
      </c>
      <c r="AB28" s="4">
        <f>Calculations!I105</f>
        <v>376641.77335229964</v>
      </c>
      <c r="AC28" s="4">
        <f>Calculations!J105</f>
        <v>472749.4843909624</v>
      </c>
      <c r="AD28" s="4">
        <f>Calculations!K105</f>
        <v>126301.82390823217</v>
      </c>
      <c r="AE28" s="4">
        <f t="shared" si="3"/>
        <v>975693.08165149414</v>
      </c>
    </row>
    <row r="29" spans="1:31" x14ac:dyDescent="0.3">
      <c r="A29">
        <v>21</v>
      </c>
      <c r="B29" t="str">
        <f>HLOOKUP(general_country,'Default-Data'!$P$5:$X$47,'General Impact Estimates'!A29,FALSE)</f>
        <v xml:space="preserve"> Construction</v>
      </c>
      <c r="C29" s="89">
        <v>0</v>
      </c>
    </row>
    <row r="30" spans="1:31" x14ac:dyDescent="0.3">
      <c r="A30">
        <v>22</v>
      </c>
      <c r="B30" t="str">
        <f>HLOOKUP(general_country,'Default-Data'!$P$5:$X$47,'General Impact Estimates'!A30,FALSE)</f>
        <v xml:space="preserve"> Wholesale and retail trade; repairs</v>
      </c>
      <c r="C30" s="89">
        <v>0</v>
      </c>
    </row>
    <row r="31" spans="1:31" x14ac:dyDescent="0.3">
      <c r="A31">
        <v>23</v>
      </c>
      <c r="B31" t="str">
        <f>HLOOKUP(general_country,'Default-Data'!$P$5:$X$47,'General Impact Estimates'!A31,FALSE)</f>
        <v xml:space="preserve"> Hotels and restaurants</v>
      </c>
      <c r="C31" s="89">
        <v>0</v>
      </c>
    </row>
    <row r="32" spans="1:31" x14ac:dyDescent="0.3">
      <c r="A32">
        <v>24</v>
      </c>
      <c r="B32" t="str">
        <f>HLOOKUP(general_country,'Default-Data'!$P$5:$X$47,'General Impact Estimates'!A32,FALSE)</f>
        <v xml:space="preserve"> Transport and storage</v>
      </c>
      <c r="C32" s="89">
        <v>0</v>
      </c>
    </row>
    <row r="33" spans="1:3" x14ac:dyDescent="0.3">
      <c r="A33">
        <v>25</v>
      </c>
      <c r="B33" t="str">
        <f>HLOOKUP(general_country,'Default-Data'!$P$5:$X$47,'General Impact Estimates'!A33,FALSE)</f>
        <v xml:space="preserve"> Post and telecommunications</v>
      </c>
      <c r="C33" s="89">
        <v>0</v>
      </c>
    </row>
    <row r="34" spans="1:3" x14ac:dyDescent="0.3">
      <c r="A34">
        <v>26</v>
      </c>
      <c r="B34" t="str">
        <f>HLOOKUP(general_country,'Default-Data'!$P$5:$X$47,'General Impact Estimates'!A34,FALSE)</f>
        <v xml:space="preserve"> Financial intermediation</v>
      </c>
      <c r="C34" s="89">
        <v>0</v>
      </c>
    </row>
    <row r="35" spans="1:3" x14ac:dyDescent="0.3">
      <c r="A35">
        <v>27</v>
      </c>
      <c r="B35" t="str">
        <f>HLOOKUP(general_country,'Default-Data'!$P$5:$X$47,'General Impact Estimates'!A35,FALSE)</f>
        <v xml:space="preserve"> Real estate activities</v>
      </c>
      <c r="C35" s="89">
        <v>0</v>
      </c>
    </row>
    <row r="36" spans="1:3" x14ac:dyDescent="0.3">
      <c r="A36">
        <v>28</v>
      </c>
      <c r="B36" t="str">
        <f>HLOOKUP(general_country,'Default-Data'!$P$5:$X$47,'General Impact Estimates'!A36,FALSE)</f>
        <v xml:space="preserve"> Renting of machinery and equipment</v>
      </c>
      <c r="C36" s="89">
        <v>0</v>
      </c>
    </row>
    <row r="37" spans="1:3" x14ac:dyDescent="0.3">
      <c r="A37">
        <v>29</v>
      </c>
      <c r="B37" t="str">
        <f>HLOOKUP(general_country,'Default-Data'!$P$5:$X$47,'General Impact Estimates'!A37,FALSE)</f>
        <v xml:space="preserve"> Computer and related activities</v>
      </c>
      <c r="C37" s="89">
        <v>0</v>
      </c>
    </row>
    <row r="38" spans="1:3" x14ac:dyDescent="0.3">
      <c r="A38">
        <v>30</v>
      </c>
      <c r="B38" t="str">
        <f>HLOOKUP(general_country,'Default-Data'!$P$5:$X$47,'General Impact Estimates'!A38,FALSE)</f>
        <v xml:space="preserve"> R&amp;D and other business activities</v>
      </c>
      <c r="C38" s="89">
        <v>0</v>
      </c>
    </row>
    <row r="39" spans="1:3" x14ac:dyDescent="0.3">
      <c r="A39">
        <v>31</v>
      </c>
      <c r="B39" t="str">
        <f>HLOOKUP(general_country,'Default-Data'!$P$5:$X$47,'General Impact Estimates'!A39,FALSE)</f>
        <v xml:space="preserve"> Public administration and defence; compulsory social security</v>
      </c>
      <c r="C39" s="89">
        <v>0</v>
      </c>
    </row>
    <row r="40" spans="1:3" x14ac:dyDescent="0.3">
      <c r="A40">
        <v>32</v>
      </c>
      <c r="B40" t="str">
        <f>HLOOKUP(general_country,'Default-Data'!$P$5:$X$47,'General Impact Estimates'!A40,FALSE)</f>
        <v xml:space="preserve"> Education</v>
      </c>
      <c r="C40" s="89">
        <v>0</v>
      </c>
    </row>
    <row r="41" spans="1:3" x14ac:dyDescent="0.3">
      <c r="A41">
        <v>33</v>
      </c>
      <c r="B41" t="str">
        <f>HLOOKUP(general_country,'Default-Data'!$P$5:$X$47,'General Impact Estimates'!A41,FALSE)</f>
        <v xml:space="preserve"> Health and social work</v>
      </c>
      <c r="C41" s="89">
        <v>0</v>
      </c>
    </row>
    <row r="42" spans="1:3" x14ac:dyDescent="0.3">
      <c r="A42">
        <v>34</v>
      </c>
      <c r="B42" t="str">
        <f>HLOOKUP(general_country,'Default-Data'!$P$5:$X$47,'General Impact Estimates'!A42,FALSE)</f>
        <v xml:space="preserve"> Other community, social and personal services</v>
      </c>
      <c r="C42" s="89">
        <v>0</v>
      </c>
    </row>
    <row r="43" spans="1:3" x14ac:dyDescent="0.3">
      <c r="A43">
        <v>35</v>
      </c>
      <c r="B43" t="str">
        <f>HLOOKUP(general_country,'Default-Data'!$P$5:$X$47,'General Impact Estimates'!A43,FALSE)</f>
        <v xml:space="preserve"> Private households with employed persons</v>
      </c>
      <c r="C43" s="89">
        <v>0</v>
      </c>
    </row>
    <row r="44" spans="1:3" x14ac:dyDescent="0.3">
      <c r="A44">
        <v>36</v>
      </c>
      <c r="B44" t="str">
        <f>HLOOKUP(general_country,'Default-Data'!$P$5:$X$47,'General Impact Estimates'!A44,FALSE)</f>
        <v>Payments to workers and/or households</v>
      </c>
      <c r="C44" s="89">
        <v>0</v>
      </c>
    </row>
    <row r="45" spans="1:3" x14ac:dyDescent="0.3">
      <c r="A45">
        <v>37</v>
      </c>
      <c r="B45" t="str">
        <f>IF(ISBLANK(HLOOKUP(general_country,'Default-Data'!$P$5:$X$47,'General Impact Estimates'!A45,FALSE)),"",HLOOKUP(general_country,'Default-Data'!$P$5:$X$47,'General Impact Estimates'!A45,FALSE))</f>
        <v/>
      </c>
      <c r="C45" s="89">
        <v>0</v>
      </c>
    </row>
    <row r="46" spans="1:3" x14ac:dyDescent="0.3">
      <c r="A46">
        <v>38</v>
      </c>
      <c r="B46" t="str">
        <f>IF(ISBLANK(HLOOKUP(general_country,'Default-Data'!$P$5:$X$47,'General Impact Estimates'!A46,FALSE)),"",HLOOKUP(general_country,'Default-Data'!$P$5:$X$47,'General Impact Estimates'!A46,FALSE))</f>
        <v/>
      </c>
      <c r="C46" s="89">
        <v>0</v>
      </c>
    </row>
    <row r="47" spans="1:3" x14ac:dyDescent="0.3">
      <c r="A47">
        <v>39</v>
      </c>
      <c r="B47" t="str">
        <f>IF(ISBLANK(HLOOKUP(general_country,'Default-Data'!$P$5:$X$47,'General Impact Estimates'!A47,FALSE)),"",HLOOKUP(general_country,'Default-Data'!$P$5:$X$47,'General Impact Estimates'!A47,FALSE))</f>
        <v/>
      </c>
      <c r="C47" s="89">
        <v>0</v>
      </c>
    </row>
    <row r="48" spans="1:3" x14ac:dyDescent="0.3">
      <c r="A48">
        <v>40</v>
      </c>
      <c r="B48" t="str">
        <f>IF(ISBLANK(HLOOKUP(general_country,'Default-Data'!$P$5:$X$47,'General Impact Estimates'!A48,FALSE)),"",HLOOKUP(general_country,'Default-Data'!$P$5:$X$47,'General Impact Estimates'!A48,FALSE))</f>
        <v/>
      </c>
      <c r="C48" s="89">
        <v>0</v>
      </c>
    </row>
    <row r="49" spans="1:3" x14ac:dyDescent="0.3">
      <c r="A49">
        <v>41</v>
      </c>
      <c r="B49" t="str">
        <f>IF(ISBLANK(HLOOKUP(general_country,'Default-Data'!$P$5:$X$47,'General Impact Estimates'!A49,FALSE)),"",HLOOKUP(general_country,'Default-Data'!$P$5:$X$47,'General Impact Estimates'!A49,FALSE))</f>
        <v/>
      </c>
      <c r="C49" s="89">
        <v>0</v>
      </c>
    </row>
    <row r="50" spans="1:3" x14ac:dyDescent="0.3">
      <c r="A50">
        <v>42</v>
      </c>
      <c r="B50" t="str">
        <f>IF(ISBLANK(HLOOKUP(general_country,'Default-Data'!$P$5:$X$47,'General Impact Estimates'!A50,FALSE)),"",HLOOKUP(general_country,'Default-Data'!$P$5:$X$47,'General Impact Estimates'!A50,FALSE))</f>
        <v/>
      </c>
      <c r="C50" s="89">
        <v>0</v>
      </c>
    </row>
    <row r="51" spans="1:3" x14ac:dyDescent="0.3">
      <c r="A51">
        <v>43</v>
      </c>
      <c r="B51" t="str">
        <f>IF(ISBLANK(HLOOKUP(general_country,'Default-Data'!$P$5:$X$47,'General Impact Estimates'!A51,FALSE)),"",HLOOKUP(general_country,'Default-Data'!$P$5:$X$47,'General Impact Estimates'!A51,FALSE))</f>
        <v/>
      </c>
      <c r="C51" s="89">
        <v>0</v>
      </c>
    </row>
  </sheetData>
  <sheetProtection password="DFD3" sheet="1" objects="1" scenarios="1" formatCells="0" formatColumns="0" formatRows="0"/>
  <protectedRanges>
    <protectedRange sqref="C4:C5" name="PlaceYear"/>
    <protectedRange sqref="C10:C62" name="inputs"/>
  </protectedRange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0000000}">
          <x14:formula1>
            <xm:f>'Default-Data'!$E$5:$E$55</xm:f>
          </x14:formula1>
          <xm:sqref>C5</xm:sqref>
        </x14:dataValidation>
        <x14:dataValidation type="list" allowBlank="1" showInputMessage="1" showErrorMessage="1" xr:uid="{00000000-0002-0000-0A00-000001000000}">
          <x14:formula1>
            <xm:f>'Default-Data'!$B$5:$B$13</xm:f>
          </x14:formula1>
          <xm:sqref>C4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tabColor theme="2" tint="-9.9978637043366805E-2"/>
  </sheetPr>
  <dimension ref="B2:AM117"/>
  <sheetViews>
    <sheetView workbookViewId="0">
      <selection activeCell="E7" sqref="E7"/>
    </sheetView>
  </sheetViews>
  <sheetFormatPr defaultColWidth="8.77734375" defaultRowHeight="14.4" x14ac:dyDescent="0.3"/>
  <cols>
    <col min="2" max="2" width="68.44140625" customWidth="1"/>
    <col min="3" max="5" width="15" customWidth="1"/>
    <col min="38" max="38" width="61.44140625" customWidth="1"/>
    <col min="39" max="42" width="17.33203125" customWidth="1"/>
  </cols>
  <sheetData>
    <row r="2" spans="2:39" ht="23.4" x14ac:dyDescent="0.45">
      <c r="B2" s="128" t="s">
        <v>699</v>
      </c>
      <c r="C2" s="129"/>
      <c r="D2" s="129"/>
    </row>
    <row r="3" spans="2:39" x14ac:dyDescent="0.3">
      <c r="B3" s="6"/>
    </row>
    <row r="4" spans="2:39" x14ac:dyDescent="0.3">
      <c r="B4" s="9" t="s">
        <v>968</v>
      </c>
    </row>
    <row r="6" spans="2:39" x14ac:dyDescent="0.3">
      <c r="B6" s="1"/>
    </row>
    <row r="7" spans="2:39" ht="28.8" x14ac:dyDescent="0.3">
      <c r="D7" s="21" t="s">
        <v>909</v>
      </c>
      <c r="E7" s="21">
        <v>2014</v>
      </c>
      <c r="AM7" s="21"/>
    </row>
    <row r="8" spans="2:39" ht="58.2" thickBot="1" x14ac:dyDescent="0.35">
      <c r="C8" s="21" t="s">
        <v>697</v>
      </c>
      <c r="D8" s="21" t="s">
        <v>698</v>
      </c>
      <c r="E8" s="21" t="str">
        <f>"Average Earnings ($"&amp;E7&amp;") per Job"</f>
        <v>Average Earnings ($2014) per Job</v>
      </c>
      <c r="F8" s="21"/>
    </row>
    <row r="9" spans="2:39" x14ac:dyDescent="0.3">
      <c r="B9" s="21" t="s">
        <v>592</v>
      </c>
      <c r="C9" s="44">
        <v>0.70575679402441327</v>
      </c>
      <c r="D9" s="90">
        <v>0.20314908946589125</v>
      </c>
      <c r="E9" s="91">
        <v>1733.4629981939424</v>
      </c>
    </row>
    <row r="10" spans="2:39" x14ac:dyDescent="0.3">
      <c r="B10" s="21" t="s">
        <v>593</v>
      </c>
      <c r="C10" s="92">
        <v>0.57568630475015425</v>
      </c>
      <c r="D10">
        <v>0.15048581122763727</v>
      </c>
      <c r="E10" s="93">
        <v>3214.6839024772494</v>
      </c>
    </row>
    <row r="11" spans="2:39" x14ac:dyDescent="0.3">
      <c r="B11" s="21" t="s">
        <v>655</v>
      </c>
      <c r="C11" s="92">
        <v>0.33303297196471399</v>
      </c>
      <c r="D11">
        <v>5.8272442954714385E-2</v>
      </c>
      <c r="E11" s="93">
        <v>3214.6839024772494</v>
      </c>
    </row>
    <row r="12" spans="2:39" x14ac:dyDescent="0.3">
      <c r="B12" s="21" t="s">
        <v>656</v>
      </c>
      <c r="C12" s="92">
        <v>0.38369770071617038</v>
      </c>
      <c r="D12">
        <v>0.13252921221258954</v>
      </c>
      <c r="E12" s="93">
        <v>3214.6839024772494</v>
      </c>
    </row>
    <row r="13" spans="2:39" x14ac:dyDescent="0.3">
      <c r="B13" s="21" t="s">
        <v>657</v>
      </c>
      <c r="C13" s="92">
        <v>0.14513093931315665</v>
      </c>
      <c r="D13">
        <v>3.7635251685745642E-2</v>
      </c>
      <c r="E13" s="93">
        <v>3214.6839024772494</v>
      </c>
    </row>
    <row r="14" spans="2:39" x14ac:dyDescent="0.3">
      <c r="B14" s="21" t="s">
        <v>658</v>
      </c>
      <c r="C14" s="92">
        <v>0.2647392140842843</v>
      </c>
      <c r="D14">
        <v>7.8486150278048658E-2</v>
      </c>
      <c r="E14" s="93">
        <v>3214.6839024772494</v>
      </c>
    </row>
    <row r="15" spans="2:39" x14ac:dyDescent="0.3">
      <c r="B15" s="21" t="s">
        <v>659</v>
      </c>
      <c r="C15" s="92">
        <v>0.16985240863624798</v>
      </c>
      <c r="D15">
        <v>2.3092959069822068E-2</v>
      </c>
      <c r="E15" s="93">
        <v>3214.6839024772494</v>
      </c>
    </row>
    <row r="16" spans="2:39" x14ac:dyDescent="0.3">
      <c r="B16" s="21" t="s">
        <v>660</v>
      </c>
      <c r="C16" s="92">
        <v>0.26987038395695767</v>
      </c>
      <c r="D16">
        <v>6.9984511290454063E-2</v>
      </c>
      <c r="E16" s="93">
        <v>3214.6839024772494</v>
      </c>
    </row>
    <row r="17" spans="2:5" x14ac:dyDescent="0.3">
      <c r="B17" s="21" t="s">
        <v>661</v>
      </c>
      <c r="C17" s="92">
        <v>0.30754302348811319</v>
      </c>
      <c r="D17">
        <v>8.6903165044664513E-2</v>
      </c>
      <c r="E17" s="93">
        <v>3214.6839024772494</v>
      </c>
    </row>
    <row r="18" spans="2:5" x14ac:dyDescent="0.3">
      <c r="B18" s="21" t="s">
        <v>662</v>
      </c>
      <c r="C18" s="92">
        <v>0.37628802293113245</v>
      </c>
      <c r="D18">
        <v>8.003657120264894E-2</v>
      </c>
      <c r="E18" s="93">
        <v>3214.6839024772494</v>
      </c>
    </row>
    <row r="19" spans="2:5" x14ac:dyDescent="0.3">
      <c r="B19" s="21" t="s">
        <v>663</v>
      </c>
      <c r="C19" s="92">
        <v>0.20527986568762724</v>
      </c>
      <c r="D19">
        <v>4.6719864143806869E-2</v>
      </c>
      <c r="E19" s="93">
        <v>3214.6839024772494</v>
      </c>
    </row>
    <row r="20" spans="2:5" x14ac:dyDescent="0.3">
      <c r="B20" s="21" t="s">
        <v>691</v>
      </c>
      <c r="C20" s="92">
        <v>0.25183810657516981</v>
      </c>
      <c r="D20">
        <v>7.7200476157131853E-2</v>
      </c>
      <c r="E20" s="93">
        <v>3214.6839024772494</v>
      </c>
    </row>
    <row r="21" spans="2:5" x14ac:dyDescent="0.3">
      <c r="B21" s="21" t="s">
        <v>667</v>
      </c>
      <c r="C21" s="92">
        <v>0.36586740444717697</v>
      </c>
      <c r="D21">
        <v>0.10884824264781227</v>
      </c>
      <c r="E21" s="93">
        <v>3214.6839024772494</v>
      </c>
    </row>
    <row r="22" spans="2:5" x14ac:dyDescent="0.3">
      <c r="B22" s="21" t="s">
        <v>692</v>
      </c>
      <c r="C22" s="92">
        <v>0.24645926061535292</v>
      </c>
      <c r="D22">
        <v>9.2481435289540836E-2</v>
      </c>
      <c r="E22" s="93">
        <v>3214.6839024772494</v>
      </c>
    </row>
    <row r="23" spans="2:5" x14ac:dyDescent="0.3">
      <c r="B23" s="21" t="s">
        <v>693</v>
      </c>
      <c r="C23" s="92">
        <v>0.25983407904548844</v>
      </c>
      <c r="D23">
        <v>8.6891001739995019E-2</v>
      </c>
      <c r="E23" s="93">
        <v>3214.6839024772494</v>
      </c>
    </row>
    <row r="24" spans="2:5" x14ac:dyDescent="0.3">
      <c r="B24" s="21" t="s">
        <v>670</v>
      </c>
      <c r="C24" s="92">
        <v>0.1633728792721908</v>
      </c>
      <c r="D24">
        <v>4.0539709859847554E-2</v>
      </c>
      <c r="E24" s="93">
        <v>3214.6839024772494</v>
      </c>
    </row>
    <row r="25" spans="2:5" x14ac:dyDescent="0.3">
      <c r="B25" s="21" t="s">
        <v>671</v>
      </c>
      <c r="C25" s="92">
        <v>0.20927218344965107</v>
      </c>
      <c r="D25">
        <v>4.6992356264539716E-2</v>
      </c>
      <c r="E25" s="93">
        <v>3214.6839024772494</v>
      </c>
    </row>
    <row r="26" spans="2:5" x14ac:dyDescent="0.3">
      <c r="B26" s="21" t="s">
        <v>694</v>
      </c>
      <c r="C26" s="92">
        <v>0.40537527140426033</v>
      </c>
      <c r="D26">
        <v>0.13684642920016432</v>
      </c>
      <c r="E26" s="93">
        <v>3214.6839024772494</v>
      </c>
    </row>
    <row r="27" spans="2:5" x14ac:dyDescent="0.3">
      <c r="B27" s="21" t="s">
        <v>594</v>
      </c>
      <c r="C27" s="92">
        <v>0.59925603110226633</v>
      </c>
      <c r="D27">
        <v>0.12410677549101107</v>
      </c>
      <c r="E27" s="93">
        <v>3948.9654660753608</v>
      </c>
    </row>
    <row r="28" spans="2:5" x14ac:dyDescent="0.3">
      <c r="B28" s="21" t="s">
        <v>595</v>
      </c>
      <c r="C28" s="92">
        <v>0.55032853415788974</v>
      </c>
      <c r="D28">
        <v>0.16911295777369795</v>
      </c>
      <c r="E28" s="93">
        <v>3214.6839024772494</v>
      </c>
    </row>
    <row r="29" spans="2:5" x14ac:dyDescent="0.3">
      <c r="B29" s="21" t="s">
        <v>596</v>
      </c>
      <c r="C29" s="92">
        <v>0.69111490942712817</v>
      </c>
      <c r="D29">
        <v>0.15383603998693679</v>
      </c>
      <c r="E29" s="93">
        <v>3214.6839024772494</v>
      </c>
    </row>
    <row r="30" spans="2:5" x14ac:dyDescent="0.3">
      <c r="B30" s="21" t="s">
        <v>597</v>
      </c>
      <c r="C30" s="92">
        <v>0.37486288761076292</v>
      </c>
      <c r="D30">
        <v>0.14121383809769078</v>
      </c>
      <c r="E30" s="93">
        <v>3214.6839024772494</v>
      </c>
    </row>
    <row r="31" spans="2:5" x14ac:dyDescent="0.3">
      <c r="B31" s="21" t="s">
        <v>598</v>
      </c>
      <c r="C31" s="92">
        <v>0.44202401820988457</v>
      </c>
      <c r="D31">
        <v>0.16449072499411319</v>
      </c>
      <c r="E31" s="93">
        <v>3214.6839024772494</v>
      </c>
    </row>
    <row r="32" spans="2:5" x14ac:dyDescent="0.3">
      <c r="B32" s="21" t="s">
        <v>599</v>
      </c>
      <c r="C32" s="92">
        <v>0.60569783796160004</v>
      </c>
      <c r="D32">
        <v>0.10740413654749835</v>
      </c>
      <c r="E32" s="93">
        <v>3948.9654660753608</v>
      </c>
    </row>
    <row r="33" spans="2:36" x14ac:dyDescent="0.3">
      <c r="B33" s="21" t="s">
        <v>600</v>
      </c>
      <c r="C33" s="92">
        <v>0.63779417152523665</v>
      </c>
      <c r="D33">
        <v>0.13973232256984808</v>
      </c>
      <c r="E33" s="93">
        <v>3948.9654660753608</v>
      </c>
    </row>
    <row r="34" spans="2:36" x14ac:dyDescent="0.3">
      <c r="B34" s="21" t="s">
        <v>601</v>
      </c>
      <c r="C34" s="92">
        <v>0.8114704658415588</v>
      </c>
      <c r="D34">
        <v>2.0797583590108058E-2</v>
      </c>
      <c r="E34" s="93">
        <v>3948.9654660753608</v>
      </c>
    </row>
    <row r="35" spans="2:36" x14ac:dyDescent="0.3">
      <c r="B35" s="21" t="s">
        <v>602</v>
      </c>
      <c r="C35" s="92">
        <v>0.50557044140459739</v>
      </c>
      <c r="D35">
        <v>0.13820335636722605</v>
      </c>
      <c r="E35" s="93">
        <v>3948.9654660753608</v>
      </c>
    </row>
    <row r="36" spans="2:36" x14ac:dyDescent="0.3">
      <c r="B36" s="21" t="s">
        <v>603</v>
      </c>
      <c r="C36" s="92">
        <v>0.4996688467588376</v>
      </c>
      <c r="D36">
        <v>0.17426939316168555</v>
      </c>
      <c r="E36" s="93">
        <v>3948.9654660753608</v>
      </c>
    </row>
    <row r="37" spans="2:36" x14ac:dyDescent="0.3">
      <c r="B37" s="21" t="s">
        <v>604</v>
      </c>
      <c r="C37" s="92">
        <v>0.48449979911611091</v>
      </c>
      <c r="D37">
        <v>0.18960224989955804</v>
      </c>
      <c r="E37" s="93">
        <v>3948.9654660753608</v>
      </c>
    </row>
    <row r="38" spans="2:36" x14ac:dyDescent="0.3">
      <c r="B38" s="21" t="s">
        <v>605</v>
      </c>
      <c r="C38" s="92">
        <v>0.55701796292757511</v>
      </c>
      <c r="D38">
        <v>0.47307949550926814</v>
      </c>
      <c r="E38" s="93">
        <v>3948.9654660753608</v>
      </c>
    </row>
    <row r="39" spans="2:36" x14ac:dyDescent="0.3">
      <c r="B39" s="21" t="s">
        <v>606</v>
      </c>
      <c r="C39" s="92">
        <v>0.68056396981880263</v>
      </c>
      <c r="D39">
        <v>0.47338339055032341</v>
      </c>
      <c r="E39" s="93">
        <v>3948.9654660753608</v>
      </c>
    </row>
    <row r="40" spans="2:36" x14ac:dyDescent="0.3">
      <c r="B40" s="21" t="s">
        <v>607</v>
      </c>
      <c r="C40" s="92">
        <v>0.5182035609885729</v>
      </c>
      <c r="D40">
        <v>0.33082646824342282</v>
      </c>
      <c r="E40" s="93">
        <v>3948.9654660753608</v>
      </c>
    </row>
    <row r="41" spans="2:36" x14ac:dyDescent="0.3">
      <c r="B41" s="21" t="s">
        <v>608</v>
      </c>
      <c r="C41" s="92">
        <v>0.48736110644868907</v>
      </c>
      <c r="D41">
        <v>0.41888784450636141</v>
      </c>
      <c r="E41" s="93">
        <v>1733.4629981939424</v>
      </c>
    </row>
    <row r="42" spans="2:36" ht="15" thickBot="1" x14ac:dyDescent="0.35">
      <c r="B42" s="21" t="s">
        <v>609</v>
      </c>
      <c r="C42" s="94">
        <v>0</v>
      </c>
      <c r="D42" s="95">
        <v>0</v>
      </c>
      <c r="E42" s="96">
        <v>1733</v>
      </c>
    </row>
    <row r="44" spans="2:36" x14ac:dyDescent="0.3">
      <c r="B44" s="1" t="s">
        <v>75</v>
      </c>
    </row>
    <row r="45" spans="2:36" ht="15" thickBot="1" x14ac:dyDescent="0.35">
      <c r="C45" t="s">
        <v>592</v>
      </c>
      <c r="D45" t="s">
        <v>593</v>
      </c>
      <c r="E45" t="s">
        <v>655</v>
      </c>
      <c r="F45" t="s">
        <v>656</v>
      </c>
      <c r="G45" t="s">
        <v>657</v>
      </c>
      <c r="H45" t="s">
        <v>658</v>
      </c>
      <c r="I45" t="s">
        <v>659</v>
      </c>
      <c r="J45" t="s">
        <v>660</v>
      </c>
      <c r="K45" t="s">
        <v>661</v>
      </c>
      <c r="L45" t="s">
        <v>662</v>
      </c>
      <c r="M45" t="s">
        <v>663</v>
      </c>
      <c r="N45" t="s">
        <v>691</v>
      </c>
      <c r="O45" t="s">
        <v>667</v>
      </c>
      <c r="P45" t="s">
        <v>692</v>
      </c>
      <c r="Q45" t="s">
        <v>693</v>
      </c>
      <c r="R45" t="s">
        <v>670</v>
      </c>
      <c r="S45" t="s">
        <v>671</v>
      </c>
      <c r="T45" t="s">
        <v>694</v>
      </c>
      <c r="U45" t="s">
        <v>594</v>
      </c>
      <c r="V45" t="s">
        <v>595</v>
      </c>
      <c r="W45" t="s">
        <v>596</v>
      </c>
      <c r="X45" t="s">
        <v>597</v>
      </c>
      <c r="Y45" t="s">
        <v>598</v>
      </c>
      <c r="Z45" t="s">
        <v>599</v>
      </c>
      <c r="AA45" t="s">
        <v>600</v>
      </c>
      <c r="AB45" t="s">
        <v>601</v>
      </c>
      <c r="AC45" t="s">
        <v>602</v>
      </c>
      <c r="AD45" t="s">
        <v>603</v>
      </c>
      <c r="AE45" t="s">
        <v>604</v>
      </c>
      <c r="AF45" t="s">
        <v>605</v>
      </c>
      <c r="AG45" t="s">
        <v>606</v>
      </c>
      <c r="AH45" t="s">
        <v>607</v>
      </c>
      <c r="AI45" t="s">
        <v>608</v>
      </c>
      <c r="AJ45" t="s">
        <v>609</v>
      </c>
    </row>
    <row r="46" spans="2:36" x14ac:dyDescent="0.3">
      <c r="B46" t="s">
        <v>592</v>
      </c>
      <c r="C46" s="44">
        <v>1.0898726093504676</v>
      </c>
      <c r="D46" s="90">
        <v>7.2113944447559745E-3</v>
      </c>
      <c r="E46" s="90">
        <v>0.43371509699177241</v>
      </c>
      <c r="F46" s="90">
        <v>0.17825753523081406</v>
      </c>
      <c r="G46" s="90">
        <v>0.53506857183448775</v>
      </c>
      <c r="H46" s="90">
        <v>0.2643897842351664</v>
      </c>
      <c r="I46" s="90">
        <v>9.0545402077687916E-3</v>
      </c>
      <c r="J46" s="90">
        <v>0.13261583001049013</v>
      </c>
      <c r="K46" s="90">
        <v>0.10089194481585982</v>
      </c>
      <c r="L46" s="90">
        <v>1.2439763441376843E-2</v>
      </c>
      <c r="M46" s="90">
        <v>7.8900402005691005E-3</v>
      </c>
      <c r="N46" s="90">
        <v>8.9849152303536923E-3</v>
      </c>
      <c r="O46" s="90">
        <v>1.4039935293114196E-2</v>
      </c>
      <c r="P46" s="90">
        <v>7.2368276529704923E-3</v>
      </c>
      <c r="Q46" s="90">
        <v>6.9014862658304966E-3</v>
      </c>
      <c r="R46" s="90">
        <v>2.040968418728422E-2</v>
      </c>
      <c r="S46" s="90">
        <v>1.5677898584536078E-2</v>
      </c>
      <c r="T46" s="90">
        <v>8.4228735277810246E-2</v>
      </c>
      <c r="U46" s="90">
        <v>4.0342926762956706E-3</v>
      </c>
      <c r="V46" s="90">
        <v>1.2829173554602717E-2</v>
      </c>
      <c r="W46" s="90">
        <v>6.2142644353980724E-3</v>
      </c>
      <c r="X46" s="90">
        <v>0.16886329128715188</v>
      </c>
      <c r="Y46" s="90">
        <v>2.1513154287768867E-2</v>
      </c>
      <c r="Z46" s="90">
        <v>5.6761577068777025E-3</v>
      </c>
      <c r="AA46" s="90">
        <v>8.3871687267773262E-3</v>
      </c>
      <c r="AB46" s="90">
        <v>3.1452943490145736E-3</v>
      </c>
      <c r="AC46" s="90">
        <v>1.7503032957404525E-2</v>
      </c>
      <c r="AD46" s="90">
        <v>1.1921796873487203E-2</v>
      </c>
      <c r="AE46" s="90">
        <v>2.5711262296355935E-2</v>
      </c>
      <c r="AF46" s="90">
        <v>1.5486808457832922E-2</v>
      </c>
      <c r="AG46" s="90">
        <v>2.6132834249432031E-2</v>
      </c>
      <c r="AH46" s="90">
        <v>5.4055353416201601E-2</v>
      </c>
      <c r="AI46" s="90">
        <v>2.1859553278796247E-2</v>
      </c>
      <c r="AJ46" s="91">
        <v>0</v>
      </c>
    </row>
    <row r="47" spans="2:36" x14ac:dyDescent="0.3">
      <c r="B47" t="s">
        <v>593</v>
      </c>
      <c r="C47" s="92">
        <v>4.3472704144865995E-2</v>
      </c>
      <c r="D47">
        <v>1.1355197747406336</v>
      </c>
      <c r="E47">
        <v>5.6245333032760032E-2</v>
      </c>
      <c r="F47">
        <v>3.8645221095721931E-2</v>
      </c>
      <c r="G47">
        <v>8.1168286980156268E-2</v>
      </c>
      <c r="H47">
        <v>6.2727829738402976E-2</v>
      </c>
      <c r="I47">
        <v>0.64673479291637836</v>
      </c>
      <c r="J47">
        <v>0.15093629194659935</v>
      </c>
      <c r="K47">
        <v>8.5763190977698148E-2</v>
      </c>
      <c r="L47">
        <v>0.37260905275064216</v>
      </c>
      <c r="M47">
        <v>0.23879505246254634</v>
      </c>
      <c r="N47">
        <v>0.15355311872892502</v>
      </c>
      <c r="O47">
        <v>9.9514147898364325E-2</v>
      </c>
      <c r="P47">
        <v>4.3046244121242895E-2</v>
      </c>
      <c r="Q47">
        <v>4.8884405497448803E-2</v>
      </c>
      <c r="R47">
        <v>0.13353629905919415</v>
      </c>
      <c r="S47">
        <v>0.10031536129813147</v>
      </c>
      <c r="T47">
        <v>6.1496427018301929E-2</v>
      </c>
      <c r="U47">
        <v>0.16105447366773362</v>
      </c>
      <c r="V47">
        <v>0.16450848785482808</v>
      </c>
      <c r="W47">
        <v>4.8420038885987761E-2</v>
      </c>
      <c r="X47">
        <v>8.2154587615865624E-2</v>
      </c>
      <c r="Y47">
        <v>0.16941834800036618</v>
      </c>
      <c r="Z47">
        <v>5.4999641125346076E-2</v>
      </c>
      <c r="AA47">
        <v>5.4604266435824035E-2</v>
      </c>
      <c r="AB47">
        <v>3.4519646149395324E-2</v>
      </c>
      <c r="AC47">
        <v>0.16371973507558427</v>
      </c>
      <c r="AD47">
        <v>4.730080308137917E-2</v>
      </c>
      <c r="AE47">
        <v>8.6741543874668939E-2</v>
      </c>
      <c r="AF47">
        <v>4.4138490444187189E-2</v>
      </c>
      <c r="AG47">
        <v>4.0605811082296099E-2</v>
      </c>
      <c r="AH47">
        <v>6.4492530409686263E-2</v>
      </c>
      <c r="AI47">
        <v>5.1715169069374713E-2</v>
      </c>
      <c r="AJ47" s="93">
        <v>0</v>
      </c>
    </row>
    <row r="48" spans="2:36" x14ac:dyDescent="0.3">
      <c r="B48" t="s">
        <v>655</v>
      </c>
      <c r="C48" s="92">
        <v>3.7511381441152923E-2</v>
      </c>
      <c r="D48">
        <v>4.1587890860945564E-3</v>
      </c>
      <c r="E48">
        <v>1.0744973544552363</v>
      </c>
      <c r="F48">
        <v>9.9971366649732642E-3</v>
      </c>
      <c r="G48">
        <v>2.1583646755710183E-2</v>
      </c>
      <c r="H48">
        <v>1.4093055149748093E-2</v>
      </c>
      <c r="I48">
        <v>5.1346207374196439E-3</v>
      </c>
      <c r="J48">
        <v>6.17202648367274E-2</v>
      </c>
      <c r="K48">
        <v>2.7073454278729824E-2</v>
      </c>
      <c r="L48">
        <v>3.6234405950572334E-3</v>
      </c>
      <c r="M48">
        <v>5.9211482313032276E-3</v>
      </c>
      <c r="N48">
        <v>5.1859121381865013E-3</v>
      </c>
      <c r="O48">
        <v>5.5488565424936676E-3</v>
      </c>
      <c r="P48">
        <v>3.9998659839115573E-3</v>
      </c>
      <c r="Q48">
        <v>3.6737786177094434E-3</v>
      </c>
      <c r="R48">
        <v>8.4938422566432133E-3</v>
      </c>
      <c r="S48">
        <v>7.0228848579977198E-3</v>
      </c>
      <c r="T48">
        <v>9.1044934841072282E-3</v>
      </c>
      <c r="U48">
        <v>2.1660700614449893E-3</v>
      </c>
      <c r="V48">
        <v>3.4895919926244555E-3</v>
      </c>
      <c r="W48">
        <v>5.3672373103181058E-3</v>
      </c>
      <c r="X48">
        <v>0.25941850466746585</v>
      </c>
      <c r="Y48">
        <v>2.7168337248115456E-2</v>
      </c>
      <c r="Z48">
        <v>3.2571249143987786E-3</v>
      </c>
      <c r="AA48">
        <v>8.271251370542505E-3</v>
      </c>
      <c r="AB48">
        <v>1.6959988627555805E-3</v>
      </c>
      <c r="AC48">
        <v>2.228244288040454E-2</v>
      </c>
      <c r="AD48">
        <v>1.0197759527374128E-2</v>
      </c>
      <c r="AE48">
        <v>1.7745003564820339E-2</v>
      </c>
      <c r="AF48">
        <v>8.6532311806663091E-3</v>
      </c>
      <c r="AG48">
        <v>7.9492687738453253E-3</v>
      </c>
      <c r="AH48">
        <v>3.5849235216545164E-2</v>
      </c>
      <c r="AI48">
        <v>1.4375285394741534E-2</v>
      </c>
      <c r="AJ48" s="93">
        <v>0</v>
      </c>
    </row>
    <row r="49" spans="2:36" x14ac:dyDescent="0.3">
      <c r="B49" t="s">
        <v>656</v>
      </c>
      <c r="C49" s="92">
        <v>2.5448274395135136E-3</v>
      </c>
      <c r="D49">
        <v>9.0993880768866291E-4</v>
      </c>
      <c r="E49">
        <v>1.4968103838352389E-3</v>
      </c>
      <c r="F49">
        <v>1.2395202405963959</v>
      </c>
      <c r="G49">
        <v>4.260482878581405E-3</v>
      </c>
      <c r="H49">
        <v>2.0653535203790045E-3</v>
      </c>
      <c r="I49">
        <v>7.9951252447861023E-4</v>
      </c>
      <c r="J49">
        <v>1.5812494220574539E-3</v>
      </c>
      <c r="K49">
        <v>1.6068266082236146E-2</v>
      </c>
      <c r="L49">
        <v>3.0056995042506925E-3</v>
      </c>
      <c r="M49">
        <v>7.5736770982694267E-4</v>
      </c>
      <c r="N49">
        <v>1.0740846092498304E-3</v>
      </c>
      <c r="O49">
        <v>7.1083843162834427E-3</v>
      </c>
      <c r="P49">
        <v>1.8065666956887567E-3</v>
      </c>
      <c r="Q49">
        <v>1.2561002832431004E-3</v>
      </c>
      <c r="R49">
        <v>4.4734473633938291E-3</v>
      </c>
      <c r="S49">
        <v>2.2349368060981339E-2</v>
      </c>
      <c r="T49">
        <v>7.7632617623659361E-2</v>
      </c>
      <c r="U49">
        <v>3.403329723669439E-4</v>
      </c>
      <c r="V49">
        <v>1.1102087677857474E-3</v>
      </c>
      <c r="W49">
        <v>8.9446115973620803E-4</v>
      </c>
      <c r="X49">
        <v>4.6610682768693868E-3</v>
      </c>
      <c r="Y49">
        <v>3.1196158964227937E-3</v>
      </c>
      <c r="Z49">
        <v>1.5967108137109327E-3</v>
      </c>
      <c r="AA49">
        <v>8.2800375815514859E-4</v>
      </c>
      <c r="AB49">
        <v>3.9478767126730076E-4</v>
      </c>
      <c r="AC49">
        <v>1.9847682394400989E-2</v>
      </c>
      <c r="AD49">
        <v>1.624815234020974E-3</v>
      </c>
      <c r="AE49">
        <v>8.2058649009141438E-3</v>
      </c>
      <c r="AF49">
        <v>2.2899638099177213E-3</v>
      </c>
      <c r="AG49">
        <v>1.1376387843918187E-3</v>
      </c>
      <c r="AH49">
        <v>2.1373145977992458E-3</v>
      </c>
      <c r="AI49">
        <v>1.3633536289578295E-2</v>
      </c>
      <c r="AJ49" s="93">
        <v>0</v>
      </c>
    </row>
    <row r="50" spans="2:36" x14ac:dyDescent="0.3">
      <c r="B50" t="s">
        <v>657</v>
      </c>
      <c r="C50" s="92">
        <v>1.8242313247625712E-4</v>
      </c>
      <c r="D50">
        <v>6.7877889524591115E-4</v>
      </c>
      <c r="E50">
        <v>3.1013425256283571E-4</v>
      </c>
      <c r="F50">
        <v>2.4483746420388461E-4</v>
      </c>
      <c r="G50">
        <v>1.036880412072573</v>
      </c>
      <c r="H50">
        <v>3.241757362450949E-4</v>
      </c>
      <c r="I50">
        <v>4.7680678646809239E-4</v>
      </c>
      <c r="J50">
        <v>1.8223886396627092E-3</v>
      </c>
      <c r="K50">
        <v>8.0613709245137583E-4</v>
      </c>
      <c r="L50">
        <v>3.976326552204844E-4</v>
      </c>
      <c r="M50">
        <v>3.1576544102203494E-4</v>
      </c>
      <c r="N50">
        <v>2.989095256593099E-4</v>
      </c>
      <c r="O50">
        <v>2.039467360242791E-3</v>
      </c>
      <c r="P50">
        <v>1.4271850330360811E-3</v>
      </c>
      <c r="Q50">
        <v>8.0151220574914157E-4</v>
      </c>
      <c r="R50">
        <v>1.0750083496122798E-3</v>
      </c>
      <c r="S50">
        <v>3.3785208632180733E-3</v>
      </c>
      <c r="T50">
        <v>5.0232229057633845E-2</v>
      </c>
      <c r="U50">
        <v>2.0520533601999405E-4</v>
      </c>
      <c r="V50">
        <v>1.4162373735015606E-2</v>
      </c>
      <c r="W50">
        <v>1.9096919675130116E-4</v>
      </c>
      <c r="X50">
        <v>5.4811747065330776E-4</v>
      </c>
      <c r="Y50">
        <v>4.4621871157557425E-4</v>
      </c>
      <c r="Z50">
        <v>3.7822531760927232E-4</v>
      </c>
      <c r="AA50">
        <v>2.0996956546994263E-4</v>
      </c>
      <c r="AB50">
        <v>1.5117994264269936E-3</v>
      </c>
      <c r="AC50">
        <v>8.4413585595846153E-4</v>
      </c>
      <c r="AD50">
        <v>3.7885949335881739E-4</v>
      </c>
      <c r="AE50">
        <v>5.6932190684708204E-4</v>
      </c>
      <c r="AF50">
        <v>5.3204861444835811E-4</v>
      </c>
      <c r="AG50">
        <v>6.2006205562495321E-4</v>
      </c>
      <c r="AH50">
        <v>1.0688351480517971E-3</v>
      </c>
      <c r="AI50">
        <v>5.9154423175928066E-4</v>
      </c>
      <c r="AJ50" s="93">
        <v>0</v>
      </c>
    </row>
    <row r="51" spans="2:36" x14ac:dyDescent="0.3">
      <c r="B51" t="s">
        <v>658</v>
      </c>
      <c r="C51" s="92">
        <v>4.2939091806681092E-3</v>
      </c>
      <c r="D51">
        <v>4.7702698194599736E-3</v>
      </c>
      <c r="E51">
        <v>8.3780517511344143E-3</v>
      </c>
      <c r="F51">
        <v>5.9507025554808085E-3</v>
      </c>
      <c r="G51">
        <v>2.2432326921316453E-2</v>
      </c>
      <c r="H51">
        <v>1.4541975015706274</v>
      </c>
      <c r="I51">
        <v>8.2804272374523372E-3</v>
      </c>
      <c r="J51">
        <v>1.5911382609124124E-2</v>
      </c>
      <c r="K51">
        <v>1.0706390065004635E-2</v>
      </c>
      <c r="L51">
        <v>4.1494186259538497E-2</v>
      </c>
      <c r="M51">
        <v>9.5892121578362004E-3</v>
      </c>
      <c r="N51">
        <v>1.5305970352057869E-2</v>
      </c>
      <c r="O51">
        <v>1.1737048353358492E-2</v>
      </c>
      <c r="P51">
        <v>6.9542014329465381E-3</v>
      </c>
      <c r="Q51">
        <v>1.098721940485713E-2</v>
      </c>
      <c r="R51">
        <v>1.1766248639596419E-2</v>
      </c>
      <c r="S51">
        <v>1.1909952210829964E-2</v>
      </c>
      <c r="T51">
        <v>2.0916646784656507E-2</v>
      </c>
      <c r="U51">
        <v>4.4316686484503261E-3</v>
      </c>
      <c r="V51">
        <v>7.4874816908316226E-3</v>
      </c>
      <c r="W51">
        <v>1.0869757216802448E-2</v>
      </c>
      <c r="X51">
        <v>7.6430864393651869E-3</v>
      </c>
      <c r="Y51">
        <v>9.6356692887144546E-3</v>
      </c>
      <c r="Z51">
        <v>1.0079315964289279E-2</v>
      </c>
      <c r="AA51">
        <v>1.0756363820970657E-2</v>
      </c>
      <c r="AB51">
        <v>3.9768476018955399E-3</v>
      </c>
      <c r="AC51">
        <v>6.6857509705659408E-3</v>
      </c>
      <c r="AD51">
        <v>1.8365790724514677E-2</v>
      </c>
      <c r="AE51">
        <v>2.9389624241250425E-2</v>
      </c>
      <c r="AF51">
        <v>3.3541193302131032E-2</v>
      </c>
      <c r="AG51">
        <v>0.10372148254648998</v>
      </c>
      <c r="AH51">
        <v>1.4292447888602221E-2</v>
      </c>
      <c r="AI51">
        <v>2.9481335829019892E-2</v>
      </c>
      <c r="AJ51" s="93">
        <v>0</v>
      </c>
    </row>
    <row r="52" spans="2:36" x14ac:dyDescent="0.3">
      <c r="B52" t="s">
        <v>659</v>
      </c>
      <c r="C52" s="92">
        <v>7.0312784886464294E-2</v>
      </c>
      <c r="D52">
        <v>0.12902532899578187</v>
      </c>
      <c r="E52">
        <v>9.3439269655698945E-2</v>
      </c>
      <c r="F52">
        <v>6.2185935089082135E-2</v>
      </c>
      <c r="G52">
        <v>0.13431118169592532</v>
      </c>
      <c r="H52">
        <v>0.10106841493179229</v>
      </c>
      <c r="I52">
        <v>1.1549021034165501</v>
      </c>
      <c r="J52">
        <v>0.11244606358329419</v>
      </c>
      <c r="K52">
        <v>9.23705695215154E-2</v>
      </c>
      <c r="L52">
        <v>0.13313180865529795</v>
      </c>
      <c r="M52">
        <v>0.20242117916977198</v>
      </c>
      <c r="N52">
        <v>0.14939943912955497</v>
      </c>
      <c r="O52">
        <v>0.107167708386538</v>
      </c>
      <c r="P52">
        <v>6.8153862698093634E-2</v>
      </c>
      <c r="Q52">
        <v>7.2517676415909879E-2</v>
      </c>
      <c r="R52">
        <v>0.15930991826063398</v>
      </c>
      <c r="S52">
        <v>0.13510779928673147</v>
      </c>
      <c r="T52">
        <v>8.070028439657688E-2</v>
      </c>
      <c r="U52">
        <v>0.28411134945412952</v>
      </c>
      <c r="V52">
        <v>0.11559380877855674</v>
      </c>
      <c r="W52">
        <v>8.4081576751624781E-2</v>
      </c>
      <c r="X52">
        <v>0.13806629437162393</v>
      </c>
      <c r="Y52">
        <v>0.29601650285355663</v>
      </c>
      <c r="Z52">
        <v>9.317255176000043E-2</v>
      </c>
      <c r="AA52">
        <v>9.4519475552722942E-2</v>
      </c>
      <c r="AB52">
        <v>3.1841731512521572E-2</v>
      </c>
      <c r="AC52">
        <v>0.2871889461753534</v>
      </c>
      <c r="AD52">
        <v>7.9864149668926437E-2</v>
      </c>
      <c r="AE52">
        <v>0.13679173412694126</v>
      </c>
      <c r="AF52">
        <v>7.0019664591700836E-2</v>
      </c>
      <c r="AG52">
        <v>6.3153283770635574E-2</v>
      </c>
      <c r="AH52">
        <v>7.7954732606045601E-2</v>
      </c>
      <c r="AI52">
        <v>7.0109338150908723E-2</v>
      </c>
      <c r="AJ52" s="93">
        <v>0</v>
      </c>
    </row>
    <row r="53" spans="2:36" x14ac:dyDescent="0.3">
      <c r="B53" t="s">
        <v>660</v>
      </c>
      <c r="C53" s="92">
        <v>5.8013896614513977E-2</v>
      </c>
      <c r="D53">
        <v>4.5277136754404576E-2</v>
      </c>
      <c r="E53">
        <v>3.7152260221659891E-2</v>
      </c>
      <c r="F53">
        <v>5.2507161819158446E-2</v>
      </c>
      <c r="G53">
        <v>5.6016025689808388E-2</v>
      </c>
      <c r="H53">
        <v>8.0089170102701585E-2</v>
      </c>
      <c r="I53">
        <v>5.8604883302971318E-2</v>
      </c>
      <c r="J53">
        <v>1.357029244045473</v>
      </c>
      <c r="K53">
        <v>0.51972028681315596</v>
      </c>
      <c r="L53">
        <v>3.3577949652072461E-2</v>
      </c>
      <c r="M53">
        <v>3.2311385495623832E-2</v>
      </c>
      <c r="N53">
        <v>3.7198051871561152E-2</v>
      </c>
      <c r="O53">
        <v>6.5029063420128971E-2</v>
      </c>
      <c r="P53">
        <v>2.6286457517692156E-2</v>
      </c>
      <c r="Q53">
        <v>2.3533427500239269E-2</v>
      </c>
      <c r="R53">
        <v>9.4472961014919699E-2</v>
      </c>
      <c r="S53">
        <v>5.3660443931473338E-2</v>
      </c>
      <c r="T53">
        <v>9.3406770468181577E-2</v>
      </c>
      <c r="U53">
        <v>2.4749371228544481E-2</v>
      </c>
      <c r="V53">
        <v>2.5904303135261545E-2</v>
      </c>
      <c r="W53">
        <v>1.1727531823060236E-2</v>
      </c>
      <c r="X53">
        <v>3.1792889122744111E-2</v>
      </c>
      <c r="Y53">
        <v>3.7691514411509294E-2</v>
      </c>
      <c r="Z53">
        <v>1.5969851795148326E-2</v>
      </c>
      <c r="AA53">
        <v>1.3561216808510914E-2</v>
      </c>
      <c r="AB53">
        <v>7.4516461146544354E-3</v>
      </c>
      <c r="AC53">
        <v>3.10716430525965E-2</v>
      </c>
      <c r="AD53">
        <v>2.6501139873495221E-2</v>
      </c>
      <c r="AE53">
        <v>0.10601108927085323</v>
      </c>
      <c r="AF53">
        <v>4.1888760762898443E-2</v>
      </c>
      <c r="AG53">
        <v>3.6152982542647386E-2</v>
      </c>
      <c r="AH53">
        <v>0.30147327503991994</v>
      </c>
      <c r="AI53">
        <v>4.9030823629368718E-2</v>
      </c>
      <c r="AJ53" s="93">
        <v>0</v>
      </c>
    </row>
    <row r="54" spans="2:36" x14ac:dyDescent="0.3">
      <c r="B54" t="s">
        <v>661</v>
      </c>
      <c r="C54" s="92">
        <v>6.1553846621948457E-3</v>
      </c>
      <c r="D54">
        <v>7.6399062101544573E-3</v>
      </c>
      <c r="E54">
        <v>1.3636747382228609E-2</v>
      </c>
      <c r="F54">
        <v>4.4014488001773364E-3</v>
      </c>
      <c r="G54">
        <v>1.1334736993173875E-2</v>
      </c>
      <c r="H54">
        <v>9.4897133474099397E-3</v>
      </c>
      <c r="I54">
        <v>5.9371151965034287E-3</v>
      </c>
      <c r="J54">
        <v>2.0418392214909802E-2</v>
      </c>
      <c r="K54">
        <v>1.0498631523158133</v>
      </c>
      <c r="L54">
        <v>6.3472770052407134E-3</v>
      </c>
      <c r="M54">
        <v>4.2367961617073117E-3</v>
      </c>
      <c r="N54">
        <v>8.6325558381050525E-3</v>
      </c>
      <c r="O54">
        <v>5.3217487482707319E-2</v>
      </c>
      <c r="P54">
        <v>1.2552305139646799E-2</v>
      </c>
      <c r="Q54">
        <v>1.1025406693946029E-2</v>
      </c>
      <c r="R54">
        <v>0.13244988308177716</v>
      </c>
      <c r="S54">
        <v>1.6133982316418456E-2</v>
      </c>
      <c r="T54">
        <v>6.7899611084247385E-2</v>
      </c>
      <c r="U54">
        <v>2.2742494769804372E-3</v>
      </c>
      <c r="V54">
        <v>1.1444540204856926E-2</v>
      </c>
      <c r="W54">
        <v>3.3224009079875984E-3</v>
      </c>
      <c r="X54">
        <v>7.8767734923218223E-3</v>
      </c>
      <c r="Y54">
        <v>2.9221856425991049E-2</v>
      </c>
      <c r="Z54">
        <v>8.2628921125205597E-3</v>
      </c>
      <c r="AA54">
        <v>3.6646384987335102E-3</v>
      </c>
      <c r="AB54">
        <v>1.6615199467962781E-3</v>
      </c>
      <c r="AC54">
        <v>1.041859292569792E-2</v>
      </c>
      <c r="AD54">
        <v>4.7225936562393794E-3</v>
      </c>
      <c r="AE54">
        <v>2.4505083070380521E-2</v>
      </c>
      <c r="AF54">
        <v>7.5827800434235572E-3</v>
      </c>
      <c r="AG54">
        <v>5.9339508721359827E-3</v>
      </c>
      <c r="AH54">
        <v>9.7810915455879988E-3</v>
      </c>
      <c r="AI54">
        <v>9.6200658377440379E-3</v>
      </c>
      <c r="AJ54" s="93">
        <v>0</v>
      </c>
    </row>
    <row r="55" spans="2:36" x14ac:dyDescent="0.3">
      <c r="B55" t="s">
        <v>662</v>
      </c>
      <c r="C55" s="92">
        <v>1.7955636323855662E-3</v>
      </c>
      <c r="D55">
        <v>5.8693088060076514E-3</v>
      </c>
      <c r="E55">
        <v>4.3335827351182118E-3</v>
      </c>
      <c r="F55">
        <v>1.9749212441467108E-3</v>
      </c>
      <c r="G55">
        <v>2.9442971484309817E-3</v>
      </c>
      <c r="H55">
        <v>3.1176795116405593E-3</v>
      </c>
      <c r="I55">
        <v>4.4159406790573287E-3</v>
      </c>
      <c r="J55">
        <v>2.7262888263066318E-2</v>
      </c>
      <c r="K55">
        <v>1.1142197151881653E-2</v>
      </c>
      <c r="L55">
        <v>1.1038008322878756</v>
      </c>
      <c r="M55">
        <v>6.4469708273159126E-3</v>
      </c>
      <c r="N55">
        <v>5.278599453745059E-3</v>
      </c>
      <c r="O55">
        <v>1.7896623841719361E-2</v>
      </c>
      <c r="P55">
        <v>5.1843350134387076E-3</v>
      </c>
      <c r="Q55">
        <v>3.8424748464539193E-3</v>
      </c>
      <c r="R55">
        <v>1.1871316278838204E-2</v>
      </c>
      <c r="S55">
        <v>6.7979051003322971E-3</v>
      </c>
      <c r="T55">
        <v>1.4080542101488406E-2</v>
      </c>
      <c r="U55">
        <v>3.9498400224577375E-3</v>
      </c>
      <c r="V55">
        <v>9.4065579179496886E-2</v>
      </c>
      <c r="W55">
        <v>1.8486801887501935E-3</v>
      </c>
      <c r="X55">
        <v>7.280985647742314E-3</v>
      </c>
      <c r="Y55">
        <v>3.5459354853698824E-3</v>
      </c>
      <c r="Z55">
        <v>3.315405139293012E-3</v>
      </c>
      <c r="AA55">
        <v>2.1816869772827907E-3</v>
      </c>
      <c r="AB55">
        <v>3.4518392876213194E-2</v>
      </c>
      <c r="AC55">
        <v>2.6584051501993373E-3</v>
      </c>
      <c r="AD55">
        <v>2.4631746692467785E-3</v>
      </c>
      <c r="AE55">
        <v>5.8511340819796991E-3</v>
      </c>
      <c r="AF55">
        <v>4.3003907886203108E-3</v>
      </c>
      <c r="AG55">
        <v>5.2180404339727008E-3</v>
      </c>
      <c r="AH55">
        <v>9.1083236752199075E-3</v>
      </c>
      <c r="AI55">
        <v>1.68760394284195E-2</v>
      </c>
      <c r="AJ55" s="93">
        <v>0</v>
      </c>
    </row>
    <row r="56" spans="2:36" x14ac:dyDescent="0.3">
      <c r="B56" t="s">
        <v>663</v>
      </c>
      <c r="C56" s="92">
        <v>9.6037768636961576E-3</v>
      </c>
      <c r="D56">
        <v>3.5871974803102814E-2</v>
      </c>
      <c r="E56">
        <v>1.6119974512263064E-2</v>
      </c>
      <c r="F56">
        <v>7.3593054949760454E-3</v>
      </c>
      <c r="G56">
        <v>3.7750215009978272E-2</v>
      </c>
      <c r="H56">
        <v>1.5583771593413202E-2</v>
      </c>
      <c r="I56">
        <v>4.8585961618358361E-2</v>
      </c>
      <c r="J56">
        <v>4.5296961300412129E-2</v>
      </c>
      <c r="K56">
        <v>2.1905486483267282E-2</v>
      </c>
      <c r="L56">
        <v>2.8962629764254316E-2</v>
      </c>
      <c r="M56">
        <v>1.8814456462697204</v>
      </c>
      <c r="N56">
        <v>1.0147690682873189</v>
      </c>
      <c r="O56">
        <v>0.47441944100222816</v>
      </c>
      <c r="P56">
        <v>3.3444201122092676E-2</v>
      </c>
      <c r="Q56">
        <v>9.0380666671081272E-2</v>
      </c>
      <c r="R56">
        <v>0.55251216961896721</v>
      </c>
      <c r="S56">
        <v>0.29216261255185083</v>
      </c>
      <c r="T56">
        <v>8.8504554934884641E-2</v>
      </c>
      <c r="U56">
        <v>1.7728495191477581E-2</v>
      </c>
      <c r="V56">
        <v>0.13242284717607472</v>
      </c>
      <c r="W56">
        <v>6.4915847715065061E-3</v>
      </c>
      <c r="X56">
        <v>2.4397793939784432E-2</v>
      </c>
      <c r="Y56">
        <v>3.181397282593712E-2</v>
      </c>
      <c r="Z56">
        <v>1.2873865660602515E-2</v>
      </c>
      <c r="AA56">
        <v>7.5254625356969548E-3</v>
      </c>
      <c r="AB56">
        <v>1.4876772289736238E-2</v>
      </c>
      <c r="AC56">
        <v>3.2377342355220745E-2</v>
      </c>
      <c r="AD56">
        <v>9.7306897139948691E-3</v>
      </c>
      <c r="AE56">
        <v>3.9582177252248163E-2</v>
      </c>
      <c r="AF56">
        <v>1.0423024390235168E-2</v>
      </c>
      <c r="AG56">
        <v>1.1226828791633196E-2</v>
      </c>
      <c r="AH56">
        <v>1.705418252655129E-2</v>
      </c>
      <c r="AI56">
        <v>1.5219948202511921E-2</v>
      </c>
      <c r="AJ56" s="93">
        <v>0</v>
      </c>
    </row>
    <row r="57" spans="2:36" x14ac:dyDescent="0.3">
      <c r="B57" t="s">
        <v>691</v>
      </c>
      <c r="C57" s="92">
        <v>6.1389136975506537E-3</v>
      </c>
      <c r="D57">
        <v>1.3705860639423178E-2</v>
      </c>
      <c r="E57">
        <v>1.2032062572646579E-2</v>
      </c>
      <c r="F57">
        <v>3.9973787588701796E-3</v>
      </c>
      <c r="G57">
        <v>2.5067864946578769E-2</v>
      </c>
      <c r="H57">
        <v>8.7994922751434765E-3</v>
      </c>
      <c r="I57">
        <v>1.3068679607417264E-2</v>
      </c>
      <c r="J57">
        <v>3.6204132639146708E-2</v>
      </c>
      <c r="K57">
        <v>1.5632365576642542E-2</v>
      </c>
      <c r="L57">
        <v>7.882415652016219E-3</v>
      </c>
      <c r="M57">
        <v>3.7821956476112528E-2</v>
      </c>
      <c r="N57">
        <v>1.0486993915237541</v>
      </c>
      <c r="O57">
        <v>7.8906403737982661E-2</v>
      </c>
      <c r="P57">
        <v>8.398577114752552E-3</v>
      </c>
      <c r="Q57">
        <v>1.8067283378238173E-2</v>
      </c>
      <c r="R57">
        <v>2.6789172505430146E-2</v>
      </c>
      <c r="S57">
        <v>2.7870000395446546E-2</v>
      </c>
      <c r="T57">
        <v>2.3205676569405753E-2</v>
      </c>
      <c r="U57">
        <v>7.0995974549455639E-3</v>
      </c>
      <c r="V57">
        <v>2.5978724406672728E-2</v>
      </c>
      <c r="W57">
        <v>2.732533965082321E-3</v>
      </c>
      <c r="X57">
        <v>1.7955847321804864E-2</v>
      </c>
      <c r="Y57">
        <v>1.3535626799487938E-2</v>
      </c>
      <c r="Z57">
        <v>6.7491654698155993E-3</v>
      </c>
      <c r="AA57">
        <v>3.1815617912785013E-3</v>
      </c>
      <c r="AB57">
        <v>4.0794089088647496E-3</v>
      </c>
      <c r="AC57">
        <v>6.5288927001014426E-3</v>
      </c>
      <c r="AD57">
        <v>3.7961779885696246E-3</v>
      </c>
      <c r="AE57">
        <v>2.0484975560206026E-2</v>
      </c>
      <c r="AF57">
        <v>4.3483531866844883E-3</v>
      </c>
      <c r="AG57">
        <v>5.5396461345839781E-3</v>
      </c>
      <c r="AH57">
        <v>1.1330272111702908E-2</v>
      </c>
      <c r="AI57">
        <v>6.5362959053196145E-3</v>
      </c>
      <c r="AJ57" s="93">
        <v>0</v>
      </c>
    </row>
    <row r="58" spans="2:36" x14ac:dyDescent="0.3">
      <c r="B58" t="s">
        <v>667</v>
      </c>
      <c r="C58" s="92">
        <v>2.4617215033346219E-3</v>
      </c>
      <c r="D58">
        <v>2.6563704445103191E-2</v>
      </c>
      <c r="E58">
        <v>2.6154150461704367E-3</v>
      </c>
      <c r="F58">
        <v>2.195937550187977E-3</v>
      </c>
      <c r="G58">
        <v>2.1491240786383828E-2</v>
      </c>
      <c r="H58">
        <v>3.4608760717392624E-3</v>
      </c>
      <c r="I58">
        <v>1.7741872104855717E-2</v>
      </c>
      <c r="J58">
        <v>6.0809503623949204E-3</v>
      </c>
      <c r="K58">
        <v>3.813855753137902E-3</v>
      </c>
      <c r="L58">
        <v>1.0894951993415719E-2</v>
      </c>
      <c r="M58">
        <v>1.1017649798770495E-2</v>
      </c>
      <c r="N58">
        <v>8.0666290674937871E-3</v>
      </c>
      <c r="O58">
        <v>1.0277865280735219</v>
      </c>
      <c r="P58">
        <v>3.9334360586437914E-3</v>
      </c>
      <c r="Q58">
        <v>1.0911479241234593E-2</v>
      </c>
      <c r="R58">
        <v>1.0829844130338537E-2</v>
      </c>
      <c r="S58">
        <v>3.3539449863647257E-2</v>
      </c>
      <c r="T58">
        <v>1.0161093777687381E-2</v>
      </c>
      <c r="U58">
        <v>6.5178020943733673E-3</v>
      </c>
      <c r="V58">
        <v>8.4882840534352359E-3</v>
      </c>
      <c r="W58">
        <v>1.7988839187479269E-3</v>
      </c>
      <c r="X58">
        <v>5.7236895144424952E-3</v>
      </c>
      <c r="Y58">
        <v>1.8572068040137432E-2</v>
      </c>
      <c r="Z58">
        <v>3.2561369717038894E-3</v>
      </c>
      <c r="AA58">
        <v>2.0789239400193218E-3</v>
      </c>
      <c r="AB58">
        <v>1.4563025249648409E-3</v>
      </c>
      <c r="AC58">
        <v>1.3199712916769028E-2</v>
      </c>
      <c r="AD58">
        <v>2.4857914971119152E-3</v>
      </c>
      <c r="AE58">
        <v>9.3620291567643628E-3</v>
      </c>
      <c r="AF58">
        <v>2.13866288793695E-3</v>
      </c>
      <c r="AG58">
        <v>1.9820132224151535E-3</v>
      </c>
      <c r="AH58">
        <v>2.9221261685290567E-3</v>
      </c>
      <c r="AI58">
        <v>6.1631984383876907E-3</v>
      </c>
      <c r="AJ58" s="93">
        <v>0</v>
      </c>
    </row>
    <row r="59" spans="2:36" x14ac:dyDescent="0.3">
      <c r="B59" t="s">
        <v>692</v>
      </c>
      <c r="C59" s="92">
        <v>5.6490721334758309E-3</v>
      </c>
      <c r="D59">
        <v>2.3944736864919564E-2</v>
      </c>
      <c r="E59">
        <v>6.2065307876686543E-3</v>
      </c>
      <c r="F59">
        <v>7.1246454580021577E-3</v>
      </c>
      <c r="G59">
        <v>1.2106871946829975E-2</v>
      </c>
      <c r="H59">
        <v>9.907257257370362E-3</v>
      </c>
      <c r="I59">
        <v>1.8213051400213863E-2</v>
      </c>
      <c r="J59">
        <v>1.1829374241009865E-2</v>
      </c>
      <c r="K59">
        <v>9.9793540447207455E-3</v>
      </c>
      <c r="L59">
        <v>1.2862075596492951E-2</v>
      </c>
      <c r="M59">
        <v>1.4748695710200469E-2</v>
      </c>
      <c r="N59">
        <v>1.2899544227241174E-2</v>
      </c>
      <c r="O59">
        <v>9.7314908900403438E-2</v>
      </c>
      <c r="P59">
        <v>2.1035859709918165</v>
      </c>
      <c r="Q59">
        <v>0.94004446891648175</v>
      </c>
      <c r="R59">
        <v>0.20745650405477681</v>
      </c>
      <c r="S59">
        <v>3.9131318667106993E-2</v>
      </c>
      <c r="T59">
        <v>1.1200257357309937E-2</v>
      </c>
      <c r="U59">
        <v>2.6008430522191046E-2</v>
      </c>
      <c r="V59">
        <v>1.9125575697502527E-2</v>
      </c>
      <c r="W59">
        <v>8.2967772493140694E-3</v>
      </c>
      <c r="X59">
        <v>1.0778429437109369E-2</v>
      </c>
      <c r="Y59">
        <v>7.6211443613668786E-2</v>
      </c>
      <c r="Z59">
        <v>7.689709667458404E-2</v>
      </c>
      <c r="AA59">
        <v>1.1969928568226989E-2</v>
      </c>
      <c r="AB59">
        <v>4.6286212099984399E-3</v>
      </c>
      <c r="AC59">
        <v>1.7909727928422558E-2</v>
      </c>
      <c r="AD59">
        <v>0.12814233025334112</v>
      </c>
      <c r="AE59">
        <v>2.6770617339137028E-2</v>
      </c>
      <c r="AF59">
        <v>4.9504515228099136E-2</v>
      </c>
      <c r="AG59">
        <v>2.1348518632665514E-2</v>
      </c>
      <c r="AH59">
        <v>2.8037470003456452E-2</v>
      </c>
      <c r="AI59">
        <v>0.12104049984108761</v>
      </c>
      <c r="AJ59" s="93">
        <v>0</v>
      </c>
    </row>
    <row r="60" spans="2:36" x14ac:dyDescent="0.3">
      <c r="B60" t="s">
        <v>693</v>
      </c>
      <c r="C60" s="92">
        <v>5.3148551992807959E-4</v>
      </c>
      <c r="D60">
        <v>8.8646768517507621E-3</v>
      </c>
      <c r="E60">
        <v>7.495480034967934E-4</v>
      </c>
      <c r="F60">
        <v>6.6125446423502239E-4</v>
      </c>
      <c r="G60">
        <v>1.5320221968370977E-3</v>
      </c>
      <c r="H60">
        <v>1.0166923545500074E-3</v>
      </c>
      <c r="I60">
        <v>5.1569896599906184E-3</v>
      </c>
      <c r="J60">
        <v>1.7003615169104338E-3</v>
      </c>
      <c r="K60">
        <v>1.2388490595641726E-3</v>
      </c>
      <c r="L60">
        <v>3.4285134840528397E-3</v>
      </c>
      <c r="M60">
        <v>2.8397640254878825E-3</v>
      </c>
      <c r="N60">
        <v>2.0511287102549652E-3</v>
      </c>
      <c r="O60">
        <v>4.7031302569892517E-3</v>
      </c>
      <c r="P60">
        <v>1.6371015696236156E-3</v>
      </c>
      <c r="Q60">
        <v>1.012114844535309</v>
      </c>
      <c r="R60">
        <v>2.0769619619563614E-3</v>
      </c>
      <c r="S60">
        <v>4.3473035021608887E-3</v>
      </c>
      <c r="T60">
        <v>1.9395365419714924E-3</v>
      </c>
      <c r="U60">
        <v>1.6225999356970805E-3</v>
      </c>
      <c r="V60">
        <v>1.8818775271258576E-3</v>
      </c>
      <c r="W60">
        <v>5.2400497382325295E-4</v>
      </c>
      <c r="X60">
        <v>9.3998551583492193E-4</v>
      </c>
      <c r="Y60">
        <v>3.1142477282344837E-3</v>
      </c>
      <c r="Z60">
        <v>1.6619502279651298E-3</v>
      </c>
      <c r="AA60">
        <v>6.4898161181445541E-4</v>
      </c>
      <c r="AB60">
        <v>3.8761632773484704E-4</v>
      </c>
      <c r="AC60">
        <v>4.5482783919818335E-3</v>
      </c>
      <c r="AD60">
        <v>2.2419464696735256E-3</v>
      </c>
      <c r="AE60">
        <v>3.0370781470011052E-3</v>
      </c>
      <c r="AF60">
        <v>1.109975261415925E-3</v>
      </c>
      <c r="AG60">
        <v>8.8514242600903361E-4</v>
      </c>
      <c r="AH60">
        <v>9.2621061361827979E-4</v>
      </c>
      <c r="AI60">
        <v>2.8278509264989147E-3</v>
      </c>
      <c r="AJ60" s="93">
        <v>0</v>
      </c>
    </row>
    <row r="61" spans="2:36" x14ac:dyDescent="0.3">
      <c r="B61" t="s">
        <v>670</v>
      </c>
      <c r="C61" s="92">
        <v>4.0417526282650421E-4</v>
      </c>
      <c r="D61">
        <v>1.2205100214361237E-3</v>
      </c>
      <c r="E61">
        <v>4.2088736497824727E-4</v>
      </c>
      <c r="F61">
        <v>4.7615156422930728E-4</v>
      </c>
      <c r="G61">
        <v>7.983563853064744E-4</v>
      </c>
      <c r="H61">
        <v>5.7629092780078685E-4</v>
      </c>
      <c r="I61">
        <v>9.4942143163530561E-4</v>
      </c>
      <c r="J61">
        <v>6.8320534699847963E-4</v>
      </c>
      <c r="K61">
        <v>6.3910821000539317E-4</v>
      </c>
      <c r="L61">
        <v>6.7878106118368024E-4</v>
      </c>
      <c r="M61">
        <v>1.417130396482335E-3</v>
      </c>
      <c r="N61">
        <v>1.09281682546639E-3</v>
      </c>
      <c r="O61">
        <v>9.2377728377052496E-4</v>
      </c>
      <c r="P61">
        <v>6.970205504175643E-4</v>
      </c>
      <c r="Q61">
        <v>6.8940168525092607E-4</v>
      </c>
      <c r="R61">
        <v>1.1070088423950093</v>
      </c>
      <c r="S61">
        <v>2.4499186618024047E-3</v>
      </c>
      <c r="T61">
        <v>7.191418489270791E-4</v>
      </c>
      <c r="U61">
        <v>9.6376755147323516E-4</v>
      </c>
      <c r="V61">
        <v>5.5514222357951255E-4</v>
      </c>
      <c r="W61">
        <v>7.0292405305901699E-4</v>
      </c>
      <c r="X61">
        <v>4.9078309210420876E-4</v>
      </c>
      <c r="Y61">
        <v>4.9926318615339674E-3</v>
      </c>
      <c r="Z61">
        <v>7.4746341094822843E-4</v>
      </c>
      <c r="AA61">
        <v>3.2412475483287678E-4</v>
      </c>
      <c r="AB61">
        <v>1.534615593729512E-4</v>
      </c>
      <c r="AC61">
        <v>1.6164772513553805E-2</v>
      </c>
      <c r="AD61">
        <v>1.5847171241104357E-3</v>
      </c>
      <c r="AE61">
        <v>1.5728825218869805E-3</v>
      </c>
      <c r="AF61">
        <v>1.0125084549695276E-3</v>
      </c>
      <c r="AG61">
        <v>6.4410254744214611E-4</v>
      </c>
      <c r="AH61">
        <v>4.8370211100378675E-4</v>
      </c>
      <c r="AI61">
        <v>8.3868346186257716E-4</v>
      </c>
      <c r="AJ61" s="93">
        <v>0</v>
      </c>
    </row>
    <row r="62" spans="2:36" x14ac:dyDescent="0.3">
      <c r="B62" t="s">
        <v>671</v>
      </c>
      <c r="C62" s="92">
        <v>2.8098071400991288E-5</v>
      </c>
      <c r="D62">
        <v>9.6175700241816578E-5</v>
      </c>
      <c r="E62">
        <v>3.5970985519399489E-5</v>
      </c>
      <c r="F62">
        <v>2.1065182514172808E-5</v>
      </c>
      <c r="G62">
        <v>3.8859466528622742E-5</v>
      </c>
      <c r="H62">
        <v>5.0279852163348103E-5</v>
      </c>
      <c r="I62">
        <v>7.3051264576405736E-5</v>
      </c>
      <c r="J62">
        <v>6.9171042011427031E-5</v>
      </c>
      <c r="K62">
        <v>9.3167879443913835E-5</v>
      </c>
      <c r="L62">
        <v>4.3319944524266135E-5</v>
      </c>
      <c r="M62">
        <v>9.9794291933928163E-5</v>
      </c>
      <c r="N62">
        <v>1.3971111305911612E-4</v>
      </c>
      <c r="O62">
        <v>2.4599008903953938E-4</v>
      </c>
      <c r="P62">
        <v>4.8126885305640739E-4</v>
      </c>
      <c r="Q62">
        <v>4.3185688987147782E-4</v>
      </c>
      <c r="R62">
        <v>1.8221342026717929E-4</v>
      </c>
      <c r="S62">
        <v>1.5660132280000427</v>
      </c>
      <c r="T62">
        <v>3.8157402179371716E-5</v>
      </c>
      <c r="U62">
        <v>4.0465726154625992E-5</v>
      </c>
      <c r="V62">
        <v>5.7629795086761627E-5</v>
      </c>
      <c r="W62">
        <v>3.3615785370971635E-5</v>
      </c>
      <c r="X62">
        <v>7.8549871572024347E-5</v>
      </c>
      <c r="Y62">
        <v>1.1049334849612137E-4</v>
      </c>
      <c r="Z62">
        <v>1.2755899017579533E-4</v>
      </c>
      <c r="AA62">
        <v>4.593577100828969E-5</v>
      </c>
      <c r="AB62">
        <v>2.3306631810828871E-5</v>
      </c>
      <c r="AC62">
        <v>4.5313317088752978E-5</v>
      </c>
      <c r="AD62">
        <v>6.1934019668995077E-5</v>
      </c>
      <c r="AE62">
        <v>1.356187353259631E-4</v>
      </c>
      <c r="AF62">
        <v>8.8911896380886133E-5</v>
      </c>
      <c r="AG62">
        <v>3.9304848953572319E-5</v>
      </c>
      <c r="AH62">
        <v>6.3658775745836945E-5</v>
      </c>
      <c r="AI62">
        <v>1.5660003414276198E-3</v>
      </c>
      <c r="AJ62" s="93">
        <v>0</v>
      </c>
    </row>
    <row r="63" spans="2:36" x14ac:dyDescent="0.3">
      <c r="B63" t="s">
        <v>694</v>
      </c>
      <c r="C63" s="92">
        <v>3.5812308519717452E-4</v>
      </c>
      <c r="D63">
        <v>6.7908130858805517E-4</v>
      </c>
      <c r="E63">
        <v>4.5998874179516781E-4</v>
      </c>
      <c r="F63">
        <v>2.0124094996328231E-3</v>
      </c>
      <c r="G63">
        <v>1.0670909971726681E-3</v>
      </c>
      <c r="H63">
        <v>1.4130544698907142E-3</v>
      </c>
      <c r="I63">
        <v>6.7591336171413151E-4</v>
      </c>
      <c r="J63">
        <v>9.4580386857963318E-4</v>
      </c>
      <c r="K63">
        <v>8.7237860053834403E-4</v>
      </c>
      <c r="L63">
        <v>6.0234122410600399E-4</v>
      </c>
      <c r="M63">
        <v>1.118971065282941E-3</v>
      </c>
      <c r="N63">
        <v>1.7783283298196031E-3</v>
      </c>
      <c r="O63">
        <v>1.5867323838893866E-3</v>
      </c>
      <c r="P63">
        <v>1.3123948810774874E-2</v>
      </c>
      <c r="Q63">
        <v>6.5732472199176275E-3</v>
      </c>
      <c r="R63">
        <v>3.0157048826434762E-3</v>
      </c>
      <c r="S63">
        <v>2.9812239705482371E-3</v>
      </c>
      <c r="T63">
        <v>1.0342259710927517</v>
      </c>
      <c r="U63">
        <v>5.4053213285693718E-4</v>
      </c>
      <c r="V63">
        <v>8.7103876348986321E-4</v>
      </c>
      <c r="W63">
        <v>9.344859023749021E-4</v>
      </c>
      <c r="X63">
        <v>3.2097893701196396E-3</v>
      </c>
      <c r="Y63">
        <v>1.4245214370501278E-3</v>
      </c>
      <c r="Z63">
        <v>2.9002648791265529E-3</v>
      </c>
      <c r="AA63">
        <v>1.2345614597969741E-3</v>
      </c>
      <c r="AB63">
        <v>3.5867166090027664E-4</v>
      </c>
      <c r="AC63">
        <v>7.4567368582467383E-4</v>
      </c>
      <c r="AD63">
        <v>4.368550774290372E-3</v>
      </c>
      <c r="AE63">
        <v>3.1539708948027027E-3</v>
      </c>
      <c r="AF63">
        <v>2.7351541994973232E-3</v>
      </c>
      <c r="AG63">
        <v>4.5583369369562952E-3</v>
      </c>
      <c r="AH63">
        <v>1.148001066747539E-2</v>
      </c>
      <c r="AI63">
        <v>4.0853094379881142E-3</v>
      </c>
      <c r="AJ63" s="93">
        <v>0</v>
      </c>
    </row>
    <row r="64" spans="2:36" x14ac:dyDescent="0.3">
      <c r="B64" t="s">
        <v>594</v>
      </c>
      <c r="C64" s="92">
        <v>1.6098268968974486E-2</v>
      </c>
      <c r="D64">
        <v>2.9932114138319321E-2</v>
      </c>
      <c r="E64">
        <v>2.7998269366536963E-2</v>
      </c>
      <c r="F64">
        <v>2.8278993986760981E-2</v>
      </c>
      <c r="G64">
        <v>6.9321748977087705E-2</v>
      </c>
      <c r="H64">
        <v>4.267782489995868E-2</v>
      </c>
      <c r="I64">
        <v>2.6971222489936011E-2</v>
      </c>
      <c r="J64">
        <v>4.5320204008901077E-2</v>
      </c>
      <c r="K64">
        <v>3.1336602096130046E-2</v>
      </c>
      <c r="L64">
        <v>4.1766175003608755E-2</v>
      </c>
      <c r="M64">
        <v>0.11285849772601045</v>
      </c>
      <c r="N64">
        <v>8.4327414796675271E-2</v>
      </c>
      <c r="O64">
        <v>5.3824005920099581E-2</v>
      </c>
      <c r="P64">
        <v>2.7882018451325531E-2</v>
      </c>
      <c r="Q64">
        <v>3.7897269143693194E-2</v>
      </c>
      <c r="R64">
        <v>6.7181025444185014E-2</v>
      </c>
      <c r="S64">
        <v>6.7991704659729937E-2</v>
      </c>
      <c r="T64">
        <v>4.9851775071306247E-2</v>
      </c>
      <c r="U64">
        <v>1.0765036058017576</v>
      </c>
      <c r="V64">
        <v>2.467511558273042E-2</v>
      </c>
      <c r="W64">
        <v>3.8322453443958862E-2</v>
      </c>
      <c r="X64">
        <v>4.5081321065996528E-2</v>
      </c>
      <c r="Y64">
        <v>2.6692263454494377E-2</v>
      </c>
      <c r="Z64">
        <v>3.4592280723932584E-2</v>
      </c>
      <c r="AA64">
        <v>3.265565926513711E-2</v>
      </c>
      <c r="AB64">
        <v>8.6800309233578139E-3</v>
      </c>
      <c r="AC64">
        <v>3.2698963628231832E-2</v>
      </c>
      <c r="AD64">
        <v>5.6547107644342384E-2</v>
      </c>
      <c r="AE64">
        <v>6.9236918087641611E-2</v>
      </c>
      <c r="AF64">
        <v>3.7172341420250096E-2</v>
      </c>
      <c r="AG64">
        <v>5.3258215654736374E-2</v>
      </c>
      <c r="AH64">
        <v>6.0641713616092045E-2</v>
      </c>
      <c r="AI64">
        <v>5.3800646047673754E-2</v>
      </c>
      <c r="AJ64" s="93">
        <v>0</v>
      </c>
    </row>
    <row r="65" spans="2:36" x14ac:dyDescent="0.3">
      <c r="B65" t="s">
        <v>595</v>
      </c>
      <c r="C65" s="92">
        <v>2.4975661163134408E-3</v>
      </c>
      <c r="D65">
        <v>2.4742047382727228E-2</v>
      </c>
      <c r="E65">
        <v>3.7902364319872513E-3</v>
      </c>
      <c r="F65">
        <v>3.595780077666685E-3</v>
      </c>
      <c r="G65">
        <v>6.8284996278547231E-3</v>
      </c>
      <c r="H65">
        <v>5.3509737617935546E-3</v>
      </c>
      <c r="I65">
        <v>1.5228685516725462E-2</v>
      </c>
      <c r="J65">
        <v>7.064196305043016E-3</v>
      </c>
      <c r="K65">
        <v>4.8202693181977046E-3</v>
      </c>
      <c r="L65">
        <v>1.0465021519977639E-2</v>
      </c>
      <c r="M65">
        <v>8.7922766025367149E-3</v>
      </c>
      <c r="N65">
        <v>6.8485787905399652E-3</v>
      </c>
      <c r="O65">
        <v>6.7238997801462802E-3</v>
      </c>
      <c r="P65">
        <v>3.4746071297463012E-3</v>
      </c>
      <c r="Q65">
        <v>6.3826577143720441E-3</v>
      </c>
      <c r="R65">
        <v>6.8494209806957704E-3</v>
      </c>
      <c r="S65">
        <v>1.4136465970005738E-2</v>
      </c>
      <c r="T65">
        <v>8.2254826553457942E-3</v>
      </c>
      <c r="U65">
        <v>6.8502359290798318E-3</v>
      </c>
      <c r="V65">
        <v>1.0120655390629478</v>
      </c>
      <c r="W65">
        <v>4.9375240385002711E-3</v>
      </c>
      <c r="X65">
        <v>5.9111600475852339E-3</v>
      </c>
      <c r="Y65">
        <v>9.3021745569754604E-3</v>
      </c>
      <c r="Z65">
        <v>1.0901264526583434E-2</v>
      </c>
      <c r="AA65">
        <v>7.0787758164900273E-3</v>
      </c>
      <c r="AB65">
        <v>9.1281125568787841E-2</v>
      </c>
      <c r="AC65">
        <v>6.117329203303332E-3</v>
      </c>
      <c r="AD65">
        <v>4.4524823617711189E-3</v>
      </c>
      <c r="AE65">
        <v>1.0952798732795444E-2</v>
      </c>
      <c r="AF65">
        <v>1.6937397974651734E-2</v>
      </c>
      <c r="AG65">
        <v>2.2577219243698429E-2</v>
      </c>
      <c r="AH65">
        <v>6.8232618423319418E-3</v>
      </c>
      <c r="AI65">
        <v>1.6517478223853473E-2</v>
      </c>
      <c r="AJ65" s="93">
        <v>0</v>
      </c>
    </row>
    <row r="66" spans="2:36" x14ac:dyDescent="0.3">
      <c r="B66" t="s">
        <v>596</v>
      </c>
      <c r="C66" s="92">
        <v>7.3055311538415366E-2</v>
      </c>
      <c r="D66">
        <v>8.3105746588386126E-2</v>
      </c>
      <c r="E66">
        <v>0.15674774583739567</v>
      </c>
      <c r="F66">
        <v>0.22095568009112168</v>
      </c>
      <c r="G66">
        <v>0.20068023955878225</v>
      </c>
      <c r="H66">
        <v>0.19270412343934323</v>
      </c>
      <c r="I66">
        <v>0.19818688464451814</v>
      </c>
      <c r="J66">
        <v>0.21349154116132277</v>
      </c>
      <c r="K66">
        <v>0.2245740304142507</v>
      </c>
      <c r="L66">
        <v>0.15694112971400517</v>
      </c>
      <c r="M66">
        <v>0.18461275271949865</v>
      </c>
      <c r="N66">
        <v>0.18151827618152155</v>
      </c>
      <c r="O66">
        <v>0.15841089158632379</v>
      </c>
      <c r="P66">
        <v>0.26617803891289327</v>
      </c>
      <c r="Q66">
        <v>0.24046409680933528</v>
      </c>
      <c r="R66">
        <v>0.22216366788182548</v>
      </c>
      <c r="S66">
        <v>0.15536978655850106</v>
      </c>
      <c r="T66">
        <v>0.18000166259695904</v>
      </c>
      <c r="U66">
        <v>8.7056537941366086E-2</v>
      </c>
      <c r="V66">
        <v>0.11035985539876944</v>
      </c>
      <c r="W66">
        <v>1.0523266601731698</v>
      </c>
      <c r="X66">
        <v>0.17980098331171851</v>
      </c>
      <c r="Y66">
        <v>0.14675984427856237</v>
      </c>
      <c r="Z66">
        <v>5.9467810020893061E-2</v>
      </c>
      <c r="AA66">
        <v>4.0967444560875532E-2</v>
      </c>
      <c r="AB66">
        <v>2.8009618386352051E-2</v>
      </c>
      <c r="AC66">
        <v>0.1526864529884121</v>
      </c>
      <c r="AD66">
        <v>8.5119408490691356E-2</v>
      </c>
      <c r="AE66">
        <v>0.10886386952906091</v>
      </c>
      <c r="AF66">
        <v>6.292598883020116E-2</v>
      </c>
      <c r="AG66">
        <v>6.4262140082346958E-2</v>
      </c>
      <c r="AH66">
        <v>0.14584157340251486</v>
      </c>
      <c r="AI66">
        <v>9.6993097466979039E-2</v>
      </c>
      <c r="AJ66" s="93">
        <v>0</v>
      </c>
    </row>
    <row r="67" spans="2:36" x14ac:dyDescent="0.3">
      <c r="B67" t="s">
        <v>597</v>
      </c>
      <c r="C67" s="92">
        <v>3.7778631650433711E-3</v>
      </c>
      <c r="D67">
        <v>6.4419531880560779E-3</v>
      </c>
      <c r="E67">
        <v>4.7698496101454451E-3</v>
      </c>
      <c r="F67">
        <v>6.4533384918421472E-3</v>
      </c>
      <c r="G67">
        <v>6.953342385316484E-3</v>
      </c>
      <c r="H67">
        <v>6.1227989791616888E-3</v>
      </c>
      <c r="I67">
        <v>7.1174258926417463E-3</v>
      </c>
      <c r="J67">
        <v>1.1548033790790791E-2</v>
      </c>
      <c r="K67">
        <v>8.5842758363334614E-3</v>
      </c>
      <c r="L67">
        <v>5.2330985135640605E-3</v>
      </c>
      <c r="M67">
        <v>1.4349014635793267E-2</v>
      </c>
      <c r="N67">
        <v>1.039100245123019E-2</v>
      </c>
      <c r="O67">
        <v>7.4049913541288075E-3</v>
      </c>
      <c r="P67">
        <v>7.7901491499649906E-3</v>
      </c>
      <c r="Q67">
        <v>7.1605923214667589E-3</v>
      </c>
      <c r="R67">
        <v>1.238681375475021E-2</v>
      </c>
      <c r="S67">
        <v>1.2258001423798463E-2</v>
      </c>
      <c r="T67">
        <v>8.2552289805522816E-3</v>
      </c>
      <c r="U67">
        <v>2.9831258721340643E-3</v>
      </c>
      <c r="V67">
        <v>6.2843539512545754E-3</v>
      </c>
      <c r="W67">
        <v>1.4243324862991071E-2</v>
      </c>
      <c r="X67">
        <v>1.0058117258208503</v>
      </c>
      <c r="Y67">
        <v>5.1421382816826018E-2</v>
      </c>
      <c r="Z67">
        <v>6.6192870029878354E-3</v>
      </c>
      <c r="AA67">
        <v>2.8270893209390122E-2</v>
      </c>
      <c r="AB67">
        <v>4.4922351685385041E-3</v>
      </c>
      <c r="AC67">
        <v>1.787076927633607E-2</v>
      </c>
      <c r="AD67">
        <v>2.5724479857898129E-2</v>
      </c>
      <c r="AE67">
        <v>3.8155756403863497E-2</v>
      </c>
      <c r="AF67">
        <v>1.931223551093425E-2</v>
      </c>
      <c r="AG67">
        <v>1.9805138676624711E-2</v>
      </c>
      <c r="AH67">
        <v>2.0840692905455791E-2</v>
      </c>
      <c r="AI67">
        <v>3.1192629111395045E-2</v>
      </c>
      <c r="AJ67" s="93">
        <v>0</v>
      </c>
    </row>
    <row r="68" spans="2:36" x14ac:dyDescent="0.3">
      <c r="B68" t="s">
        <v>598</v>
      </c>
      <c r="C68" s="92">
        <v>1.0672365331015541E-2</v>
      </c>
      <c r="D68">
        <v>1.187944935554067E-2</v>
      </c>
      <c r="E68">
        <v>2.1519019162732859E-2</v>
      </c>
      <c r="F68">
        <v>2.6944383569042062E-2</v>
      </c>
      <c r="G68">
        <v>3.4617699437636672E-2</v>
      </c>
      <c r="H68">
        <v>3.1386741922146778E-2</v>
      </c>
      <c r="I68">
        <v>2.580646661191047E-2</v>
      </c>
      <c r="J68">
        <v>3.1207061815744622E-2</v>
      </c>
      <c r="K68">
        <v>3.1786128123746586E-2</v>
      </c>
      <c r="L68">
        <v>2.1922338494539693E-2</v>
      </c>
      <c r="M68">
        <v>3.6708755804702307E-2</v>
      </c>
      <c r="N68">
        <v>3.3263435171920111E-2</v>
      </c>
      <c r="O68">
        <v>2.6349361308505626E-2</v>
      </c>
      <c r="P68">
        <v>2.9362039861313201E-2</v>
      </c>
      <c r="Q68">
        <v>2.8581078458377984E-2</v>
      </c>
      <c r="R68">
        <v>4.4041621982239106E-2</v>
      </c>
      <c r="S68">
        <v>2.7218321432565862E-2</v>
      </c>
      <c r="T68">
        <v>2.5211462815787643E-2</v>
      </c>
      <c r="U68">
        <v>1.2131776793860339E-2</v>
      </c>
      <c r="V68">
        <v>1.5613811122836727E-2</v>
      </c>
      <c r="W68">
        <v>1.0800360114100191E-2</v>
      </c>
      <c r="X68">
        <v>2.1297172969460033E-2</v>
      </c>
      <c r="Y68">
        <v>1.0187250372341365</v>
      </c>
      <c r="Z68">
        <v>7.6437836436387286E-3</v>
      </c>
      <c r="AA68">
        <v>5.0405409160425279E-3</v>
      </c>
      <c r="AB68">
        <v>3.6567466993368777E-3</v>
      </c>
      <c r="AC68">
        <v>2.8067054228073665E-2</v>
      </c>
      <c r="AD68">
        <v>9.6802672239112326E-3</v>
      </c>
      <c r="AE68">
        <v>1.4704453345269177E-2</v>
      </c>
      <c r="AF68">
        <v>8.9279853296911453E-3</v>
      </c>
      <c r="AG68">
        <v>9.6986503355240856E-3</v>
      </c>
      <c r="AH68">
        <v>1.9851654027534422E-2</v>
      </c>
      <c r="AI68">
        <v>1.921757847336563E-2</v>
      </c>
      <c r="AJ68" s="93">
        <v>0</v>
      </c>
    </row>
    <row r="69" spans="2:36" x14ac:dyDescent="0.3">
      <c r="B69" t="s">
        <v>599</v>
      </c>
      <c r="C69" s="92">
        <v>2.850665500782534E-3</v>
      </c>
      <c r="D69">
        <v>3.7713324784628098E-3</v>
      </c>
      <c r="E69">
        <v>4.5652266513295176E-3</v>
      </c>
      <c r="F69">
        <v>7.4245878183910831E-3</v>
      </c>
      <c r="G69">
        <v>8.9483784822246663E-3</v>
      </c>
      <c r="H69">
        <v>6.8471036193663987E-3</v>
      </c>
      <c r="I69">
        <v>5.8076353994097728E-3</v>
      </c>
      <c r="J69">
        <v>6.9442170707547596E-3</v>
      </c>
      <c r="K69">
        <v>7.0372238516016204E-3</v>
      </c>
      <c r="L69">
        <v>4.9745322408278518E-3</v>
      </c>
      <c r="M69">
        <v>6.390096796838495E-3</v>
      </c>
      <c r="N69">
        <v>6.2361646920729465E-3</v>
      </c>
      <c r="O69">
        <v>9.0311320722583372E-3</v>
      </c>
      <c r="P69">
        <v>7.9119443817369153E-3</v>
      </c>
      <c r="Q69">
        <v>1.1385874626636448E-2</v>
      </c>
      <c r="R69">
        <v>8.0943514117860858E-3</v>
      </c>
      <c r="S69">
        <v>1.2047216674958E-2</v>
      </c>
      <c r="T69">
        <v>6.8867523327479354E-3</v>
      </c>
      <c r="U69">
        <v>2.6472647468766038E-3</v>
      </c>
      <c r="V69">
        <v>5.0395923009641155E-3</v>
      </c>
      <c r="W69">
        <v>2.2494480866232684E-2</v>
      </c>
      <c r="X69">
        <v>5.7550894504230059E-3</v>
      </c>
      <c r="Y69">
        <v>6.8915808929929673E-3</v>
      </c>
      <c r="Z69">
        <v>1.0277003279103853</v>
      </c>
      <c r="AA69">
        <v>1.5269508768531649E-2</v>
      </c>
      <c r="AB69">
        <v>2.0016078641754255E-3</v>
      </c>
      <c r="AC69">
        <v>6.4936287137710236E-3</v>
      </c>
      <c r="AD69">
        <v>1.4014126840810335E-2</v>
      </c>
      <c r="AE69">
        <v>1.5863125483021722E-2</v>
      </c>
      <c r="AF69">
        <v>1.29531957015597E-2</v>
      </c>
      <c r="AG69">
        <v>8.5282116630660525E-3</v>
      </c>
      <c r="AH69">
        <v>7.5579330156881359E-3</v>
      </c>
      <c r="AI69">
        <v>1.3765547480118323E-2</v>
      </c>
      <c r="AJ69" s="93">
        <v>0</v>
      </c>
    </row>
    <row r="70" spans="2:36" x14ac:dyDescent="0.3">
      <c r="B70" t="s">
        <v>600</v>
      </c>
      <c r="C70" s="92">
        <v>2.0590112846504093E-2</v>
      </c>
      <c r="D70">
        <v>2.4716448436151166E-2</v>
      </c>
      <c r="E70">
        <v>2.5106898076187052E-2</v>
      </c>
      <c r="F70">
        <v>3.787840480576448E-2</v>
      </c>
      <c r="G70">
        <v>4.5258941788155836E-2</v>
      </c>
      <c r="H70">
        <v>3.0819565090900451E-2</v>
      </c>
      <c r="I70">
        <v>3.5270832959441598E-2</v>
      </c>
      <c r="J70">
        <v>3.7547781356566973E-2</v>
      </c>
      <c r="K70">
        <v>3.5769159208986559E-2</v>
      </c>
      <c r="L70">
        <v>2.4712039366506355E-2</v>
      </c>
      <c r="M70">
        <v>4.5652163527870708E-2</v>
      </c>
      <c r="N70">
        <v>3.6882887174582678E-2</v>
      </c>
      <c r="O70">
        <v>3.5360152666371006E-2</v>
      </c>
      <c r="P70">
        <v>3.3833092074760575E-2</v>
      </c>
      <c r="Q70">
        <v>4.8490047175839823E-2</v>
      </c>
      <c r="R70">
        <v>4.4853353189958776E-2</v>
      </c>
      <c r="S70">
        <v>6.4768894925448378E-2</v>
      </c>
      <c r="T70">
        <v>4.4032610529946066E-2</v>
      </c>
      <c r="U70">
        <v>2.3240261418593405E-2</v>
      </c>
      <c r="V70">
        <v>3.2977119591766905E-2</v>
      </c>
      <c r="W70">
        <v>7.6672572830815411E-2</v>
      </c>
      <c r="X70">
        <v>3.0248496154865193E-2</v>
      </c>
      <c r="Y70">
        <v>4.6953529167055988E-2</v>
      </c>
      <c r="Z70">
        <v>6.4323440300205134E-2</v>
      </c>
      <c r="AA70">
        <v>1.0570573511638452</v>
      </c>
      <c r="AB70">
        <v>2.0209956863054754E-2</v>
      </c>
      <c r="AC70">
        <v>3.7043363308970463E-2</v>
      </c>
      <c r="AD70">
        <v>2.708943811532832E-2</v>
      </c>
      <c r="AE70">
        <v>3.3120772185778302E-2</v>
      </c>
      <c r="AF70">
        <v>8.0634466069724409E-2</v>
      </c>
      <c r="AG70">
        <v>2.4369903858875275E-2</v>
      </c>
      <c r="AH70">
        <v>2.4678235609270238E-2</v>
      </c>
      <c r="AI70">
        <v>3.5164027535246431E-2</v>
      </c>
      <c r="AJ70" s="93">
        <v>0</v>
      </c>
    </row>
    <row r="71" spans="2:36" x14ac:dyDescent="0.3">
      <c r="B71" t="s">
        <v>601</v>
      </c>
      <c r="C71" s="92">
        <v>4.2556477413243773E-3</v>
      </c>
      <c r="D71">
        <v>1.2340622501714046E-2</v>
      </c>
      <c r="E71">
        <v>6.6403341092235663E-3</v>
      </c>
      <c r="F71">
        <v>9.869071225673029E-3</v>
      </c>
      <c r="G71">
        <v>1.3353246400469082E-2</v>
      </c>
      <c r="H71">
        <v>1.577550987031302E-2</v>
      </c>
      <c r="I71">
        <v>1.0601473114928156E-2</v>
      </c>
      <c r="J71">
        <v>1.3022592230275517E-2</v>
      </c>
      <c r="K71">
        <v>1.0722186453716177E-2</v>
      </c>
      <c r="L71">
        <v>1.0335871291178359E-2</v>
      </c>
      <c r="M71">
        <v>1.0234236398778249E-2</v>
      </c>
      <c r="N71">
        <v>1.3233070723534647E-2</v>
      </c>
      <c r="O71">
        <v>1.5066465156089984E-2</v>
      </c>
      <c r="P71">
        <v>1.1793248582877048E-2</v>
      </c>
      <c r="Q71">
        <v>1.7690695199163331E-2</v>
      </c>
      <c r="R71">
        <v>1.4235777279395869E-2</v>
      </c>
      <c r="S71">
        <v>2.3579615878554405E-2</v>
      </c>
      <c r="T71">
        <v>2.2164452847307246E-2</v>
      </c>
      <c r="U71">
        <v>4.1439630820054888E-3</v>
      </c>
      <c r="V71">
        <v>7.122846574279371E-3</v>
      </c>
      <c r="W71">
        <v>1.79648957080593E-2</v>
      </c>
      <c r="X71">
        <v>1.6512548352262093E-2</v>
      </c>
      <c r="Y71">
        <v>2.3349016212230223E-2</v>
      </c>
      <c r="Z71">
        <v>3.9168180705651139E-2</v>
      </c>
      <c r="AA71">
        <v>2.5598132783917912E-2</v>
      </c>
      <c r="AB71">
        <v>1.0059723422501523</v>
      </c>
      <c r="AC71">
        <v>1.8288224797452676E-2</v>
      </c>
      <c r="AD71">
        <v>2.1374385507327232E-2</v>
      </c>
      <c r="AE71">
        <v>4.0836166412700214E-2</v>
      </c>
      <c r="AF71">
        <v>1.4595681285936286E-2</v>
      </c>
      <c r="AG71">
        <v>1.6169098131197053E-2</v>
      </c>
      <c r="AH71">
        <v>1.0686674528072737E-2</v>
      </c>
      <c r="AI71">
        <v>5.8261609412993735E-2</v>
      </c>
      <c r="AJ71" s="93">
        <v>0</v>
      </c>
    </row>
    <row r="72" spans="2:36" x14ac:dyDescent="0.3">
      <c r="B72" t="s">
        <v>602</v>
      </c>
      <c r="C72" s="92">
        <v>6.5858740697327632E-3</v>
      </c>
      <c r="D72">
        <v>1.8887237646364654E-3</v>
      </c>
      <c r="E72">
        <v>3.9449784973854263E-3</v>
      </c>
      <c r="F72">
        <v>3.0196805345707807E-3</v>
      </c>
      <c r="G72">
        <v>7.6910902316677521E-3</v>
      </c>
      <c r="H72">
        <v>3.5900469533587695E-3</v>
      </c>
      <c r="I72">
        <v>2.278877514202153E-3</v>
      </c>
      <c r="J72">
        <v>3.1964142354940282E-3</v>
      </c>
      <c r="K72">
        <v>4.4382574214393393E-3</v>
      </c>
      <c r="L72">
        <v>2.5256638834828225E-3</v>
      </c>
      <c r="M72">
        <v>3.5648081195065475E-3</v>
      </c>
      <c r="N72">
        <v>5.2906235205079089E-3</v>
      </c>
      <c r="O72">
        <v>3.3067958929977547E-3</v>
      </c>
      <c r="P72">
        <v>2.5173995118156025E-3</v>
      </c>
      <c r="Q72">
        <v>2.4103468227759644E-3</v>
      </c>
      <c r="R72">
        <v>4.4885784489063383E-3</v>
      </c>
      <c r="S72">
        <v>6.8413510992055594E-3</v>
      </c>
      <c r="T72">
        <v>3.5761314342119201E-3</v>
      </c>
      <c r="U72">
        <v>1.0340398394997445E-3</v>
      </c>
      <c r="V72">
        <v>5.55221979137122E-3</v>
      </c>
      <c r="W72">
        <v>3.9904444927586821E-3</v>
      </c>
      <c r="X72">
        <v>3.5714515390345494E-3</v>
      </c>
      <c r="Y72">
        <v>2.9360686951258753E-2</v>
      </c>
      <c r="Z72">
        <v>2.03861510934427E-2</v>
      </c>
      <c r="AA72">
        <v>4.5846706442298959E-3</v>
      </c>
      <c r="AB72">
        <v>9.211492076211668E-4</v>
      </c>
      <c r="AC72">
        <v>1.0293010238552278</v>
      </c>
      <c r="AD72">
        <v>3.6477287060672596E-3</v>
      </c>
      <c r="AE72">
        <v>4.8306453080763931E-3</v>
      </c>
      <c r="AF72">
        <v>3.9378442670298126E-3</v>
      </c>
      <c r="AG72">
        <v>5.1351331793831655E-3</v>
      </c>
      <c r="AH72">
        <v>4.1325414142157606E-3</v>
      </c>
      <c r="AI72">
        <v>5.7742128645815252E-3</v>
      </c>
      <c r="AJ72" s="93">
        <v>0</v>
      </c>
    </row>
    <row r="73" spans="2:36" x14ac:dyDescent="0.3">
      <c r="B73" t="s">
        <v>603</v>
      </c>
      <c r="C73" s="92">
        <v>7.8729965628647133E-3</v>
      </c>
      <c r="D73">
        <v>3.1781011769084586E-2</v>
      </c>
      <c r="E73">
        <v>6.4946413950145339E-3</v>
      </c>
      <c r="F73">
        <v>5.3559973380995843E-3</v>
      </c>
      <c r="G73">
        <v>1.0529013434346524E-2</v>
      </c>
      <c r="H73">
        <v>9.7090776777572392E-3</v>
      </c>
      <c r="I73">
        <v>2.0652970088125749E-2</v>
      </c>
      <c r="J73">
        <v>9.5938940368217492E-3</v>
      </c>
      <c r="K73">
        <v>9.1656350924831376E-3</v>
      </c>
      <c r="L73">
        <v>1.322376651488622E-2</v>
      </c>
      <c r="M73">
        <v>1.527196241934338E-2</v>
      </c>
      <c r="N73">
        <v>1.232834023365297E-2</v>
      </c>
      <c r="O73">
        <v>8.7910693112874996E-3</v>
      </c>
      <c r="P73">
        <v>8.4413333637372925E-3</v>
      </c>
      <c r="Q73">
        <v>7.4199263765318641E-3</v>
      </c>
      <c r="R73">
        <v>2.2855536457229361E-2</v>
      </c>
      <c r="S73">
        <v>2.2947149829563643E-2</v>
      </c>
      <c r="T73">
        <v>6.8696475579101898E-3</v>
      </c>
      <c r="U73">
        <v>5.9820973469859283E-3</v>
      </c>
      <c r="V73">
        <v>7.79317552670096E-3</v>
      </c>
      <c r="W73">
        <v>7.730052269706765E-3</v>
      </c>
      <c r="X73">
        <v>8.2031774827727305E-3</v>
      </c>
      <c r="Y73">
        <v>2.2229298485831966E-2</v>
      </c>
      <c r="Z73">
        <v>4.7334949117403241E-2</v>
      </c>
      <c r="AA73">
        <v>2.7936948579318194E-2</v>
      </c>
      <c r="AB73">
        <v>3.8952050139027432E-3</v>
      </c>
      <c r="AC73">
        <v>1.0279361230569229E-2</v>
      </c>
      <c r="AD73">
        <v>1.337557562484776</v>
      </c>
      <c r="AE73">
        <v>3.5493608719911203E-2</v>
      </c>
      <c r="AF73">
        <v>4.6629133309031665E-2</v>
      </c>
      <c r="AG73">
        <v>3.2176169861288711E-2</v>
      </c>
      <c r="AH73">
        <v>1.4643073934150578E-2</v>
      </c>
      <c r="AI73">
        <v>3.2207337516558465E-2</v>
      </c>
      <c r="AJ73" s="93">
        <v>0</v>
      </c>
    </row>
    <row r="74" spans="2:36" x14ac:dyDescent="0.3">
      <c r="B74" t="s">
        <v>604</v>
      </c>
      <c r="C74" s="92">
        <v>3.3178927956544708E-2</v>
      </c>
      <c r="D74">
        <v>5.587318510987202E-2</v>
      </c>
      <c r="E74">
        <v>2.3167866473358389E-2</v>
      </c>
      <c r="F74">
        <v>1.6979813162625857E-2</v>
      </c>
      <c r="G74">
        <v>3.4642010320945146E-2</v>
      </c>
      <c r="H74">
        <v>2.0238912183564609E-2</v>
      </c>
      <c r="I74">
        <v>3.6530880680652071E-2</v>
      </c>
      <c r="J74">
        <v>2.5618744152249542E-2</v>
      </c>
      <c r="K74">
        <v>3.40773279926182E-2</v>
      </c>
      <c r="L74">
        <v>2.5904807062598355E-2</v>
      </c>
      <c r="M74">
        <v>2.2879177367223207E-2</v>
      </c>
      <c r="N74">
        <v>2.0856587200681277E-2</v>
      </c>
      <c r="O74">
        <v>1.9035906430570453E-2</v>
      </c>
      <c r="P74">
        <v>2.0955656929444639E-2</v>
      </c>
      <c r="Q74">
        <v>1.6597581273252986E-2</v>
      </c>
      <c r="R74">
        <v>2.7681734111523675E-2</v>
      </c>
      <c r="S74">
        <v>4.5726461877929572E-2</v>
      </c>
      <c r="T74">
        <v>1.7260416447058145E-2</v>
      </c>
      <c r="U74">
        <v>1.1772081055091263E-2</v>
      </c>
      <c r="V74">
        <v>2.3737905485702447E-2</v>
      </c>
      <c r="W74">
        <v>1.7103975843259431E-2</v>
      </c>
      <c r="X74">
        <v>2.6208529903947085E-2</v>
      </c>
      <c r="Y74">
        <v>2.900732635413223E-2</v>
      </c>
      <c r="Z74">
        <v>3.2841119881250831E-2</v>
      </c>
      <c r="AA74">
        <v>3.2281458145621278E-2</v>
      </c>
      <c r="AB74">
        <v>9.3032746876719613E-3</v>
      </c>
      <c r="AC74">
        <v>2.0314684404484577E-2</v>
      </c>
      <c r="AD74">
        <v>3.5874900870147934E-2</v>
      </c>
      <c r="AE74">
        <v>1.0548111038866437</v>
      </c>
      <c r="AF74">
        <v>4.7441289443660474E-2</v>
      </c>
      <c r="AG74">
        <v>2.840094724757429E-2</v>
      </c>
      <c r="AH74">
        <v>1.5971168124758361E-2</v>
      </c>
      <c r="AI74">
        <v>4.9937966802299255E-2</v>
      </c>
      <c r="AJ74" s="93">
        <v>0</v>
      </c>
    </row>
    <row r="75" spans="2:36" x14ac:dyDescent="0.3">
      <c r="B75" t="s">
        <v>605</v>
      </c>
      <c r="C75" s="92">
        <v>1.7365111457962168E-4</v>
      </c>
      <c r="D75">
        <v>2.3688102337569017E-4</v>
      </c>
      <c r="E75">
        <v>2.5830476306546113E-4</v>
      </c>
      <c r="F75">
        <v>2.8699170963131823E-4</v>
      </c>
      <c r="G75">
        <v>4.2192289565652792E-4</v>
      </c>
      <c r="H75">
        <v>1.0130581005187444E-3</v>
      </c>
      <c r="I75">
        <v>2.5568832401459012E-4</v>
      </c>
      <c r="J75">
        <v>5.6502480253487603E-4</v>
      </c>
      <c r="K75">
        <v>5.8233963956476028E-4</v>
      </c>
      <c r="L75">
        <v>2.6250981867771223E-4</v>
      </c>
      <c r="M75">
        <v>3.2942147016195932E-4</v>
      </c>
      <c r="N75">
        <v>6.5206985102325785E-4</v>
      </c>
      <c r="O75">
        <v>5.5253616091875668E-4</v>
      </c>
      <c r="P75">
        <v>4.5334662984691055E-4</v>
      </c>
      <c r="Q75">
        <v>4.5495459450177478E-4</v>
      </c>
      <c r="R75">
        <v>4.0154499350584361E-4</v>
      </c>
      <c r="S75">
        <v>4.6881288729471214E-3</v>
      </c>
      <c r="T75">
        <v>4.686955350731649E-4</v>
      </c>
      <c r="U75">
        <v>1.1179988871695202E-4</v>
      </c>
      <c r="V75">
        <v>2.2472737350777799E-4</v>
      </c>
      <c r="W75">
        <v>4.1832790656216179E-4</v>
      </c>
      <c r="X75">
        <v>8.8133670052707269E-4</v>
      </c>
      <c r="Y75">
        <v>5.9121932942574138E-4</v>
      </c>
      <c r="Z75">
        <v>1.2593308950206634E-3</v>
      </c>
      <c r="AA75">
        <v>5.5112533449101048E-4</v>
      </c>
      <c r="AB75">
        <v>3.024733405198018E-4</v>
      </c>
      <c r="AC75">
        <v>3.7292596682843136E-4</v>
      </c>
      <c r="AD75">
        <v>5.7892496241942245E-4</v>
      </c>
      <c r="AE75">
        <v>1.4202673311459729E-3</v>
      </c>
      <c r="AF75">
        <v>1.000955981364281</v>
      </c>
      <c r="AG75">
        <v>4.1240284228902306E-4</v>
      </c>
      <c r="AH75">
        <v>4.8964412142515109E-4</v>
      </c>
      <c r="AI75">
        <v>2.731009013359165E-2</v>
      </c>
      <c r="AJ75" s="93">
        <v>0</v>
      </c>
    </row>
    <row r="76" spans="2:36" x14ac:dyDescent="0.3">
      <c r="B76" t="s">
        <v>606</v>
      </c>
      <c r="C76" s="92">
        <v>3.4501139736465506E-4</v>
      </c>
      <c r="D76">
        <v>7.3527785350099362E-4</v>
      </c>
      <c r="E76">
        <v>3.1103813919295569E-4</v>
      </c>
      <c r="F76">
        <v>4.5412213262421977E-4</v>
      </c>
      <c r="G76">
        <v>4.7060756047494136E-4</v>
      </c>
      <c r="H76">
        <v>5.96427657852736E-4</v>
      </c>
      <c r="I76">
        <v>5.3961229280723687E-4</v>
      </c>
      <c r="J76">
        <v>4.9654183432151062E-4</v>
      </c>
      <c r="K76">
        <v>5.3505316822768988E-4</v>
      </c>
      <c r="L76">
        <v>1.0436882566241497E-3</v>
      </c>
      <c r="M76">
        <v>4.240322587023959E-4</v>
      </c>
      <c r="N76">
        <v>5.0321894938030597E-4</v>
      </c>
      <c r="O76">
        <v>4.8435126597489402E-4</v>
      </c>
      <c r="P76">
        <v>8.3363302993329409E-4</v>
      </c>
      <c r="Q76">
        <v>5.9980766710307509E-4</v>
      </c>
      <c r="R76">
        <v>3.4998571198893592E-3</v>
      </c>
      <c r="S76">
        <v>2.3207085685883529E-3</v>
      </c>
      <c r="T76">
        <v>1.8392204410648016E-3</v>
      </c>
      <c r="U76">
        <v>1.9072823206728117E-4</v>
      </c>
      <c r="V76">
        <v>3.923551333399472E-4</v>
      </c>
      <c r="W76">
        <v>5.1664321931973632E-4</v>
      </c>
      <c r="X76">
        <v>6.0931386799032425E-4</v>
      </c>
      <c r="Y76">
        <v>6.4086153784570802E-4</v>
      </c>
      <c r="Z76">
        <v>9.3136311960854076E-3</v>
      </c>
      <c r="AA76">
        <v>8.884517067017381E-4</v>
      </c>
      <c r="AB76">
        <v>1.3228321148777756E-3</v>
      </c>
      <c r="AC76">
        <v>1.0462238098960369E-3</v>
      </c>
      <c r="AD76">
        <v>4.2607299217164614E-3</v>
      </c>
      <c r="AE76">
        <v>6.7181716960934426E-3</v>
      </c>
      <c r="AF76">
        <v>8.6492492847423927E-2</v>
      </c>
      <c r="AG76">
        <v>1.0006079993524801</v>
      </c>
      <c r="AH76">
        <v>4.5853325946614235E-3</v>
      </c>
      <c r="AI76">
        <v>1.1081864972305488E-2</v>
      </c>
      <c r="AJ76" s="93">
        <v>0</v>
      </c>
    </row>
    <row r="77" spans="2:36" x14ac:dyDescent="0.3">
      <c r="B77" t="s">
        <v>607</v>
      </c>
      <c r="C77" s="92">
        <v>3.0303265351116515E-3</v>
      </c>
      <c r="D77">
        <v>2.9635580482037169E-3</v>
      </c>
      <c r="E77">
        <v>1.5895920601940578E-3</v>
      </c>
      <c r="F77">
        <v>9.9001531378235287E-4</v>
      </c>
      <c r="G77">
        <v>2.1502099946095034E-3</v>
      </c>
      <c r="H77">
        <v>1.6609799282437012E-3</v>
      </c>
      <c r="I77">
        <v>1.9176969032361265E-3</v>
      </c>
      <c r="J77">
        <v>1.4441904528656052E-3</v>
      </c>
      <c r="K77">
        <v>1.4312862312111246E-3</v>
      </c>
      <c r="L77">
        <v>1.3149065464290557E-3</v>
      </c>
      <c r="M77">
        <v>1.1470839922274293E-3</v>
      </c>
      <c r="N77">
        <v>1.2298515096858301E-3</v>
      </c>
      <c r="O77">
        <v>1.0598178856147812E-3</v>
      </c>
      <c r="P77">
        <v>1.489144385133807E-3</v>
      </c>
      <c r="Q77">
        <v>1.1002893972431511E-3</v>
      </c>
      <c r="R77">
        <v>1.3035404886463761E-3</v>
      </c>
      <c r="S77">
        <v>4.5595614016110493E-3</v>
      </c>
      <c r="T77">
        <v>1.582300677891231E-3</v>
      </c>
      <c r="U77">
        <v>5.9091447821036508E-4</v>
      </c>
      <c r="V77">
        <v>9.6207528482784323E-4</v>
      </c>
      <c r="W77">
        <v>8.7332646692518949E-4</v>
      </c>
      <c r="X77">
        <v>1.631814692024172E-3</v>
      </c>
      <c r="Y77">
        <v>2.0808697893040578E-3</v>
      </c>
      <c r="Z77">
        <v>3.1472690882477102E-3</v>
      </c>
      <c r="AA77">
        <v>2.5792337540485131E-3</v>
      </c>
      <c r="AB77">
        <v>2.0395934557768582E-3</v>
      </c>
      <c r="AC77">
        <v>6.2689110171953305E-3</v>
      </c>
      <c r="AD77">
        <v>7.8885535358920733E-3</v>
      </c>
      <c r="AE77">
        <v>1.8839734460301849E-2</v>
      </c>
      <c r="AF77">
        <v>7.0644952255608379E-2</v>
      </c>
      <c r="AG77">
        <v>1.7840616039020103E-2</v>
      </c>
      <c r="AH77">
        <v>1.0039909003716614</v>
      </c>
      <c r="AI77">
        <v>2.0816839721703652E-2</v>
      </c>
      <c r="AJ77" s="93">
        <v>0</v>
      </c>
    </row>
    <row r="78" spans="2:36" x14ac:dyDescent="0.3">
      <c r="B78" t="s">
        <v>608</v>
      </c>
      <c r="C78" s="92">
        <v>3.8483679992462922E-3</v>
      </c>
      <c r="D78">
        <v>5.8042100576202087E-3</v>
      </c>
      <c r="E78">
        <v>5.3302384516108981E-3</v>
      </c>
      <c r="F78">
        <v>6.3989491630321001E-3</v>
      </c>
      <c r="G78">
        <v>7.7054038408029928E-3</v>
      </c>
      <c r="H78">
        <v>2.3584851915752249E-2</v>
      </c>
      <c r="I78">
        <v>6.7331054098097457E-3</v>
      </c>
      <c r="J78">
        <v>1.6289383478530973E-2</v>
      </c>
      <c r="K78">
        <v>1.5427740555226945E-2</v>
      </c>
      <c r="L78">
        <v>6.1837525693812876E-3</v>
      </c>
      <c r="M78">
        <v>9.3303920586236544E-3</v>
      </c>
      <c r="N78">
        <v>2.2091546696826614E-2</v>
      </c>
      <c r="O78">
        <v>1.8787013832784801E-2</v>
      </c>
      <c r="P78">
        <v>1.3167523714497751E-2</v>
      </c>
      <c r="Q78">
        <v>1.3409918960494328E-2</v>
      </c>
      <c r="R78">
        <v>1.0686179386488083E-2</v>
      </c>
      <c r="S78">
        <v>0.1821134636101131</v>
      </c>
      <c r="T78">
        <v>1.1435955990217428E-2</v>
      </c>
      <c r="U78">
        <v>3.0125009746022114E-3</v>
      </c>
      <c r="V78">
        <v>6.2248127588647407E-3</v>
      </c>
      <c r="W78">
        <v>1.4543026080807089E-2</v>
      </c>
      <c r="X78">
        <v>3.0842049376962329E-2</v>
      </c>
      <c r="Y78">
        <v>2.0267485594019641E-2</v>
      </c>
      <c r="Z78">
        <v>4.7625267833006142E-2</v>
      </c>
      <c r="AA78">
        <v>1.9551878854781816E-2</v>
      </c>
      <c r="AB78">
        <v>1.1216000697540134E-2</v>
      </c>
      <c r="AC78">
        <v>1.3330673801229667E-2</v>
      </c>
      <c r="AD78">
        <v>1.7540109674649661E-2</v>
      </c>
      <c r="AE78">
        <v>5.169366283403181E-2</v>
      </c>
      <c r="AF78">
        <v>3.3771912515318803E-2</v>
      </c>
      <c r="AG78">
        <v>1.1299298506931401E-2</v>
      </c>
      <c r="AH78">
        <v>1.4715938308654895E-2</v>
      </c>
      <c r="AI78">
        <v>1.0955674754830864</v>
      </c>
      <c r="AJ78" s="93">
        <v>0</v>
      </c>
    </row>
    <row r="79" spans="2:36" ht="15" thickBot="1" x14ac:dyDescent="0.35">
      <c r="B79" t="s">
        <v>609</v>
      </c>
      <c r="C79" s="94">
        <v>0</v>
      </c>
      <c r="D79" s="95">
        <v>0</v>
      </c>
      <c r="E79" s="95">
        <v>0</v>
      </c>
      <c r="F79" s="95">
        <v>0</v>
      </c>
      <c r="G79" s="95">
        <v>0</v>
      </c>
      <c r="H79" s="95">
        <v>0</v>
      </c>
      <c r="I79" s="95">
        <v>0</v>
      </c>
      <c r="J79" s="95">
        <v>0</v>
      </c>
      <c r="K79" s="95">
        <v>0</v>
      </c>
      <c r="L79" s="95">
        <v>0</v>
      </c>
      <c r="M79" s="95">
        <v>0</v>
      </c>
      <c r="N79" s="95">
        <v>0</v>
      </c>
      <c r="O79" s="95">
        <v>0</v>
      </c>
      <c r="P79" s="95">
        <v>0</v>
      </c>
      <c r="Q79" s="95">
        <v>0</v>
      </c>
      <c r="R79" s="95">
        <v>0</v>
      </c>
      <c r="S79" s="95">
        <v>0</v>
      </c>
      <c r="T79" s="95">
        <v>0</v>
      </c>
      <c r="U79" s="95">
        <v>0</v>
      </c>
      <c r="V79" s="95">
        <v>0</v>
      </c>
      <c r="W79" s="95">
        <v>0</v>
      </c>
      <c r="X79" s="95">
        <v>0</v>
      </c>
      <c r="Y79" s="95">
        <v>0</v>
      </c>
      <c r="Z79" s="95">
        <v>0</v>
      </c>
      <c r="AA79" s="95">
        <v>0</v>
      </c>
      <c r="AB79" s="95">
        <v>0</v>
      </c>
      <c r="AC79" s="95">
        <v>0</v>
      </c>
      <c r="AD79" s="95">
        <v>0</v>
      </c>
      <c r="AE79" s="95">
        <v>0</v>
      </c>
      <c r="AF79" s="95">
        <v>0</v>
      </c>
      <c r="AG79" s="95">
        <v>0</v>
      </c>
      <c r="AH79" s="95">
        <v>0</v>
      </c>
      <c r="AI79" s="95">
        <v>0</v>
      </c>
      <c r="AJ79" s="96">
        <v>1</v>
      </c>
    </row>
    <row r="81" spans="2:37" x14ac:dyDescent="0.3">
      <c r="B81" s="1" t="s">
        <v>695</v>
      </c>
    </row>
    <row r="82" spans="2:37" ht="15" thickBot="1" x14ac:dyDescent="0.35">
      <c r="C82" t="s">
        <v>592</v>
      </c>
      <c r="D82" t="s">
        <v>593</v>
      </c>
      <c r="E82" t="s">
        <v>655</v>
      </c>
      <c r="F82" t="s">
        <v>656</v>
      </c>
      <c r="G82" t="s">
        <v>657</v>
      </c>
      <c r="H82" t="s">
        <v>658</v>
      </c>
      <c r="I82" t="s">
        <v>659</v>
      </c>
      <c r="J82" t="s">
        <v>660</v>
      </c>
      <c r="K82" t="s">
        <v>661</v>
      </c>
      <c r="L82" t="s">
        <v>662</v>
      </c>
      <c r="M82" t="s">
        <v>663</v>
      </c>
      <c r="N82" t="s">
        <v>691</v>
      </c>
      <c r="O82" t="s">
        <v>667</v>
      </c>
      <c r="P82" t="s">
        <v>692</v>
      </c>
      <c r="Q82" t="s">
        <v>693</v>
      </c>
      <c r="R82" t="s">
        <v>670</v>
      </c>
      <c r="S82" t="s">
        <v>671</v>
      </c>
      <c r="T82" t="s">
        <v>694</v>
      </c>
      <c r="U82" t="s">
        <v>594</v>
      </c>
      <c r="V82" t="s">
        <v>595</v>
      </c>
      <c r="W82" t="s">
        <v>596</v>
      </c>
      <c r="X82" t="s">
        <v>597</v>
      </c>
      <c r="Y82" t="s">
        <v>598</v>
      </c>
      <c r="Z82" t="s">
        <v>599</v>
      </c>
      <c r="AA82" t="s">
        <v>600</v>
      </c>
      <c r="AB82" t="s">
        <v>601</v>
      </c>
      <c r="AC82" t="s">
        <v>602</v>
      </c>
      <c r="AD82" t="s">
        <v>603</v>
      </c>
      <c r="AE82" t="s">
        <v>604</v>
      </c>
      <c r="AF82" t="s">
        <v>605</v>
      </c>
      <c r="AG82" t="s">
        <v>606</v>
      </c>
      <c r="AH82" t="s">
        <v>607</v>
      </c>
      <c r="AI82" t="s">
        <v>608</v>
      </c>
      <c r="AJ82" t="s">
        <v>609</v>
      </c>
      <c r="AK82" t="s">
        <v>696</v>
      </c>
    </row>
    <row r="83" spans="2:37" x14ac:dyDescent="0.3">
      <c r="B83" t="s">
        <v>592</v>
      </c>
      <c r="C83" s="44">
        <v>1.1635957549725964</v>
      </c>
      <c r="D83" s="90">
        <v>7.20266630194486E-2</v>
      </c>
      <c r="E83" s="90">
        <v>0.4924155848289834</v>
      </c>
      <c r="F83" s="90">
        <v>0.25278295002710999</v>
      </c>
      <c r="G83" s="90">
        <v>0.60285171990136988</v>
      </c>
      <c r="H83" s="90">
        <v>0.33407099636643539</v>
      </c>
      <c r="I83" s="90">
        <v>6.4132992841064523E-2</v>
      </c>
      <c r="J83" s="90">
        <v>0.19569969061371262</v>
      </c>
      <c r="K83" s="90">
        <v>0.16657417422563545</v>
      </c>
      <c r="L83" s="90">
        <v>7.0509284124332383E-2</v>
      </c>
      <c r="M83" s="90">
        <v>6.579178163979596E-2</v>
      </c>
      <c r="N83" s="90">
        <v>7.3057104109051044E-2</v>
      </c>
      <c r="O83" s="90">
        <v>7.9949673160129936E-2</v>
      </c>
      <c r="P83" s="90">
        <v>8.4407868509133357E-2</v>
      </c>
      <c r="Q83" s="90">
        <v>7.9449730700512644E-2</v>
      </c>
      <c r="R83" s="90">
        <v>8.0413463232029955E-2</v>
      </c>
      <c r="S83" s="90">
        <v>9.1020430678104863E-2</v>
      </c>
      <c r="T83" s="90">
        <v>0.1567465645959914</v>
      </c>
      <c r="U83" s="90">
        <v>5.8260203632706106E-2</v>
      </c>
      <c r="V83" s="90">
        <v>8.468385270110354E-2</v>
      </c>
      <c r="W83" s="90">
        <v>6.4024854382089658E-2</v>
      </c>
      <c r="X83" s="90">
        <v>0.24553212093173787</v>
      </c>
      <c r="Y83" s="90">
        <v>0.10092951903501278</v>
      </c>
      <c r="Z83" s="90">
        <v>6.1723234330712952E-2</v>
      </c>
      <c r="AA83" s="90">
        <v>6.4367623308171945E-2</v>
      </c>
      <c r="AB83" s="90">
        <v>2.1445452078519368E-2</v>
      </c>
      <c r="AC83" s="90">
        <v>8.5050829127290048E-2</v>
      </c>
      <c r="AD83" s="90">
        <v>9.7854441958795085E-2</v>
      </c>
      <c r="AE83" s="90">
        <v>0.11439007946117383</v>
      </c>
      <c r="AF83" s="90">
        <v>0.18743252083212081</v>
      </c>
      <c r="AG83" s="90">
        <v>0.17774670795617695</v>
      </c>
      <c r="AH83" s="90">
        <v>0.17534106659089838</v>
      </c>
      <c r="AI83" s="90">
        <v>0.17984069037253458</v>
      </c>
      <c r="AJ83" s="90">
        <v>0</v>
      </c>
      <c r="AK83" s="91">
        <v>0.27339637355217056</v>
      </c>
    </row>
    <row r="84" spans="2:37" x14ac:dyDescent="0.3">
      <c r="B84" t="s">
        <v>593</v>
      </c>
      <c r="C84" s="92">
        <v>7.2088741738388876E-2</v>
      </c>
      <c r="D84">
        <v>1.1606781716933943</v>
      </c>
      <c r="E84">
        <v>7.9030244779710088E-2</v>
      </c>
      <c r="F84">
        <v>6.7572663807058814E-2</v>
      </c>
      <c r="G84">
        <v>0.10747868240510421</v>
      </c>
      <c r="H84">
        <v>8.977496899275543E-2</v>
      </c>
      <c r="I84">
        <v>0.66811379211462119</v>
      </c>
      <c r="J84">
        <v>0.17542263353352858</v>
      </c>
      <c r="K84">
        <v>0.11125810346624435</v>
      </c>
      <c r="L84">
        <v>0.39514905118503479</v>
      </c>
      <c r="M84">
        <v>0.26126992647630504</v>
      </c>
      <c r="N84">
        <v>0.17842308527986056</v>
      </c>
      <c r="O84">
        <v>0.12509736902472424</v>
      </c>
      <c r="P84">
        <v>7.3000600892590195E-2</v>
      </c>
      <c r="Q84">
        <v>7.7044398842385439E-2</v>
      </c>
      <c r="R84">
        <v>0.1568270903352311</v>
      </c>
      <c r="S84">
        <v>0.12955997250654971</v>
      </c>
      <c r="T84">
        <v>8.9644614571314507E-2</v>
      </c>
      <c r="U84">
        <v>0.18210255420440966</v>
      </c>
      <c r="V84">
        <v>0.19239927008305677</v>
      </c>
      <c r="W84">
        <v>7.0859531955063962E-2</v>
      </c>
      <c r="X84">
        <v>0.1119140083899885</v>
      </c>
      <c r="Y84">
        <v>0.20024423938047986</v>
      </c>
      <c r="Z84">
        <v>7.6754616962857097E-2</v>
      </c>
      <c r="AA84">
        <v>7.6333382567337085E-2</v>
      </c>
      <c r="AB84">
        <v>4.1622951320868046E-2</v>
      </c>
      <c r="AC84">
        <v>0.18993877738916745</v>
      </c>
      <c r="AD84">
        <v>8.0656023908173488E-2</v>
      </c>
      <c r="AE84">
        <v>0.12116270624264933</v>
      </c>
      <c r="AF84">
        <v>0.11088014841097318</v>
      </c>
      <c r="AG84">
        <v>9.945555593623176E-2</v>
      </c>
      <c r="AH84">
        <v>0.11157023576905399</v>
      </c>
      <c r="AI84">
        <v>0.11303640163469979</v>
      </c>
      <c r="AJ84">
        <v>0</v>
      </c>
      <c r="AK84" s="93">
        <v>0.10612028064566727</v>
      </c>
    </row>
    <row r="85" spans="2:37" x14ac:dyDescent="0.3">
      <c r="B85" t="s">
        <v>655</v>
      </c>
      <c r="C85" s="92">
        <v>9.8418687865541879E-2</v>
      </c>
      <c r="D85">
        <v>5.7706740557021845E-2</v>
      </c>
      <c r="E85">
        <v>1.1229935027108662</v>
      </c>
      <c r="F85">
        <v>7.1567247884429849E-2</v>
      </c>
      <c r="G85">
        <v>7.7583549294867743E-2</v>
      </c>
      <c r="H85">
        <v>7.166106725079599E-2</v>
      </c>
      <c r="I85">
        <v>5.0638378934497734E-2</v>
      </c>
      <c r="J85">
        <v>0.1138377917785051</v>
      </c>
      <c r="K85">
        <v>8.1337656376169881E-2</v>
      </c>
      <c r="L85">
        <v>5.1598307379533227E-2</v>
      </c>
      <c r="M85">
        <v>5.3757402077831445E-2</v>
      </c>
      <c r="N85">
        <v>5.811995894783277E-2</v>
      </c>
      <c r="O85">
        <v>6.000101762082545E-2</v>
      </c>
      <c r="P85">
        <v>6.7755694534782501E-2</v>
      </c>
      <c r="Q85">
        <v>6.3610425610269611E-2</v>
      </c>
      <c r="R85">
        <v>5.8066720978229645E-2</v>
      </c>
      <c r="S85">
        <v>6.9268067836664976E-2</v>
      </c>
      <c r="T85">
        <v>6.9016012644627325E-2</v>
      </c>
      <c r="U85">
        <v>4.6965490201384769E-2</v>
      </c>
      <c r="V85">
        <v>6.2853241276309077E-2</v>
      </c>
      <c r="W85">
        <v>5.3128185201843516E-2</v>
      </c>
      <c r="X85">
        <v>0.3227594250928742</v>
      </c>
      <c r="Y85">
        <v>9.2779168445740329E-2</v>
      </c>
      <c r="Z85">
        <v>4.9561124035869764E-2</v>
      </c>
      <c r="AA85">
        <v>5.4520209851529326E-2</v>
      </c>
      <c r="AB85">
        <v>1.6814904940890045E-2</v>
      </c>
      <c r="AC85">
        <v>7.8087906482007335E-2</v>
      </c>
      <c r="AD85">
        <v>8.1192097898335799E-2</v>
      </c>
      <c r="AE85">
        <v>9.1008126629236671E-2</v>
      </c>
      <c r="AF85">
        <v>0.15070834974029892</v>
      </c>
      <c r="AG85">
        <v>0.13320698242834095</v>
      </c>
      <c r="AH85">
        <v>0.13605095660123928</v>
      </c>
      <c r="AI85">
        <v>0.14489339398930323</v>
      </c>
      <c r="AJ85">
        <v>0</v>
      </c>
      <c r="AK85" s="93">
        <v>0.22586986161182573</v>
      </c>
    </row>
    <row r="86" spans="2:37" x14ac:dyDescent="0.3">
      <c r="B86" t="s">
        <v>656</v>
      </c>
      <c r="C86" s="92">
        <v>1.2175775217936226E-2</v>
      </c>
      <c r="D86">
        <v>9.3771910067040991E-3</v>
      </c>
      <c r="E86">
        <v>9.1652478624229729E-3</v>
      </c>
      <c r="F86">
        <v>1.2492559941648522</v>
      </c>
      <c r="G86">
        <v>1.3115449033108711E-2</v>
      </c>
      <c r="H86">
        <v>1.1168276483177902E-2</v>
      </c>
      <c r="I86">
        <v>7.9947793101158172E-3</v>
      </c>
      <c r="J86">
        <v>9.8223162132792131E-3</v>
      </c>
      <c r="K86">
        <v>2.4648775175788038E-2</v>
      </c>
      <c r="L86">
        <v>1.0591709521811734E-2</v>
      </c>
      <c r="M86">
        <v>8.3214596022046627E-3</v>
      </c>
      <c r="N86">
        <v>9.4442633357900447E-3</v>
      </c>
      <c r="O86">
        <v>1.5718614361815073E-2</v>
      </c>
      <c r="P86">
        <v>1.1887936097663095E-2</v>
      </c>
      <c r="Q86">
        <v>1.0733562858536995E-2</v>
      </c>
      <c r="R86">
        <v>1.2312142492464647E-2</v>
      </c>
      <c r="S86">
        <v>3.2191867129136846E-2</v>
      </c>
      <c r="T86">
        <v>8.7106106868783686E-2</v>
      </c>
      <c r="U86">
        <v>7.4242265345785523E-3</v>
      </c>
      <c r="V86">
        <v>1.0497066268987472E-2</v>
      </c>
      <c r="W86">
        <v>8.4466453227688976E-3</v>
      </c>
      <c r="X86">
        <v>1.4676830468087614E-2</v>
      </c>
      <c r="Y86">
        <v>1.3494306981271116E-2</v>
      </c>
      <c r="Z86">
        <v>8.918515432088327E-3</v>
      </c>
      <c r="AA86">
        <v>8.1411050933746839E-3</v>
      </c>
      <c r="AB86">
        <v>2.7854597179149706E-3</v>
      </c>
      <c r="AC86">
        <v>2.8671902955934352E-2</v>
      </c>
      <c r="AD86">
        <v>1.2850771618469033E-2</v>
      </c>
      <c r="AE86">
        <v>1.9790572118158795E-2</v>
      </c>
      <c r="AF86">
        <v>2.4752382669367301E-2</v>
      </c>
      <c r="AG86">
        <v>2.0943973522715053E-2</v>
      </c>
      <c r="AH86">
        <v>1.7981678806583627E-2</v>
      </c>
      <c r="AI86">
        <v>3.4271669246142368E-2</v>
      </c>
      <c r="AJ86">
        <v>0</v>
      </c>
      <c r="AK86" s="93">
        <v>3.5715597513798311E-2</v>
      </c>
    </row>
    <row r="87" spans="2:37" x14ac:dyDescent="0.3">
      <c r="B87" t="s">
        <v>657</v>
      </c>
      <c r="C87" s="92">
        <v>6.7343215363973251E-4</v>
      </c>
      <c r="D87">
        <v>1.1104599000476775E-3</v>
      </c>
      <c r="E87">
        <v>7.0108975007372786E-4</v>
      </c>
      <c r="F87">
        <v>7.4118973813544313E-4</v>
      </c>
      <c r="G87">
        <v>1.0373318596729537</v>
      </c>
      <c r="H87">
        <v>7.8826477467848683E-4</v>
      </c>
      <c r="I87">
        <v>8.4363889714997482E-4</v>
      </c>
      <c r="J87">
        <v>2.2425381650880583E-3</v>
      </c>
      <c r="K87">
        <v>1.2435922077774408E-3</v>
      </c>
      <c r="L87">
        <v>7.8438580132351369E-4</v>
      </c>
      <c r="M87">
        <v>7.0140114806926208E-4</v>
      </c>
      <c r="N87">
        <v>7.2564148995150294E-4</v>
      </c>
      <c r="O87">
        <v>2.4784377216147671E-3</v>
      </c>
      <c r="P87">
        <v>1.9411576384260674E-3</v>
      </c>
      <c r="Q87">
        <v>1.2846961798782838E-3</v>
      </c>
      <c r="R87">
        <v>1.4746439941068972E-3</v>
      </c>
      <c r="S87">
        <v>3.880315281009935E-3</v>
      </c>
      <c r="T87">
        <v>5.0715210461776919E-2</v>
      </c>
      <c r="U87">
        <v>5.6635937028861423E-4</v>
      </c>
      <c r="V87">
        <v>1.464093844323594E-2</v>
      </c>
      <c r="W87">
        <v>5.7599781894410922E-4</v>
      </c>
      <c r="X87">
        <v>1.0587452616931644E-3</v>
      </c>
      <c r="Y87">
        <v>9.7514556609114083E-4</v>
      </c>
      <c r="Z87">
        <v>7.5150863318015904E-4</v>
      </c>
      <c r="AA87">
        <v>5.8280916660663614E-4</v>
      </c>
      <c r="AB87">
        <v>1.6336816719290648E-3</v>
      </c>
      <c r="AC87">
        <v>1.2940159716160608E-3</v>
      </c>
      <c r="AD87">
        <v>9.5118591260292976E-4</v>
      </c>
      <c r="AE87">
        <v>1.1599383115947692E-3</v>
      </c>
      <c r="AF87">
        <v>1.6772370788539477E-3</v>
      </c>
      <c r="AG87">
        <v>1.6298369247700678E-3</v>
      </c>
      <c r="AH87">
        <v>1.8766191730615282E-3</v>
      </c>
      <c r="AI87">
        <v>1.6437261867219501E-3</v>
      </c>
      <c r="AJ87">
        <v>0</v>
      </c>
      <c r="AK87" s="93">
        <v>1.8208675801158584E-3</v>
      </c>
    </row>
    <row r="88" spans="2:37" x14ac:dyDescent="0.3">
      <c r="B88" t="s">
        <v>658</v>
      </c>
      <c r="C88" s="92">
        <v>1.3750237800577894E-2</v>
      </c>
      <c r="D88">
        <v>1.3084001878202054E-2</v>
      </c>
      <c r="E88">
        <v>1.5907452435999721E-2</v>
      </c>
      <c r="F88">
        <v>1.5509936726808997E-2</v>
      </c>
      <c r="G88">
        <v>3.1126743275955101E-2</v>
      </c>
      <c r="H88">
        <v>1.4631353790172079</v>
      </c>
      <c r="I88">
        <v>1.5345236309031642E-2</v>
      </c>
      <c r="J88">
        <v>2.4003030238136748E-2</v>
      </c>
      <c r="K88">
        <v>1.9131325552303013E-2</v>
      </c>
      <c r="L88">
        <v>4.894265397947592E-2</v>
      </c>
      <c r="M88">
        <v>1.7016159151129244E-2</v>
      </c>
      <c r="N88">
        <v>2.3524388981932851E-2</v>
      </c>
      <c r="O88">
        <v>2.0191165920685025E-2</v>
      </c>
      <c r="P88">
        <v>1.6852785061170262E-2</v>
      </c>
      <c r="Q88">
        <v>2.0292845668937354E-2</v>
      </c>
      <c r="R88">
        <v>1.9462820025628744E-2</v>
      </c>
      <c r="S88">
        <v>2.1573996474278077E-2</v>
      </c>
      <c r="T88">
        <v>3.0218371759199798E-2</v>
      </c>
      <c r="U88">
        <v>1.1387123809656391E-2</v>
      </c>
      <c r="V88">
        <v>1.670414564559829E-2</v>
      </c>
      <c r="W88">
        <v>1.8285012380340616E-2</v>
      </c>
      <c r="X88">
        <v>1.7477252384197936E-2</v>
      </c>
      <c r="Y88">
        <v>1.9822256370847013E-2</v>
      </c>
      <c r="Z88">
        <v>1.72683686053253E-2</v>
      </c>
      <c r="AA88">
        <v>1.7936870978477296E-2</v>
      </c>
      <c r="AB88">
        <v>6.324174263367178E-3</v>
      </c>
      <c r="AC88">
        <v>1.534997918197571E-2</v>
      </c>
      <c r="AD88">
        <v>2.9388208775825167E-2</v>
      </c>
      <c r="AE88">
        <v>4.0764288597456413E-2</v>
      </c>
      <c r="AF88">
        <v>5.559634500889292E-2</v>
      </c>
      <c r="AG88">
        <v>0.12316870771586926</v>
      </c>
      <c r="AH88">
        <v>2.9849537198906838E-2</v>
      </c>
      <c r="AI88">
        <v>4.9745277844768447E-2</v>
      </c>
      <c r="AJ88">
        <v>0</v>
      </c>
      <c r="AK88" s="93">
        <v>3.5068036367467678E-2</v>
      </c>
    </row>
    <row r="89" spans="2:37" x14ac:dyDescent="0.3">
      <c r="B89" t="s">
        <v>659</v>
      </c>
      <c r="C89" s="92">
        <v>0.1109324491865053</v>
      </c>
      <c r="D89">
        <v>0.16473696919783465</v>
      </c>
      <c r="E89">
        <v>0.125781814050338</v>
      </c>
      <c r="F89">
        <v>0.10324763023653107</v>
      </c>
      <c r="G89">
        <v>0.17165805148074212</v>
      </c>
      <c r="H89">
        <v>0.13946107195838683</v>
      </c>
      <c r="I89">
        <v>1.1852489943047573</v>
      </c>
      <c r="J89">
        <v>0.14720374000675279</v>
      </c>
      <c r="K89">
        <v>0.12855988410635769</v>
      </c>
      <c r="L89">
        <v>0.16512670545875074</v>
      </c>
      <c r="M89">
        <v>0.23432363368119735</v>
      </c>
      <c r="N89">
        <v>0.18470166045040298</v>
      </c>
      <c r="O89">
        <v>0.14348237461068616</v>
      </c>
      <c r="P89">
        <v>0.11067323360677569</v>
      </c>
      <c r="Q89">
        <v>0.11248999867137201</v>
      </c>
      <c r="R89">
        <v>0.19237054448545707</v>
      </c>
      <c r="S89">
        <v>0.17661970623712087</v>
      </c>
      <c r="T89">
        <v>0.12065584866088867</v>
      </c>
      <c r="U89">
        <v>0.31398851056582461</v>
      </c>
      <c r="V89">
        <v>0.15518399339002195</v>
      </c>
      <c r="W89">
        <v>0.11593380900251075</v>
      </c>
      <c r="X89">
        <v>0.180308959089193</v>
      </c>
      <c r="Y89">
        <v>0.33977299274205058</v>
      </c>
      <c r="Z89">
        <v>0.12405313096273463</v>
      </c>
      <c r="AA89">
        <v>0.12536334762669751</v>
      </c>
      <c r="AB89">
        <v>4.1924674356826348E-2</v>
      </c>
      <c r="AC89">
        <v>0.32440614277588431</v>
      </c>
      <c r="AD89">
        <v>0.1272109519021187</v>
      </c>
      <c r="AE89">
        <v>0.18565161053837859</v>
      </c>
      <c r="AF89">
        <v>0.16475757974081418</v>
      </c>
      <c r="AG89">
        <v>0.14668884917858033</v>
      </c>
      <c r="AH89">
        <v>0.14478021749241568</v>
      </c>
      <c r="AI89">
        <v>0.1571531111795004</v>
      </c>
      <c r="AJ89">
        <v>0</v>
      </c>
      <c r="AK89" s="93">
        <v>0.15063476769505044</v>
      </c>
    </row>
    <row r="90" spans="2:37" x14ac:dyDescent="0.3">
      <c r="B90" t="s">
        <v>660</v>
      </c>
      <c r="C90" s="92">
        <v>8.4409940136523962E-2</v>
      </c>
      <c r="D90">
        <v>6.8483778789966532E-2</v>
      </c>
      <c r="E90">
        <v>5.816954887149671E-2</v>
      </c>
      <c r="F90">
        <v>7.919045206482582E-2</v>
      </c>
      <c r="G90">
        <v>8.0285295690886951E-2</v>
      </c>
      <c r="H90">
        <v>0.10503802832845928</v>
      </c>
      <c r="I90">
        <v>7.8325328226540175E-2</v>
      </c>
      <c r="J90">
        <v>1.3796159678751092</v>
      </c>
      <c r="K90">
        <v>0.54323733795757545</v>
      </c>
      <c r="L90">
        <v>5.4369325037843606E-2</v>
      </c>
      <c r="M90">
        <v>5.3042688726548895E-2</v>
      </c>
      <c r="N90">
        <v>6.013863955159756E-2</v>
      </c>
      <c r="O90">
        <v>8.8627572335893551E-2</v>
      </c>
      <c r="P90">
        <v>5.3916995198746438E-2</v>
      </c>
      <c r="Q90">
        <v>4.9508806078883132E-2</v>
      </c>
      <c r="R90">
        <v>0.11595688373395743</v>
      </c>
      <c r="S90">
        <v>8.0636297164780421E-2</v>
      </c>
      <c r="T90">
        <v>0.11937125913250998</v>
      </c>
      <c r="U90">
        <v>4.4164569719429426E-2</v>
      </c>
      <c r="V90">
        <v>5.1631355636963111E-2</v>
      </c>
      <c r="W90">
        <v>3.2426198915853216E-2</v>
      </c>
      <c r="X90">
        <v>5.9243613681526468E-2</v>
      </c>
      <c r="Y90">
        <v>6.6125974207522753E-2</v>
      </c>
      <c r="Z90">
        <v>3.6037105591222342E-2</v>
      </c>
      <c r="AA90">
        <v>3.360461706012547E-2</v>
      </c>
      <c r="AB90">
        <v>1.4003886334619516E-2</v>
      </c>
      <c r="AC90">
        <v>5.5256646994980771E-2</v>
      </c>
      <c r="AD90">
        <v>5.7268707107527787E-2</v>
      </c>
      <c r="AE90">
        <v>0.13776190372145489</v>
      </c>
      <c r="AF90">
        <v>0.10345268982417241</v>
      </c>
      <c r="AG90">
        <v>9.0437242596012657E-2</v>
      </c>
      <c r="AH90">
        <v>0.3448987547388811</v>
      </c>
      <c r="AI90">
        <v>0.1055948366702236</v>
      </c>
      <c r="AJ90">
        <v>0</v>
      </c>
      <c r="AK90" s="93">
        <v>9.7887610656654453E-2</v>
      </c>
    </row>
    <row r="91" spans="2:37" x14ac:dyDescent="0.3">
      <c r="B91" t="s">
        <v>661</v>
      </c>
      <c r="C91" s="92">
        <v>1.1722250852226114E-2</v>
      </c>
      <c r="D91">
        <v>1.253413480256476E-2</v>
      </c>
      <c r="E91">
        <v>1.8069246271440742E-2</v>
      </c>
      <c r="F91">
        <v>1.0028894677948257E-2</v>
      </c>
      <c r="G91">
        <v>1.6453071432692801E-2</v>
      </c>
      <c r="H91">
        <v>1.475137141450036E-2</v>
      </c>
      <c r="I91">
        <v>1.0096112661629198E-2</v>
      </c>
      <c r="J91">
        <v>2.518188145245142E-2</v>
      </c>
      <c r="K91">
        <v>1.0548228454908888</v>
      </c>
      <c r="L91">
        <v>1.0732131295346236E-2</v>
      </c>
      <c r="M91">
        <v>8.6089813695128248E-3</v>
      </c>
      <c r="N91">
        <v>1.3470674165533759E-2</v>
      </c>
      <c r="O91">
        <v>5.8194359918486586E-2</v>
      </c>
      <c r="P91">
        <v>1.8379523370317945E-2</v>
      </c>
      <c r="Q91">
        <v>1.6503555593880243E-2</v>
      </c>
      <c r="R91">
        <v>0.13698079404629851</v>
      </c>
      <c r="S91">
        <v>2.1823129070041768E-2</v>
      </c>
      <c r="T91">
        <v>7.3375463325753773E-2</v>
      </c>
      <c r="U91">
        <v>6.3688711562306178E-3</v>
      </c>
      <c r="V91">
        <v>1.6870317693875699E-2</v>
      </c>
      <c r="W91">
        <v>7.6877032276894746E-3</v>
      </c>
      <c r="X91">
        <v>1.3666069540069431E-2</v>
      </c>
      <c r="Y91">
        <v>3.5218620021953514E-2</v>
      </c>
      <c r="Z91">
        <v>1.2495030788568411E-2</v>
      </c>
      <c r="AA91">
        <v>7.8917465159232293E-3</v>
      </c>
      <c r="AB91">
        <v>3.0433726672265972E-3</v>
      </c>
      <c r="AC91">
        <v>1.5519155843029393E-2</v>
      </c>
      <c r="AD91">
        <v>1.1211404361594932E-2</v>
      </c>
      <c r="AE91">
        <v>3.1201258401491332E-2</v>
      </c>
      <c r="AF91">
        <v>2.056647416905712E-2</v>
      </c>
      <c r="AG91">
        <v>1.7382379182612286E-2</v>
      </c>
      <c r="AH91">
        <v>1.8939427510614761E-2</v>
      </c>
      <c r="AI91">
        <v>2.1549288924039543E-2</v>
      </c>
      <c r="AJ91">
        <v>0</v>
      </c>
      <c r="AK91" s="93">
        <v>2.064427684903206E-2</v>
      </c>
    </row>
    <row r="92" spans="2:37" x14ac:dyDescent="0.3">
      <c r="B92" t="s">
        <v>662</v>
      </c>
      <c r="C92" s="92">
        <v>7.3101674991856375E-3</v>
      </c>
      <c r="D92">
        <v>1.0717589867449466E-2</v>
      </c>
      <c r="E92">
        <v>8.7244688602073663E-3</v>
      </c>
      <c r="F92">
        <v>7.5495360702288348E-3</v>
      </c>
      <c r="G92">
        <v>8.0145801278011953E-3</v>
      </c>
      <c r="H92">
        <v>8.329940581345497E-3</v>
      </c>
      <c r="I92">
        <v>8.5358930400939517E-3</v>
      </c>
      <c r="J92">
        <v>3.1981657364405183E-2</v>
      </c>
      <c r="K92">
        <v>1.6055328207625359E-2</v>
      </c>
      <c r="L92">
        <v>1.1081445211063476</v>
      </c>
      <c r="M92">
        <v>1.077810950216071E-2</v>
      </c>
      <c r="N92">
        <v>1.0071297019253593E-2</v>
      </c>
      <c r="O92">
        <v>2.2826772877467035E-2</v>
      </c>
      <c r="P92">
        <v>1.0956846708634765E-2</v>
      </c>
      <c r="Q92">
        <v>9.2691943103744446E-3</v>
      </c>
      <c r="R92">
        <v>1.6359690576359342E-2</v>
      </c>
      <c r="S92">
        <v>1.2433641547977707E-2</v>
      </c>
      <c r="T92">
        <v>1.9504986468251176E-2</v>
      </c>
      <c r="U92">
        <v>8.0060209642435157E-3</v>
      </c>
      <c r="V92">
        <v>9.9440418900796537E-2</v>
      </c>
      <c r="W92">
        <v>6.1730005927662385E-3</v>
      </c>
      <c r="X92">
        <v>1.3015931177442572E-2</v>
      </c>
      <c r="Y92">
        <v>9.4864008361985851E-3</v>
      </c>
      <c r="Z92">
        <v>7.5078120538979651E-3</v>
      </c>
      <c r="AA92">
        <v>6.3691104613822127E-3</v>
      </c>
      <c r="AB92">
        <v>3.58872726184781E-2</v>
      </c>
      <c r="AC92">
        <v>7.7110834482949451E-3</v>
      </c>
      <c r="AD92">
        <v>8.8910677396362488E-3</v>
      </c>
      <c r="AE92">
        <v>1.2484445017284832E-2</v>
      </c>
      <c r="AF92">
        <v>1.7162192633037563E-2</v>
      </c>
      <c r="AG92">
        <v>1.655898969960996E-2</v>
      </c>
      <c r="AH92">
        <v>1.8180680222361387E-2</v>
      </c>
      <c r="AI92">
        <v>2.8693269718130552E-2</v>
      </c>
      <c r="AJ92">
        <v>0</v>
      </c>
      <c r="AK92" s="93">
        <v>2.0450466214335914E-2</v>
      </c>
    </row>
    <row r="93" spans="2:37" x14ac:dyDescent="0.3">
      <c r="B93" t="s">
        <v>663</v>
      </c>
      <c r="C93" s="92">
        <v>1.8965260593713215E-2</v>
      </c>
      <c r="D93">
        <v>4.4102321963391956E-2</v>
      </c>
      <c r="E93">
        <v>2.3573856969323709E-2</v>
      </c>
      <c r="F93">
        <v>1.6822662656432827E-2</v>
      </c>
      <c r="G93">
        <v>4.6357428286659057E-2</v>
      </c>
      <c r="H93">
        <v>2.4432004100992732E-2</v>
      </c>
      <c r="I93">
        <v>5.5579912213520474E-2</v>
      </c>
      <c r="J93">
        <v>5.3307451488807785E-2</v>
      </c>
      <c r="K93">
        <v>3.0245921726256911E-2</v>
      </c>
      <c r="L93">
        <v>3.6336390996170628E-2</v>
      </c>
      <c r="M93">
        <v>1.8887981026231315</v>
      </c>
      <c r="N93">
        <v>1.0229050579914054</v>
      </c>
      <c r="O93">
        <v>0.4827887656354215</v>
      </c>
      <c r="P93">
        <v>4.3243504140256357E-2</v>
      </c>
      <c r="Q93">
        <v>9.9592959556651178E-2</v>
      </c>
      <c r="R93">
        <v>0.56013154609194205</v>
      </c>
      <c r="S93">
        <v>0.30172972858332564</v>
      </c>
      <c r="T93">
        <v>9.771298565999105E-2</v>
      </c>
      <c r="U93">
        <v>2.4614188671862876E-2</v>
      </c>
      <c r="V93">
        <v>0.1415470700246676</v>
      </c>
      <c r="W93">
        <v>1.3832466561637216E-2</v>
      </c>
      <c r="X93">
        <v>3.4133325369710345E-2</v>
      </c>
      <c r="Y93">
        <v>4.1898390686903528E-2</v>
      </c>
      <c r="Z93">
        <v>1.9990813689629135E-2</v>
      </c>
      <c r="AA93">
        <v>1.4633950790508769E-2</v>
      </c>
      <c r="AB93">
        <v>1.7200555782638106E-2</v>
      </c>
      <c r="AC93">
        <v>4.0954670269089423E-2</v>
      </c>
      <c r="AD93">
        <v>2.0642555343911392E-2</v>
      </c>
      <c r="AE93">
        <v>5.0842756234331307E-2</v>
      </c>
      <c r="AF93">
        <v>3.2256967790975324E-2</v>
      </c>
      <c r="AG93">
        <v>3.04790025828248E-2</v>
      </c>
      <c r="AH93">
        <v>3.2455237663130125E-2</v>
      </c>
      <c r="AI93">
        <v>3.5280647350280005E-2</v>
      </c>
      <c r="AJ93">
        <v>0</v>
      </c>
      <c r="AK93" s="93">
        <v>3.4716311699077511E-2</v>
      </c>
    </row>
    <row r="94" spans="2:37" x14ac:dyDescent="0.3">
      <c r="B94" t="s">
        <v>691</v>
      </c>
      <c r="C94" s="92">
        <v>9.4755303035177485E-3</v>
      </c>
      <c r="D94">
        <v>1.6639317963056729E-2</v>
      </c>
      <c r="E94">
        <v>1.468877263084053E-2</v>
      </c>
      <c r="F94">
        <v>7.3703050559985935E-3</v>
      </c>
      <c r="G94">
        <v>2.813564475353264E-2</v>
      </c>
      <c r="H94">
        <v>1.1953176068192583E-2</v>
      </c>
      <c r="I94">
        <v>1.5561460919668594E-2</v>
      </c>
      <c r="J94">
        <v>3.9059228621297036E-2</v>
      </c>
      <c r="K94">
        <v>1.8605060454434282E-2</v>
      </c>
      <c r="L94">
        <v>1.051056893245818E-2</v>
      </c>
      <c r="M94">
        <v>4.0442516279552948E-2</v>
      </c>
      <c r="N94">
        <v>1.0515992179973708</v>
      </c>
      <c r="O94">
        <v>8.1889395361660927E-2</v>
      </c>
      <c r="P94">
        <v>1.1891241111215946E-2</v>
      </c>
      <c r="Q94">
        <v>2.1350725438011864E-2</v>
      </c>
      <c r="R94">
        <v>2.9504867880226864E-2</v>
      </c>
      <c r="S94">
        <v>3.1279908391064586E-2</v>
      </c>
      <c r="T94">
        <v>2.6487742079360097E-2</v>
      </c>
      <c r="U94">
        <v>9.5537938059561608E-3</v>
      </c>
      <c r="V94">
        <v>2.9230776576089228E-2</v>
      </c>
      <c r="W94">
        <v>5.3489683669126539E-3</v>
      </c>
      <c r="X94">
        <v>2.1425781872120655E-2</v>
      </c>
      <c r="Y94">
        <v>1.7129911323908124E-2</v>
      </c>
      <c r="Z94">
        <v>9.2857854824438448E-3</v>
      </c>
      <c r="AA94">
        <v>5.7151665742762835E-3</v>
      </c>
      <c r="AB94">
        <v>4.9076509712022882E-3</v>
      </c>
      <c r="AC94">
        <v>9.5860207769759825E-3</v>
      </c>
      <c r="AD94">
        <v>7.685381144060738E-3</v>
      </c>
      <c r="AE94">
        <v>2.4498467001092636E-2</v>
      </c>
      <c r="AF94">
        <v>1.2130399305192512E-2</v>
      </c>
      <c r="AG94">
        <v>1.2401498873448623E-2</v>
      </c>
      <c r="AH94">
        <v>1.6819510548699068E-2</v>
      </c>
      <c r="AI94">
        <v>1.3686322955960121E-2</v>
      </c>
      <c r="AJ94">
        <v>0</v>
      </c>
      <c r="AK94" s="93">
        <v>1.2373575114129974E-2</v>
      </c>
    </row>
    <row r="95" spans="2:37" x14ac:dyDescent="0.3">
      <c r="B95" t="s">
        <v>667</v>
      </c>
      <c r="C95" s="92">
        <v>4.1897989921870181E-3</v>
      </c>
      <c r="D95">
        <v>2.808298045554283E-2</v>
      </c>
      <c r="E95">
        <v>3.9913600192195732E-3</v>
      </c>
      <c r="F95">
        <v>3.942820304173574E-3</v>
      </c>
      <c r="G95">
        <v>2.3080084172127372E-2</v>
      </c>
      <c r="H95">
        <v>5.0942102582264169E-3</v>
      </c>
      <c r="I95">
        <v>1.9032916231001257E-2</v>
      </c>
      <c r="J95">
        <v>7.5596420066322096E-3</v>
      </c>
      <c r="K95">
        <v>5.3534534073460009E-3</v>
      </c>
      <c r="L95">
        <v>1.2256107036840004E-2</v>
      </c>
      <c r="M95">
        <v>1.2374872080892513E-2</v>
      </c>
      <c r="N95">
        <v>9.5684872197528397E-3</v>
      </c>
      <c r="O95">
        <v>1.0293314585474327</v>
      </c>
      <c r="P95">
        <v>5.7423325370763957E-3</v>
      </c>
      <c r="Q95">
        <v>1.2612016935406228E-2</v>
      </c>
      <c r="R95">
        <v>1.2236338372252359E-2</v>
      </c>
      <c r="S95">
        <v>3.5305485924172514E-2</v>
      </c>
      <c r="T95">
        <v>1.1860918538658699E-2</v>
      </c>
      <c r="U95">
        <v>7.7888625631789736E-3</v>
      </c>
      <c r="V95">
        <v>1.0172564511816929E-2</v>
      </c>
      <c r="W95">
        <v>3.153969601285157E-3</v>
      </c>
      <c r="X95">
        <v>7.5208141146942183E-3</v>
      </c>
      <c r="Y95">
        <v>2.0433595122413873E-2</v>
      </c>
      <c r="Z95">
        <v>4.5698857355732777E-3</v>
      </c>
      <c r="AA95">
        <v>3.3911110769283925E-3</v>
      </c>
      <c r="AB95">
        <v>1.8852599486875884E-3</v>
      </c>
      <c r="AC95">
        <v>1.4783039631842507E-2</v>
      </c>
      <c r="AD95">
        <v>4.5000608052963064E-3</v>
      </c>
      <c r="AE95">
        <v>1.1440668997582296E-2</v>
      </c>
      <c r="AF95">
        <v>6.1690866083473047E-3</v>
      </c>
      <c r="AG95">
        <v>5.5358567262345677E-3</v>
      </c>
      <c r="AH95">
        <v>5.7650747281424728E-3</v>
      </c>
      <c r="AI95">
        <v>9.8662911967228352E-3</v>
      </c>
      <c r="AJ95">
        <v>0</v>
      </c>
      <c r="AK95" s="93">
        <v>6.408436789864456E-3</v>
      </c>
    </row>
    <row r="96" spans="2:37" x14ac:dyDescent="0.3">
      <c r="B96" t="s">
        <v>692</v>
      </c>
      <c r="C96" s="92">
        <v>2.4564530577465892E-2</v>
      </c>
      <c r="D96">
        <v>4.0574663720518205E-2</v>
      </c>
      <c r="E96">
        <v>2.1267562556685032E-2</v>
      </c>
      <c r="F96">
        <v>2.6245945488061088E-2</v>
      </c>
      <c r="G96">
        <v>2.9498280162557108E-2</v>
      </c>
      <c r="H96">
        <v>2.77856597763242E-2</v>
      </c>
      <c r="I96">
        <v>3.2344762318849161E-2</v>
      </c>
      <c r="J96">
        <v>2.8015066450113625E-2</v>
      </c>
      <c r="K96">
        <v>2.6831720698705524E-2</v>
      </c>
      <c r="L96">
        <v>2.7761217461258456E-2</v>
      </c>
      <c r="M96">
        <v>2.96047897466926E-2</v>
      </c>
      <c r="N96">
        <v>2.9338815990852637E-2</v>
      </c>
      <c r="O96">
        <v>0.11422564835891612</v>
      </c>
      <c r="P96">
        <v>2.1233860704595742</v>
      </c>
      <c r="Q96">
        <v>0.95865847800695558</v>
      </c>
      <c r="R96">
        <v>0.2228519267463252</v>
      </c>
      <c r="S96">
        <v>5.8462269928811053E-2</v>
      </c>
      <c r="T96">
        <v>2.9806462713049424E-2</v>
      </c>
      <c r="U96">
        <v>3.992140122668044E-2</v>
      </c>
      <c r="V96">
        <v>3.7561633816459175E-2</v>
      </c>
      <c r="W96">
        <v>2.3129484162880173E-2</v>
      </c>
      <c r="X96">
        <v>3.0449674455935789E-2</v>
      </c>
      <c r="Y96">
        <v>9.65876353031664E-2</v>
      </c>
      <c r="Z96">
        <v>9.1277331536226469E-2</v>
      </c>
      <c r="AA96">
        <v>2.6333069931421892E-2</v>
      </c>
      <c r="AB96">
        <v>9.3239698705825571E-3</v>
      </c>
      <c r="AC96">
        <v>3.5240750915198925E-2</v>
      </c>
      <c r="AD96">
        <v>0.15019043147550851</v>
      </c>
      <c r="AE96">
        <v>4.9523315515377211E-2</v>
      </c>
      <c r="AF96">
        <v>9.3621351936459096E-2</v>
      </c>
      <c r="AG96">
        <v>6.024872973233223E-2</v>
      </c>
      <c r="AH96">
        <v>5.9156257028152331E-2</v>
      </c>
      <c r="AI96">
        <v>0.16157438656571929</v>
      </c>
      <c r="AJ96">
        <v>0</v>
      </c>
      <c r="AK96" s="93">
        <v>7.0146460775968172E-2</v>
      </c>
    </row>
    <row r="97" spans="2:37" x14ac:dyDescent="0.3">
      <c r="B97" t="s">
        <v>693</v>
      </c>
      <c r="C97" s="92">
        <v>8.72053388252398E-3</v>
      </c>
      <c r="D97">
        <v>1.6064252568626852E-2</v>
      </c>
      <c r="E97">
        <v>7.2699037174369643E-3</v>
      </c>
      <c r="F97">
        <v>8.9394175954918449E-3</v>
      </c>
      <c r="G97">
        <v>9.0612651910764227E-3</v>
      </c>
      <c r="H97">
        <v>8.7567692502377621E-3</v>
      </c>
      <c r="I97">
        <v>1.1275015532934659E-2</v>
      </c>
      <c r="J97">
        <v>8.7076152229159359E-3</v>
      </c>
      <c r="K97">
        <v>8.5347253906782952E-3</v>
      </c>
      <c r="L97">
        <v>9.8787823820032216E-3</v>
      </c>
      <c r="M97">
        <v>9.2713962750758088E-3</v>
      </c>
      <c r="N97">
        <v>9.1681643304434082E-3</v>
      </c>
      <c r="O97">
        <v>1.2024277861371998E-2</v>
      </c>
      <c r="P97">
        <v>1.0209136585629375E-2</v>
      </c>
      <c r="Q97">
        <v>1.0201733867649379</v>
      </c>
      <c r="R97">
        <v>8.7420851656581956E-3</v>
      </c>
      <c r="S97">
        <v>1.2716230707696086E-2</v>
      </c>
      <c r="T97">
        <v>9.9947003094112714E-3</v>
      </c>
      <c r="U97">
        <v>7.6459268512888865E-3</v>
      </c>
      <c r="V97">
        <v>9.8633796407969748E-3</v>
      </c>
      <c r="W97">
        <v>6.9455122623233792E-3</v>
      </c>
      <c r="X97">
        <v>9.4562357187384354E-3</v>
      </c>
      <c r="Y97">
        <v>1.1935689708343465E-2</v>
      </c>
      <c r="Z97">
        <v>7.8875692948343814E-3</v>
      </c>
      <c r="AA97">
        <v>6.8672004094337026E-3</v>
      </c>
      <c r="AB97">
        <v>2.4203683952899397E-3</v>
      </c>
      <c r="AC97">
        <v>1.2051378876287898E-2</v>
      </c>
      <c r="AD97">
        <v>1.1787206382160874E-2</v>
      </c>
      <c r="AE97">
        <v>1.2887378434276361E-2</v>
      </c>
      <c r="AF97">
        <v>2.0209428255339664E-2</v>
      </c>
      <c r="AG97">
        <v>1.7726167503652569E-2</v>
      </c>
      <c r="AH97">
        <v>1.4398432430770363E-2</v>
      </c>
      <c r="AI97">
        <v>2.0376141373430006E-2</v>
      </c>
      <c r="AJ97">
        <v>0</v>
      </c>
      <c r="AK97" s="93">
        <v>3.0368429158630961E-2</v>
      </c>
    </row>
    <row r="98" spans="2:37" x14ac:dyDescent="0.3">
      <c r="B98" t="s">
        <v>670</v>
      </c>
      <c r="C98" s="92">
        <v>6.1770328641666556E-3</v>
      </c>
      <c r="D98">
        <v>6.2958403361806636E-3</v>
      </c>
      <c r="E98">
        <v>5.017402537435856E-3</v>
      </c>
      <c r="F98">
        <v>6.3118304906950541E-3</v>
      </c>
      <c r="G98">
        <v>6.106085162457477E-3</v>
      </c>
      <c r="H98">
        <v>6.0326467537497944E-3</v>
      </c>
      <c r="I98">
        <v>5.2623147743026399E-3</v>
      </c>
      <c r="J98">
        <v>5.6229585429864084E-3</v>
      </c>
      <c r="K98">
        <v>5.7823255011484357E-3</v>
      </c>
      <c r="L98">
        <v>5.2258886357708914E-3</v>
      </c>
      <c r="M98">
        <v>5.9511000932113405E-3</v>
      </c>
      <c r="N98">
        <v>6.1099606204249356E-3</v>
      </c>
      <c r="O98">
        <v>6.0848095218432588E-3</v>
      </c>
      <c r="P98">
        <v>6.7398640299029117E-3</v>
      </c>
      <c r="Q98">
        <v>6.3702591800636026E-3</v>
      </c>
      <c r="R98">
        <v>1.1117074111964964</v>
      </c>
      <c r="S98">
        <v>8.3495815889634926E-3</v>
      </c>
      <c r="T98">
        <v>6.3976177017871965E-3</v>
      </c>
      <c r="U98">
        <v>5.2099030034084984E-3</v>
      </c>
      <c r="V98">
        <v>6.1816904019337589E-3</v>
      </c>
      <c r="W98">
        <v>5.2297561733577833E-3</v>
      </c>
      <c r="X98">
        <v>6.4943011496238516E-3</v>
      </c>
      <c r="Y98">
        <v>1.1211294413614707E-2</v>
      </c>
      <c r="Z98">
        <v>5.1362044174589781E-3</v>
      </c>
      <c r="AA98">
        <v>4.7076489524178191E-3</v>
      </c>
      <c r="AB98">
        <v>1.586447140264726E-3</v>
      </c>
      <c r="AC98">
        <v>2.1454072166769519E-2</v>
      </c>
      <c r="AD98">
        <v>8.313634063257979E-3</v>
      </c>
      <c r="AE98">
        <v>8.5168372246839999E-3</v>
      </c>
      <c r="AF98">
        <v>1.4476639757579153E-2</v>
      </c>
      <c r="AG98">
        <v>1.2516158411454153E-2</v>
      </c>
      <c r="AH98">
        <v>9.9809250703066146E-3</v>
      </c>
      <c r="AI98">
        <v>1.3209325007930811E-2</v>
      </c>
      <c r="AJ98">
        <v>0</v>
      </c>
      <c r="AK98" s="93">
        <v>2.1408179479060874E-2</v>
      </c>
    </row>
    <row r="99" spans="2:37" x14ac:dyDescent="0.3">
      <c r="B99" t="s">
        <v>671</v>
      </c>
      <c r="C99" s="92">
        <v>1.137489683084028E-4</v>
      </c>
      <c r="D99">
        <v>1.7147750457842956E-4</v>
      </c>
      <c r="E99">
        <v>1.0416869181274791E-4</v>
      </c>
      <c r="F99">
        <v>1.0764814863470164E-4</v>
      </c>
      <c r="G99">
        <v>1.1760932694415163E-4</v>
      </c>
      <c r="H99">
        <v>1.3123486657943569E-4</v>
      </c>
      <c r="I99">
        <v>1.3704092248511724E-4</v>
      </c>
      <c r="J99">
        <v>1.4246131191855216E-4</v>
      </c>
      <c r="K99">
        <v>1.6947691119169908E-4</v>
      </c>
      <c r="L99">
        <v>1.1078459877235748E-4</v>
      </c>
      <c r="M99">
        <v>1.6706402174429321E-4</v>
      </c>
      <c r="N99">
        <v>2.1414961399353978E-4</v>
      </c>
      <c r="O99">
        <v>3.2256343809571129E-4</v>
      </c>
      <c r="P99">
        <v>5.7092548407548349E-4</v>
      </c>
      <c r="Q99">
        <v>5.16142796996736E-4</v>
      </c>
      <c r="R99">
        <v>2.5192527872963162E-4</v>
      </c>
      <c r="S99">
        <v>1.5661007602857939</v>
      </c>
      <c r="T99">
        <v>1.2240797329195885E-4</v>
      </c>
      <c r="U99">
        <v>1.0346490870230983E-4</v>
      </c>
      <c r="V99">
        <v>1.4110992420980249E-4</v>
      </c>
      <c r="W99">
        <v>1.0077961618551639E-4</v>
      </c>
      <c r="X99">
        <v>1.6762303805841519E-4</v>
      </c>
      <c r="Y99">
        <v>2.0275857690338342E-4</v>
      </c>
      <c r="Z99">
        <v>1.9267398684827823E-4</v>
      </c>
      <c r="AA99">
        <v>1.1097336678257858E-4</v>
      </c>
      <c r="AB99">
        <v>4.4567592800110108E-5</v>
      </c>
      <c r="AC99">
        <v>1.2378974775713054E-4</v>
      </c>
      <c r="AD99">
        <v>1.6176980479552691E-4</v>
      </c>
      <c r="AE99">
        <v>2.3864499882515845E-4</v>
      </c>
      <c r="AF99">
        <v>2.8867690043710153E-4</v>
      </c>
      <c r="AG99">
        <v>2.154485031208713E-4</v>
      </c>
      <c r="AH99">
        <v>2.0456744191579571E-4</v>
      </c>
      <c r="AI99">
        <v>1.7495414257417145E-3</v>
      </c>
      <c r="AJ99">
        <v>0</v>
      </c>
      <c r="AK99" s="93">
        <v>3.1762948268648344E-4</v>
      </c>
    </row>
    <row r="100" spans="2:37" x14ac:dyDescent="0.3">
      <c r="B100" t="s">
        <v>694</v>
      </c>
      <c r="C100" s="92">
        <v>2.5249204853533521E-3</v>
      </c>
      <c r="D100">
        <v>2.5840672428278566E-3</v>
      </c>
      <c r="E100">
        <v>2.1852551199485902E-3</v>
      </c>
      <c r="F100">
        <v>4.2027863977355468E-3</v>
      </c>
      <c r="G100">
        <v>3.0593058947642961E-3</v>
      </c>
      <c r="H100">
        <v>3.4610553793967265E-3</v>
      </c>
      <c r="I100">
        <v>2.2947244822020181E-3</v>
      </c>
      <c r="J100">
        <v>2.7999019810976068E-3</v>
      </c>
      <c r="K100">
        <v>2.8028453857055248E-3</v>
      </c>
      <c r="L100">
        <v>2.3090628429726754E-3</v>
      </c>
      <c r="M100">
        <v>2.8207614834250151E-3</v>
      </c>
      <c r="N100">
        <v>3.6614744044087591E-3</v>
      </c>
      <c r="O100">
        <v>3.523885871441573E-3</v>
      </c>
      <c r="P100">
        <v>1.5392083319732778E-2</v>
      </c>
      <c r="Q100">
        <v>8.7055130924657918E-3</v>
      </c>
      <c r="R100">
        <v>4.7792763002292536E-3</v>
      </c>
      <c r="S100">
        <v>5.1956167678697592E-3</v>
      </c>
      <c r="T100">
        <v>1.0363573430344346</v>
      </c>
      <c r="U100">
        <v>2.1342861959795811E-3</v>
      </c>
      <c r="V100">
        <v>2.9829200546343426E-3</v>
      </c>
      <c r="W100">
        <v>2.6335972864717106E-3</v>
      </c>
      <c r="X100">
        <v>5.4631633864481131E-3</v>
      </c>
      <c r="Y100">
        <v>3.7586482735009431E-3</v>
      </c>
      <c r="Z100">
        <v>4.5475448329329116E-3</v>
      </c>
      <c r="AA100">
        <v>2.8798833247679328E-3</v>
      </c>
      <c r="AB100">
        <v>8.9653170276529236E-4</v>
      </c>
      <c r="AC100">
        <v>2.7309713544479545E-3</v>
      </c>
      <c r="AD100">
        <v>6.8941976439147006E-3</v>
      </c>
      <c r="AE100">
        <v>5.7603305239281354E-3</v>
      </c>
      <c r="AF100">
        <v>7.7888116282001001E-3</v>
      </c>
      <c r="AG100">
        <v>9.0144211775719466E-3</v>
      </c>
      <c r="AH100">
        <v>1.5044719766162267E-2</v>
      </c>
      <c r="AI100">
        <v>8.7285339537049103E-3</v>
      </c>
      <c r="AJ100">
        <v>0</v>
      </c>
      <c r="AK100" s="93">
        <v>8.0353943992204652E-3</v>
      </c>
    </row>
    <row r="101" spans="2:37" x14ac:dyDescent="0.3">
      <c r="B101" t="s">
        <v>594</v>
      </c>
      <c r="C101" s="92">
        <v>3.8144822330690449E-2</v>
      </c>
      <c r="D101">
        <v>4.9314809562224199E-2</v>
      </c>
      <c r="E101">
        <v>4.5552368917511278E-2</v>
      </c>
      <c r="F101">
        <v>5.0565462099936197E-2</v>
      </c>
      <c r="G101">
        <v>8.9591974538828514E-2</v>
      </c>
      <c r="H101">
        <v>6.3515657423208319E-2</v>
      </c>
      <c r="I101">
        <v>4.3442169772687514E-2</v>
      </c>
      <c r="J101">
        <v>6.4185130177142793E-2</v>
      </c>
      <c r="K101">
        <v>5.0978558002640215E-2</v>
      </c>
      <c r="L101">
        <v>5.9131586851170634E-2</v>
      </c>
      <c r="M101">
        <v>0.13017373599485918</v>
      </c>
      <c r="N101">
        <v>0.10348789579888774</v>
      </c>
      <c r="O101">
        <v>7.3533997140356355E-2</v>
      </c>
      <c r="P101">
        <v>5.0959648357880569E-2</v>
      </c>
      <c r="Q101">
        <v>5.9592473936310439E-2</v>
      </c>
      <c r="R101">
        <v>8.5124867984424119E-2</v>
      </c>
      <c r="S101">
        <v>9.0522527784415982E-2</v>
      </c>
      <c r="T101">
        <v>7.1537884369105922E-2</v>
      </c>
      <c r="U101">
        <v>1.0927196045820555</v>
      </c>
      <c r="V101">
        <v>4.6162913000001859E-2</v>
      </c>
      <c r="W101">
        <v>5.5610433295831194E-2</v>
      </c>
      <c r="X101">
        <v>6.800876711670216E-2</v>
      </c>
      <c r="Y101">
        <v>5.0441346709401862E-2</v>
      </c>
      <c r="Z101">
        <v>5.1352890368682617E-2</v>
      </c>
      <c r="AA101">
        <v>4.9396345907398054E-2</v>
      </c>
      <c r="AB101">
        <v>1.4152605384291339E-2</v>
      </c>
      <c r="AC101">
        <v>5.2898808333158416E-2</v>
      </c>
      <c r="AD101">
        <v>8.2244853303447482E-2</v>
      </c>
      <c r="AE101">
        <v>9.5755893345408863E-2</v>
      </c>
      <c r="AF101">
        <v>8.8591882613024961E-2</v>
      </c>
      <c r="AG101">
        <v>9.8597617939395532E-2</v>
      </c>
      <c r="AH101">
        <v>9.6911624848923544E-2</v>
      </c>
      <c r="AI101">
        <v>0.10104414793151384</v>
      </c>
      <c r="AJ101">
        <v>0</v>
      </c>
      <c r="AK101" s="93">
        <v>8.1757875190397955E-2</v>
      </c>
    </row>
    <row r="102" spans="2:37" x14ac:dyDescent="0.3">
      <c r="B102" t="s">
        <v>595</v>
      </c>
      <c r="C102" s="92">
        <v>9.0429828600192899E-3</v>
      </c>
      <c r="D102">
        <v>3.0496589468479499E-2</v>
      </c>
      <c r="E102">
        <v>9.0018854020774888E-3</v>
      </c>
      <c r="F102">
        <v>1.0212425280782898E-2</v>
      </c>
      <c r="G102">
        <v>1.2846541160864039E-2</v>
      </c>
      <c r="H102">
        <v>1.153753252508137E-2</v>
      </c>
      <c r="I102">
        <v>2.0118756647591194E-2</v>
      </c>
      <c r="J102">
        <v>1.2665017512080568E-2</v>
      </c>
      <c r="K102">
        <v>1.0651783431095619E-2</v>
      </c>
      <c r="L102">
        <v>1.5620650865005227E-2</v>
      </c>
      <c r="M102">
        <v>1.3933009878468482E-2</v>
      </c>
      <c r="N102">
        <v>1.2537147480243661E-2</v>
      </c>
      <c r="O102">
        <v>1.2575612945225001E-2</v>
      </c>
      <c r="P102">
        <v>1.0326140914510885E-2</v>
      </c>
      <c r="Q102">
        <v>1.2823762334122524E-2</v>
      </c>
      <c r="R102">
        <v>1.2176781021166093E-2</v>
      </c>
      <c r="S102">
        <v>2.0825657904464039E-2</v>
      </c>
      <c r="T102">
        <v>1.4663886907238565E-2</v>
      </c>
      <c r="U102">
        <v>1.1664615219621845E-2</v>
      </c>
      <c r="V102">
        <v>1.0184450663610609</v>
      </c>
      <c r="W102">
        <v>1.0070164543831719E-2</v>
      </c>
      <c r="X102">
        <v>1.2718105641688772E-2</v>
      </c>
      <c r="Y102">
        <v>1.635305659889463E-2</v>
      </c>
      <c r="Z102">
        <v>1.5877333719964408E-2</v>
      </c>
      <c r="AA102">
        <v>1.2048930055640407E-2</v>
      </c>
      <c r="AB102">
        <v>9.2905882052038077E-2</v>
      </c>
      <c r="AC102">
        <v>1.2114475314199707E-2</v>
      </c>
      <c r="AD102">
        <v>1.2081904156321821E-2</v>
      </c>
      <c r="AE102">
        <v>1.8826035960866211E-2</v>
      </c>
      <c r="AF102">
        <v>3.22033817479387E-2</v>
      </c>
      <c r="AG102">
        <v>3.6038066297413351E-2</v>
      </c>
      <c r="AH102">
        <v>1.7591461314651734E-2</v>
      </c>
      <c r="AI102">
        <v>3.0543634747655663E-2</v>
      </c>
      <c r="AJ102">
        <v>0</v>
      </c>
      <c r="AK102" s="93">
        <v>2.4273153105660403E-2</v>
      </c>
    </row>
    <row r="103" spans="2:37" x14ac:dyDescent="0.3">
      <c r="B103" t="s">
        <v>596</v>
      </c>
      <c r="C103" s="92">
        <v>0.15087212852290108</v>
      </c>
      <c r="D103">
        <v>0.1515200532476397</v>
      </c>
      <c r="E103">
        <v>0.21870773249261993</v>
      </c>
      <c r="F103">
        <v>0.29961931435356798</v>
      </c>
      <c r="G103">
        <v>0.27222722501689645</v>
      </c>
      <c r="H103">
        <v>0.2662545679560307</v>
      </c>
      <c r="I103">
        <v>0.25632371307452106</v>
      </c>
      <c r="J103">
        <v>0.28007829887235391</v>
      </c>
      <c r="K103">
        <v>0.29390343818682568</v>
      </c>
      <c r="L103">
        <v>0.21823511310591817</v>
      </c>
      <c r="M103">
        <v>0.24572964048434831</v>
      </c>
      <c r="N103">
        <v>0.24914824169227712</v>
      </c>
      <c r="O103">
        <v>0.22798044082098759</v>
      </c>
      <c r="P103">
        <v>0.34763420457335237</v>
      </c>
      <c r="Q103">
        <v>0.31704077313098189</v>
      </c>
      <c r="R103">
        <v>0.28549931441317666</v>
      </c>
      <c r="S103">
        <v>0.23489591070306209</v>
      </c>
      <c r="T103">
        <v>0.25654623492284773</v>
      </c>
      <c r="U103">
        <v>0.14429348507788939</v>
      </c>
      <c r="V103">
        <v>0.186204454397321</v>
      </c>
      <c r="W103">
        <v>1.1133473350193681</v>
      </c>
      <c r="X103">
        <v>0.26072705116355804</v>
      </c>
      <c r="Y103">
        <v>0.23058601133856435</v>
      </c>
      <c r="Z103">
        <v>0.11862704783349257</v>
      </c>
      <c r="AA103">
        <v>0.10005636096708377</v>
      </c>
      <c r="AB103">
        <v>4.7325940455993157E-2</v>
      </c>
      <c r="AC103">
        <v>0.22398501801708012</v>
      </c>
      <c r="AD103">
        <v>0.17582368947553548</v>
      </c>
      <c r="AE103">
        <v>0.20246681101347805</v>
      </c>
      <c r="AF103">
        <v>0.24441943865772328</v>
      </c>
      <c r="AG103">
        <v>0.22429477248002552</v>
      </c>
      <c r="AH103">
        <v>0.27386199446977921</v>
      </c>
      <c r="AI103">
        <v>0.26374655228069083</v>
      </c>
      <c r="AJ103">
        <v>0</v>
      </c>
      <c r="AK103" s="93">
        <v>0.28857742552083138</v>
      </c>
    </row>
    <row r="104" spans="2:37" x14ac:dyDescent="0.3">
      <c r="B104" t="s">
        <v>597</v>
      </c>
      <c r="C104" s="92">
        <v>2.1910345736674452E-2</v>
      </c>
      <c r="D104">
        <v>2.2383510183332071E-2</v>
      </c>
      <c r="E104">
        <v>1.9207453481662539E-2</v>
      </c>
      <c r="F104">
        <v>2.4783142158437049E-2</v>
      </c>
      <c r="G104">
        <v>2.3624860408607576E-2</v>
      </c>
      <c r="H104">
        <v>2.3261152936770158E-2</v>
      </c>
      <c r="I104">
        <v>2.0664176699566984E-2</v>
      </c>
      <c r="J104">
        <v>2.7063744539245191E-2</v>
      </c>
      <c r="K104">
        <v>2.4739065081804026E-2</v>
      </c>
      <c r="L104">
        <v>1.9515513660681792E-2</v>
      </c>
      <c r="M104">
        <v>2.8590163852284748E-2</v>
      </c>
      <c r="N104">
        <v>2.6149796224409997E-2</v>
      </c>
      <c r="O104">
        <v>2.3615737153012736E-2</v>
      </c>
      <c r="P104">
        <v>2.6770654411245962E-2</v>
      </c>
      <c r="Q104">
        <v>2.5004103564962129E-2</v>
      </c>
      <c r="R104">
        <v>2.7144966958596563E-2</v>
      </c>
      <c r="S104">
        <v>3.0788778136602257E-2</v>
      </c>
      <c r="T104">
        <v>2.6091259512729462E-2</v>
      </c>
      <c r="U104">
        <v>1.6320190874590967E-2</v>
      </c>
      <c r="V104">
        <v>2.3957280225889624E-2</v>
      </c>
      <c r="W104">
        <v>2.8462055029999166E-2</v>
      </c>
      <c r="X104">
        <v>1.0246687103619505</v>
      </c>
      <c r="Y104">
        <v>7.095413386169537E-2</v>
      </c>
      <c r="Z104">
        <v>2.0404274492283412E-2</v>
      </c>
      <c r="AA104">
        <v>4.2039494758920826E-2</v>
      </c>
      <c r="AB104">
        <v>8.9932272014767028E-3</v>
      </c>
      <c r="AC104">
        <v>3.4484401622958225E-2</v>
      </c>
      <c r="AD104">
        <v>4.6859934350439454E-2</v>
      </c>
      <c r="AE104">
        <v>5.9966642159547619E-2</v>
      </c>
      <c r="AF104">
        <v>6.1602924636895998E-2</v>
      </c>
      <c r="AG104">
        <v>5.7095136267012896E-2</v>
      </c>
      <c r="AH104">
        <v>5.0671366322460831E-2</v>
      </c>
      <c r="AI104">
        <v>7.0048678874670811E-2</v>
      </c>
      <c r="AJ104">
        <v>0</v>
      </c>
      <c r="AK104" s="93">
        <v>6.7242857541524315E-2</v>
      </c>
    </row>
    <row r="105" spans="2:37" x14ac:dyDescent="0.3">
      <c r="B105" t="s">
        <v>598</v>
      </c>
      <c r="C105" s="92">
        <v>3.2567525706033031E-2</v>
      </c>
      <c r="D105">
        <v>3.1129044421201461E-2</v>
      </c>
      <c r="E105">
        <v>3.895257526565786E-2</v>
      </c>
      <c r="F105">
        <v>4.9077811208486241E-2</v>
      </c>
      <c r="G105">
        <v>5.4748729999665104E-2</v>
      </c>
      <c r="H105">
        <v>5.208148170657876E-2</v>
      </c>
      <c r="I105">
        <v>4.2164308419081427E-2</v>
      </c>
      <c r="J105">
        <v>4.994244313089307E-2</v>
      </c>
      <c r="K105">
        <v>5.1293203338454378E-2</v>
      </c>
      <c r="L105">
        <v>3.916850260656133E-2</v>
      </c>
      <c r="M105">
        <v>5.3905090878393604E-2</v>
      </c>
      <c r="N105">
        <v>5.2292341755314727E-2</v>
      </c>
      <c r="O105">
        <v>4.592400464060601E-2</v>
      </c>
      <c r="P105">
        <v>5.2281196411051285E-2</v>
      </c>
      <c r="Q105">
        <v>5.0127302963841013E-2</v>
      </c>
      <c r="R105">
        <v>6.1862244721612156E-2</v>
      </c>
      <c r="S105">
        <v>4.9594426105362535E-2</v>
      </c>
      <c r="T105">
        <v>4.6748654284909194E-2</v>
      </c>
      <c r="U105">
        <v>2.8236420821904158E-2</v>
      </c>
      <c r="V105">
        <v>3.6954052512859874E-2</v>
      </c>
      <c r="W105">
        <v>2.7969623953504885E-2</v>
      </c>
      <c r="X105">
        <v>4.406717697115077E-2</v>
      </c>
      <c r="Y105">
        <v>1.0423110362832582</v>
      </c>
      <c r="Z105">
        <v>2.4289298710502855E-2</v>
      </c>
      <c r="AA105">
        <v>2.1666269791047379E-2</v>
      </c>
      <c r="AB105">
        <v>9.0917411640244021E-3</v>
      </c>
      <c r="AC105">
        <v>4.8128187236412143E-2</v>
      </c>
      <c r="AD105">
        <v>3.5201547273951778E-2</v>
      </c>
      <c r="AE105">
        <v>4.1041323636215273E-2</v>
      </c>
      <c r="AF105">
        <v>5.9994430154606669E-2</v>
      </c>
      <c r="AG105">
        <v>5.4726708374469211E-2</v>
      </c>
      <c r="AH105">
        <v>5.5872500923699039E-2</v>
      </c>
      <c r="AI105">
        <v>6.6136660719589707E-2</v>
      </c>
      <c r="AJ105">
        <v>0</v>
      </c>
      <c r="AK105" s="93">
        <v>8.1196446439694078E-2</v>
      </c>
    </row>
    <row r="106" spans="2:37" x14ac:dyDescent="0.3">
      <c r="B106" t="s">
        <v>599</v>
      </c>
      <c r="C106" s="92">
        <v>1.6903102047893824E-2</v>
      </c>
      <c r="D106">
        <v>1.6125830394195417E-2</v>
      </c>
      <c r="E106">
        <v>1.5754180590501685E-2</v>
      </c>
      <c r="F106">
        <v>2.1629945630168245E-2</v>
      </c>
      <c r="G106">
        <v>2.18685866357873E-2</v>
      </c>
      <c r="H106">
        <v>2.0129103508781575E-2</v>
      </c>
      <c r="I106">
        <v>1.6306189879295396E-2</v>
      </c>
      <c r="J106">
        <v>1.8968689721681743E-2</v>
      </c>
      <c r="K106">
        <v>1.9556973968946428E-2</v>
      </c>
      <c r="L106">
        <v>1.6043216950795788E-2</v>
      </c>
      <c r="M106">
        <v>1.7426800950950828E-2</v>
      </c>
      <c r="N106">
        <v>1.8449023503975915E-2</v>
      </c>
      <c r="O106">
        <v>2.159424778574422E-2</v>
      </c>
      <c r="P106">
        <v>2.2621587408420948E-2</v>
      </c>
      <c r="Q106">
        <v>2.5214362178538733E-2</v>
      </c>
      <c r="R106">
        <v>1.9531726885901476E-2</v>
      </c>
      <c r="S106">
        <v>2.6408325965793438E-2</v>
      </c>
      <c r="T106">
        <v>2.0709442431338966E-2</v>
      </c>
      <c r="U106">
        <v>1.2983315474146951E-2</v>
      </c>
      <c r="V106">
        <v>1.8735878735819632E-2</v>
      </c>
      <c r="W106">
        <v>3.3513810550574133E-2</v>
      </c>
      <c r="X106">
        <v>2.0369005536478333E-2</v>
      </c>
      <c r="Y106">
        <v>2.2029207170267687E-2</v>
      </c>
      <c r="Z106">
        <v>1.0383835126993848</v>
      </c>
      <c r="AA106">
        <v>2.5939994668788272E-2</v>
      </c>
      <c r="AB106">
        <v>5.489817748952827E-3</v>
      </c>
      <c r="AC106">
        <v>1.9368976225931502E-2</v>
      </c>
      <c r="AD106">
        <v>3.0393827302536931E-2</v>
      </c>
      <c r="AE106">
        <v>3.2766276328872725E-2</v>
      </c>
      <c r="AF106">
        <v>4.5727925975172126E-2</v>
      </c>
      <c r="AG106">
        <v>3.7427471480952407E-2</v>
      </c>
      <c r="AH106">
        <v>3.0676314279481892E-2</v>
      </c>
      <c r="AI106">
        <v>4.3878477224449236E-2</v>
      </c>
      <c r="AJ106">
        <v>0</v>
      </c>
      <c r="AK106" s="93">
        <v>5.2112334045592013E-2</v>
      </c>
    </row>
    <row r="107" spans="2:37" x14ac:dyDescent="0.3">
      <c r="B107" t="s">
        <v>600</v>
      </c>
      <c r="C107" s="92">
        <v>6.780926460833879E-2</v>
      </c>
      <c r="D107">
        <v>6.6230168143654095E-2</v>
      </c>
      <c r="E107">
        <v>6.2704144101009426E-2</v>
      </c>
      <c r="F107">
        <v>8.5611404282168915E-2</v>
      </c>
      <c r="G107">
        <v>8.8673567255579164E-2</v>
      </c>
      <c r="H107">
        <v>7.5449887126255305E-2</v>
      </c>
      <c r="I107">
        <v>7.0548191131716356E-2</v>
      </c>
      <c r="J107">
        <v>7.7952546541354056E-2</v>
      </c>
      <c r="K107">
        <v>7.7838161180938337E-2</v>
      </c>
      <c r="L107">
        <v>6.1905155405255909E-2</v>
      </c>
      <c r="M107">
        <v>8.2737818151276996E-2</v>
      </c>
      <c r="N107">
        <v>7.7920669608380788E-2</v>
      </c>
      <c r="O107">
        <v>7.7574872191187222E-2</v>
      </c>
      <c r="P107">
        <v>8.3260596273823373E-2</v>
      </c>
      <c r="Q107">
        <v>9.4956683062137032E-2</v>
      </c>
      <c r="R107">
        <v>8.3285347987356331E-2</v>
      </c>
      <c r="S107">
        <v>0.11302525223393604</v>
      </c>
      <c r="T107">
        <v>9.0479765749896301E-2</v>
      </c>
      <c r="U107">
        <v>5.7971572694952025E-2</v>
      </c>
      <c r="V107">
        <v>7.8999531831297418E-2</v>
      </c>
      <c r="W107">
        <v>0.1136998455699028</v>
      </c>
      <c r="X107">
        <v>7.9354337635716157E-2</v>
      </c>
      <c r="Y107">
        <v>9.7819147389506381E-2</v>
      </c>
      <c r="Z107">
        <v>0.1002211952667766</v>
      </c>
      <c r="AA107">
        <v>1.092912435184866</v>
      </c>
      <c r="AB107">
        <v>3.1931078063228036E-2</v>
      </c>
      <c r="AC107">
        <v>8.0307247556008252E-2</v>
      </c>
      <c r="AD107">
        <v>8.2128687666300632E-2</v>
      </c>
      <c r="AE107">
        <v>8.9918925471693445E-2</v>
      </c>
      <c r="AF107">
        <v>0.19076447502258723</v>
      </c>
      <c r="AG107">
        <v>0.12147751438396835</v>
      </c>
      <c r="AH107">
        <v>0.10236087446860996</v>
      </c>
      <c r="AI107">
        <v>0.1363498250888617</v>
      </c>
      <c r="AJ107">
        <v>0</v>
      </c>
      <c r="AK107" s="93">
        <v>0.17510843772271448</v>
      </c>
    </row>
    <row r="108" spans="2:37" x14ac:dyDescent="0.3">
      <c r="B108" t="s">
        <v>601</v>
      </c>
      <c r="C108" s="92">
        <v>4.7870869389877765E-2</v>
      </c>
      <c r="D108">
        <v>5.0685870540712441E-2</v>
      </c>
      <c r="E108">
        <v>4.1368027376962734E-2</v>
      </c>
      <c r="F108">
        <v>5.3958921941635367E-2</v>
      </c>
      <c r="G108">
        <v>5.3454316451478953E-2</v>
      </c>
      <c r="H108">
        <v>5.6999490293265981E-2</v>
      </c>
      <c r="I108">
        <v>4.3186340450532879E-2</v>
      </c>
      <c r="J108">
        <v>5.0343525017903568E-2</v>
      </c>
      <c r="K108">
        <v>4.958033568085117E-2</v>
      </c>
      <c r="L108">
        <v>4.469027918085109E-2</v>
      </c>
      <c r="M108">
        <v>4.4489384702584137E-2</v>
      </c>
      <c r="N108">
        <v>5.1138706679110968E-2</v>
      </c>
      <c r="O108">
        <v>5.4059210264962181E-2</v>
      </c>
      <c r="P108">
        <v>5.7448273519588519E-2</v>
      </c>
      <c r="Q108">
        <v>6.0610835604598089E-2</v>
      </c>
      <c r="R108">
        <v>4.9734508386195746E-2</v>
      </c>
      <c r="S108">
        <v>6.8152879934149549E-2</v>
      </c>
      <c r="T108">
        <v>6.5066599418696247E-2</v>
      </c>
      <c r="U108">
        <v>3.622445972251577E-2</v>
      </c>
      <c r="V108">
        <v>4.9632668028772753E-2</v>
      </c>
      <c r="W108">
        <v>5.2166118036284896E-2</v>
      </c>
      <c r="X108">
        <v>6.1870460989675045E-2</v>
      </c>
      <c r="Y108">
        <v>7.0332393301523993E-2</v>
      </c>
      <c r="Z108">
        <v>7.2326093991547019E-2</v>
      </c>
      <c r="AA108">
        <v>5.871663191943801E-2</v>
      </c>
      <c r="AB108">
        <v>1.0167988666590111</v>
      </c>
      <c r="AC108">
        <v>5.8250058723005434E-2</v>
      </c>
      <c r="AD108">
        <v>7.2212847846584369E-2</v>
      </c>
      <c r="AE108">
        <v>9.3299286828090036E-2</v>
      </c>
      <c r="AF108">
        <v>0.11632018440415255</v>
      </c>
      <c r="AG108">
        <v>0.10586511762294504</v>
      </c>
      <c r="AH108">
        <v>8.2440303843225468E-2</v>
      </c>
      <c r="AI108">
        <v>0.15172455449608649</v>
      </c>
      <c r="AJ108">
        <v>0</v>
      </c>
      <c r="AK108" s="93">
        <v>0.16174355190304562</v>
      </c>
    </row>
    <row r="109" spans="2:37" x14ac:dyDescent="0.3">
      <c r="B109" t="s">
        <v>602</v>
      </c>
      <c r="C109" s="92">
        <v>9.229028035469827E-3</v>
      </c>
      <c r="D109">
        <v>4.2125086862891915E-3</v>
      </c>
      <c r="E109">
        <v>6.0495336667059857E-3</v>
      </c>
      <c r="F109">
        <v>5.6915978002375061E-3</v>
      </c>
      <c r="G109">
        <v>1.0121280846992575E-2</v>
      </c>
      <c r="H109">
        <v>6.0882877789217677E-3</v>
      </c>
      <c r="I109">
        <v>4.2535739175615138E-3</v>
      </c>
      <c r="J109">
        <v>5.4581239729222988E-3</v>
      </c>
      <c r="K109">
        <v>6.7931249963083763E-3</v>
      </c>
      <c r="L109">
        <v>4.6075973466628475E-3</v>
      </c>
      <c r="M109">
        <v>5.6407262889862338E-3</v>
      </c>
      <c r="N109">
        <v>7.5877672288923396E-3</v>
      </c>
      <c r="O109">
        <v>5.6698201990523448E-3</v>
      </c>
      <c r="P109">
        <v>5.2841689023202573E-3</v>
      </c>
      <c r="Q109">
        <v>5.0113777251691687E-3</v>
      </c>
      <c r="R109">
        <v>6.6398597758621494E-3</v>
      </c>
      <c r="S109">
        <v>9.5425640061059004E-3</v>
      </c>
      <c r="T109">
        <v>6.1760718807500527E-3</v>
      </c>
      <c r="U109">
        <v>2.9781705515121103E-3</v>
      </c>
      <c r="V109">
        <v>8.1283846923684705E-3</v>
      </c>
      <c r="W109">
        <v>6.0630946596735794E-3</v>
      </c>
      <c r="X109">
        <v>6.3202154369043587E-3</v>
      </c>
      <c r="Y109">
        <v>3.2207956660855783E-2</v>
      </c>
      <c r="Z109">
        <v>2.2395575021249062E-2</v>
      </c>
      <c r="AA109">
        <v>6.59170600987988E-3</v>
      </c>
      <c r="AB109">
        <v>1.5772543435072213E-3</v>
      </c>
      <c r="AC109">
        <v>1.0317227765329873</v>
      </c>
      <c r="AD109">
        <v>6.7286229045824403E-3</v>
      </c>
      <c r="AE109">
        <v>8.00999645062591E-3</v>
      </c>
      <c r="AF109">
        <v>1.0102515995540066E-2</v>
      </c>
      <c r="AG109">
        <v>1.0570859072072879E-2</v>
      </c>
      <c r="AH109">
        <v>8.4809290346799932E-3</v>
      </c>
      <c r="AI109">
        <v>1.1438220626285418E-2</v>
      </c>
      <c r="AJ109">
        <v>0</v>
      </c>
      <c r="AK109" s="93">
        <v>9.8019245228142312E-3</v>
      </c>
    </row>
    <row r="110" spans="2:37" x14ac:dyDescent="0.3">
      <c r="B110" t="s">
        <v>603</v>
      </c>
      <c r="C110" s="92">
        <v>1.5888599256679049E-2</v>
      </c>
      <c r="D110">
        <v>3.8828099044097175E-2</v>
      </c>
      <c r="E110">
        <v>1.2876894681490284E-2</v>
      </c>
      <c r="F110">
        <v>1.3458827332096907E-2</v>
      </c>
      <c r="G110">
        <v>1.7898785568391692E-2</v>
      </c>
      <c r="H110">
        <v>1.7285218209395027E-2</v>
      </c>
      <c r="I110">
        <v>2.6641414959447846E-2</v>
      </c>
      <c r="J110">
        <v>1.6452732719304915E-2</v>
      </c>
      <c r="K110">
        <v>1.6306983315621044E-2</v>
      </c>
      <c r="L110">
        <v>1.9537417438037972E-2</v>
      </c>
      <c r="M110">
        <v>2.1567371422041941E-2</v>
      </c>
      <c r="N110">
        <v>1.9294635627599241E-2</v>
      </c>
      <c r="O110">
        <v>1.5957153557113142E-2</v>
      </c>
      <c r="P110">
        <v>1.6831810977669195E-2</v>
      </c>
      <c r="Q110">
        <v>1.530778708316439E-2</v>
      </c>
      <c r="R110">
        <v>2.9379491029316078E-2</v>
      </c>
      <c r="S110">
        <v>3.1138821496741249E-2</v>
      </c>
      <c r="T110">
        <v>1.4754201358852505E-2</v>
      </c>
      <c r="U110">
        <v>1.1877849003657948E-2</v>
      </c>
      <c r="V110">
        <v>1.5605627842313697E-2</v>
      </c>
      <c r="W110">
        <v>1.4015550760001855E-2</v>
      </c>
      <c r="X110">
        <v>1.6539051817009928E-2</v>
      </c>
      <c r="Y110">
        <v>3.0863900574892519E-2</v>
      </c>
      <c r="Z110">
        <v>5.3428708337459968E-2</v>
      </c>
      <c r="AA110">
        <v>3.402346426929561E-2</v>
      </c>
      <c r="AB110">
        <v>5.8849029894299278E-3</v>
      </c>
      <c r="AC110">
        <v>1.762354455822741E-2</v>
      </c>
      <c r="AD110">
        <v>1.3469006518988234</v>
      </c>
      <c r="AE110">
        <v>4.5135277693097602E-2</v>
      </c>
      <c r="AF110">
        <v>6.5324056099785019E-2</v>
      </c>
      <c r="AG110">
        <v>4.8660498687033073E-2</v>
      </c>
      <c r="AH110">
        <v>2.7829951420730314E-2</v>
      </c>
      <c r="AI110">
        <v>4.9383951690768639E-2</v>
      </c>
      <c r="AJ110">
        <v>0</v>
      </c>
      <c r="AK110" s="93">
        <v>2.9725219804864911E-2</v>
      </c>
    </row>
    <row r="111" spans="2:37" x14ac:dyDescent="0.3">
      <c r="B111" t="s">
        <v>604</v>
      </c>
      <c r="C111" s="92">
        <v>4.7083000459503963E-2</v>
      </c>
      <c r="D111">
        <v>6.8097245626502989E-2</v>
      </c>
      <c r="E111">
        <v>3.4238688695608643E-2</v>
      </c>
      <c r="F111">
        <v>3.1035192404742416E-2</v>
      </c>
      <c r="G111">
        <v>4.7425808370358077E-2</v>
      </c>
      <c r="H111">
        <v>3.3380682212384855E-2</v>
      </c>
      <c r="I111">
        <v>4.6918592603436338E-2</v>
      </c>
      <c r="J111">
        <v>3.7516263773692542E-2</v>
      </c>
      <c r="K111">
        <v>4.6464895996707778E-2</v>
      </c>
      <c r="L111">
        <v>3.6856629844635926E-2</v>
      </c>
      <c r="M111">
        <v>3.3799357240516047E-2</v>
      </c>
      <c r="N111">
        <v>3.2940504023206314E-2</v>
      </c>
      <c r="O111">
        <v>3.146638218171572E-2</v>
      </c>
      <c r="P111">
        <v>3.5509997199901652E-2</v>
      </c>
      <c r="Q111">
        <v>3.0280069209300174E-2</v>
      </c>
      <c r="R111">
        <v>3.899835506209888E-2</v>
      </c>
      <c r="S111">
        <v>5.9935948192510712E-2</v>
      </c>
      <c r="T111">
        <v>3.0937168138653923E-2</v>
      </c>
      <c r="U111">
        <v>2.1999004921598543E-2</v>
      </c>
      <c r="V111">
        <v>3.7289588069223903E-2</v>
      </c>
      <c r="W111">
        <v>2.800696468447857E-2</v>
      </c>
      <c r="X111">
        <v>4.0668153908045179E-2</v>
      </c>
      <c r="Y111">
        <v>4.3985131276168724E-2</v>
      </c>
      <c r="Z111">
        <v>4.3411512807116519E-2</v>
      </c>
      <c r="AA111">
        <v>4.2839286256182718E-2</v>
      </c>
      <c r="AB111">
        <v>1.2754656444912783E-2</v>
      </c>
      <c r="AC111">
        <v>3.3054095446100391E-2</v>
      </c>
      <c r="AD111">
        <v>5.2081666297131374E-2</v>
      </c>
      <c r="AE111">
        <v>1.0715357931674849</v>
      </c>
      <c r="AF111">
        <v>7.9869987802232173E-2</v>
      </c>
      <c r="AG111">
        <v>5.6995091931497377E-2</v>
      </c>
      <c r="AH111">
        <v>3.8845468120008671E-2</v>
      </c>
      <c r="AI111">
        <v>7.9732967622122522E-2</v>
      </c>
      <c r="AJ111">
        <v>0</v>
      </c>
      <c r="AK111" s="93">
        <v>5.1562137885425373E-2</v>
      </c>
    </row>
    <row r="112" spans="2:37" x14ac:dyDescent="0.3">
      <c r="B112" t="s">
        <v>605</v>
      </c>
      <c r="C112" s="92">
        <v>3.6082413934155247E-2</v>
      </c>
      <c r="D112">
        <v>3.1806832179083276E-2</v>
      </c>
      <c r="E112">
        <v>2.8849893976359755E-2</v>
      </c>
      <c r="F112">
        <v>3.6586520458271751E-2</v>
      </c>
      <c r="G112">
        <v>3.343745643750342E-2</v>
      </c>
      <c r="H112">
        <v>3.4953092784161005E-2</v>
      </c>
      <c r="I112">
        <v>2.708307171071293E-2</v>
      </c>
      <c r="J112">
        <v>3.1291648972303569E-2</v>
      </c>
      <c r="K112">
        <v>3.2574566469189201E-2</v>
      </c>
      <c r="L112">
        <v>2.8546770177541026E-2</v>
      </c>
      <c r="M112">
        <v>2.8531960613547284E-2</v>
      </c>
      <c r="N112">
        <v>3.1860084842255422E-2</v>
      </c>
      <c r="O112">
        <v>3.265557686265276E-2</v>
      </c>
      <c r="P112">
        <v>3.8041495904529286E-2</v>
      </c>
      <c r="Q112">
        <v>3.5791451435456374E-2</v>
      </c>
      <c r="R112">
        <v>2.9627935861847272E-2</v>
      </c>
      <c r="S112">
        <v>4.1385655712634029E-2</v>
      </c>
      <c r="T112">
        <v>3.5790377907717351E-2</v>
      </c>
      <c r="U112">
        <v>2.6523930825038455E-2</v>
      </c>
      <c r="V112">
        <v>3.5223405321589234E-2</v>
      </c>
      <c r="W112">
        <v>2.8576469360477266E-2</v>
      </c>
      <c r="X112">
        <v>3.8224871029256452E-2</v>
      </c>
      <c r="Y112">
        <v>3.9273011616456126E-2</v>
      </c>
      <c r="Z112">
        <v>2.8558507622115946E-2</v>
      </c>
      <c r="AA112">
        <v>2.7817852074538563E-2</v>
      </c>
      <c r="AB112">
        <v>9.2160379737733621E-3</v>
      </c>
      <c r="AC112">
        <v>3.3273825286585519E-2</v>
      </c>
      <c r="AD112">
        <v>4.2434639945650762E-2</v>
      </c>
      <c r="AE112">
        <v>4.4613576377038486E-2</v>
      </c>
      <c r="AF112">
        <v>1.0847065830428664</v>
      </c>
      <c r="AG112">
        <v>7.4259857195327711E-2</v>
      </c>
      <c r="AH112">
        <v>5.9564984315346362E-2</v>
      </c>
      <c r="AI112">
        <v>0.10425888462674346</v>
      </c>
      <c r="AJ112">
        <v>0</v>
      </c>
      <c r="AK112" s="93">
        <v>0.13316476733014201</v>
      </c>
    </row>
    <row r="113" spans="2:37" x14ac:dyDescent="0.3">
      <c r="B113" t="s">
        <v>606</v>
      </c>
      <c r="C113" s="92">
        <v>3.5162248561555802E-2</v>
      </c>
      <c r="D113">
        <v>3.1345591056800369E-2</v>
      </c>
      <c r="E113">
        <v>2.8033523247972918E-2</v>
      </c>
      <c r="F113">
        <v>3.5650247037846576E-2</v>
      </c>
      <c r="G113">
        <v>3.2482561500646247E-2</v>
      </c>
      <c r="H113">
        <v>3.3504780498598452E-2</v>
      </c>
      <c r="I113">
        <v>2.6551518483018784E-2</v>
      </c>
      <c r="J113">
        <v>3.028916282628159E-2</v>
      </c>
      <c r="K113">
        <v>3.1554806049560652E-2</v>
      </c>
      <c r="L113">
        <v>2.8468186446002658E-2</v>
      </c>
      <c r="M113">
        <v>2.7769293328302108E-2</v>
      </c>
      <c r="N113">
        <v>3.0762597832270047E-2</v>
      </c>
      <c r="O113">
        <v>3.1611549588569834E-2</v>
      </c>
      <c r="P113">
        <v>3.7279208012154362E-2</v>
      </c>
      <c r="Q113">
        <v>3.4862174133053835E-2</v>
      </c>
      <c r="R113">
        <v>3.1837847694202878E-2</v>
      </c>
      <c r="S113">
        <v>3.790273353938764E-2</v>
      </c>
      <c r="T113">
        <v>3.6087222756982965E-2</v>
      </c>
      <c r="U113">
        <v>2.5800004481491782E-2</v>
      </c>
      <c r="V113">
        <v>3.4327171453082471E-2</v>
      </c>
      <c r="W113">
        <v>2.781885616466093E-2</v>
      </c>
      <c r="X113">
        <v>3.6817709512400612E-2</v>
      </c>
      <c r="Y113">
        <v>3.8146835852820263E-2</v>
      </c>
      <c r="Z113">
        <v>3.578298953266084E-2</v>
      </c>
      <c r="AA113">
        <v>2.7326346444804205E-2</v>
      </c>
      <c r="AB113">
        <v>9.9654493883737875E-3</v>
      </c>
      <c r="AC113">
        <v>3.2947028086747356E-2</v>
      </c>
      <c r="AD113">
        <v>4.4844148586686693E-2</v>
      </c>
      <c r="AE113">
        <v>4.8598525316553128E-2</v>
      </c>
      <c r="AF113">
        <v>0.16769731117932637</v>
      </c>
      <c r="AG113">
        <v>1.072210698256377</v>
      </c>
      <c r="AH113">
        <v>6.1864948169880959E-2</v>
      </c>
      <c r="AI113">
        <v>8.569163197620068E-2</v>
      </c>
      <c r="AJ113">
        <v>0</v>
      </c>
      <c r="AK113" s="93">
        <v>0.12911693196849275</v>
      </c>
    </row>
    <row r="114" spans="2:37" x14ac:dyDescent="0.3">
      <c r="B114" t="s">
        <v>607</v>
      </c>
      <c r="C114" s="92">
        <v>1.885830375139633E-2</v>
      </c>
      <c r="D114">
        <v>1.6879060236971836E-2</v>
      </c>
      <c r="E114">
        <v>1.4192282520993986E-2</v>
      </c>
      <c r="F114">
        <v>1.6990235563145471E-2</v>
      </c>
      <c r="G114">
        <v>1.6702900526151768E-2</v>
      </c>
      <c r="H114">
        <v>1.6621174975669457E-2</v>
      </c>
      <c r="I114">
        <v>1.3742755180813779E-2</v>
      </c>
      <c r="J114">
        <v>1.4987968325026465E-2</v>
      </c>
      <c r="K114">
        <v>1.5532920417322894E-2</v>
      </c>
      <c r="L114">
        <v>1.3782131629870211E-2</v>
      </c>
      <c r="M114">
        <v>1.3578287741734809E-2</v>
      </c>
      <c r="N114">
        <v>1.4985818339526365E-2</v>
      </c>
      <c r="O114">
        <v>1.5210296958190931E-2</v>
      </c>
      <c r="P114">
        <v>1.8057366835773258E-2</v>
      </c>
      <c r="Q114">
        <v>1.6676021418760754E-2</v>
      </c>
      <c r="R114">
        <v>1.4186040816008131E-2</v>
      </c>
      <c r="S114">
        <v>2.0735212499117289E-2</v>
      </c>
      <c r="T114">
        <v>1.7151502731554837E-2</v>
      </c>
      <c r="U114">
        <v>1.223293647696674E-2</v>
      </c>
      <c r="V114">
        <v>1.6388902434114325E-2</v>
      </c>
      <c r="W114">
        <v>1.3284960463475021E-2</v>
      </c>
      <c r="X114">
        <v>1.8092214998783013E-2</v>
      </c>
      <c r="Y114">
        <v>1.9131151640574173E-2</v>
      </c>
      <c r="Z114">
        <v>1.5180285915667871E-2</v>
      </c>
      <c r="AA114">
        <v>1.4597947174296423E-2</v>
      </c>
      <c r="AB114">
        <v>5.9685424602272863E-3</v>
      </c>
      <c r="AC114">
        <v>2.0771072716414398E-2</v>
      </c>
      <c r="AD114">
        <v>2.6337846998175728E-2</v>
      </c>
      <c r="AE114">
        <v>3.7878616833092245E-2</v>
      </c>
      <c r="AF114">
        <v>0.10756080541043031</v>
      </c>
      <c r="AG114">
        <v>5.0391328823346897E-2</v>
      </c>
      <c r="AH114">
        <v>1.0300303142977774</v>
      </c>
      <c r="AI114">
        <v>5.4734570950088317E-2</v>
      </c>
      <c r="AJ114">
        <v>0</v>
      </c>
      <c r="AK114" s="93">
        <v>5.8696784233521739E-2</v>
      </c>
    </row>
    <row r="115" spans="2:37" x14ac:dyDescent="0.3">
      <c r="B115" t="s">
        <v>608</v>
      </c>
      <c r="C115" s="92">
        <v>2.5182885488853571E-2</v>
      </c>
      <c r="D115">
        <v>2.4560904028438853E-2</v>
      </c>
      <c r="E115">
        <v>2.2317394572571984E-2</v>
      </c>
      <c r="F115">
        <v>2.796563289545493E-2</v>
      </c>
      <c r="G115">
        <v>2.7320963455495742E-2</v>
      </c>
      <c r="H115">
        <v>4.3749686532702746E-2</v>
      </c>
      <c r="I115">
        <v>2.267209174970948E-2</v>
      </c>
      <c r="J115">
        <v>3.4545030548308438E-2</v>
      </c>
      <c r="K115">
        <v>3.4435321692386597E-2</v>
      </c>
      <c r="L115">
        <v>2.2988315019464231E-2</v>
      </c>
      <c r="M115">
        <v>2.608640138228319E-2</v>
      </c>
      <c r="N115">
        <v>4.0633203088380268E-2</v>
      </c>
      <c r="O115">
        <v>3.7860432952291315E-2</v>
      </c>
      <c r="P115">
        <v>3.5499817147495435E-2</v>
      </c>
      <c r="Q115">
        <v>3.4404435359255282E-2</v>
      </c>
      <c r="R115">
        <v>2.8050490996767551E-2</v>
      </c>
      <c r="S115">
        <v>0.20391661043865886</v>
      </c>
      <c r="T115">
        <v>3.2421670650671336E-2</v>
      </c>
      <c r="U115">
        <v>1.87047728646146E-2</v>
      </c>
      <c r="V115">
        <v>2.7018620402647565E-2</v>
      </c>
      <c r="W115">
        <v>3.127265735052865E-2</v>
      </c>
      <c r="X115">
        <v>5.3029009430782474E-2</v>
      </c>
      <c r="Y115">
        <v>4.3249546497190532E-2</v>
      </c>
      <c r="Z115">
        <v>6.3844561331432972E-2</v>
      </c>
      <c r="AA115">
        <v>3.57518928024292E-2</v>
      </c>
      <c r="AB115">
        <v>1.6511827833618011E-2</v>
      </c>
      <c r="AC115">
        <v>3.2878125644335558E-2</v>
      </c>
      <c r="AD115">
        <v>4.2407897179235141E-2</v>
      </c>
      <c r="AE115">
        <v>7.7356156746833687E-2</v>
      </c>
      <c r="AF115">
        <v>8.353076066206841E-2</v>
      </c>
      <c r="AG115">
        <v>5.517437753357491E-2</v>
      </c>
      <c r="AH115">
        <v>4.9814442952335815E-2</v>
      </c>
      <c r="AI115">
        <v>1.1412851575476826</v>
      </c>
      <c r="AJ115">
        <v>0</v>
      </c>
      <c r="AK115" s="93">
        <v>7.9117347258080062E-2</v>
      </c>
    </row>
    <row r="116" spans="2:37" x14ac:dyDescent="0.3">
      <c r="B116" t="s">
        <v>609</v>
      </c>
      <c r="C116" s="92">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1</v>
      </c>
      <c r="AK116" s="93">
        <v>0</v>
      </c>
    </row>
    <row r="117" spans="2:37" ht="15" thickBot="1" x14ac:dyDescent="0.35">
      <c r="B117" t="s">
        <v>652</v>
      </c>
      <c r="C117" s="94">
        <v>0.38514670046375499</v>
      </c>
      <c r="D117" s="95">
        <v>0.33860989816096321</v>
      </c>
      <c r="E117" s="95">
        <v>0.30666487458354397</v>
      </c>
      <c r="F117" s="95">
        <v>0.38933793949332457</v>
      </c>
      <c r="G117" s="95">
        <v>0.35411478450493261</v>
      </c>
      <c r="H117" s="95">
        <v>0.36403070854070446</v>
      </c>
      <c r="I117" s="95">
        <v>0.28774252806700101</v>
      </c>
      <c r="J117" s="95">
        <v>0.32956462395649128</v>
      </c>
      <c r="K117" s="95">
        <v>0.34313910133380326</v>
      </c>
      <c r="L117" s="95">
        <v>0.30336855677844066</v>
      </c>
      <c r="M117" s="95">
        <v>0.30249203934849245</v>
      </c>
      <c r="N117" s="95">
        <v>0.33472787860415959</v>
      </c>
      <c r="O117" s="95">
        <v>0.34432765793830272</v>
      </c>
      <c r="P117" s="95">
        <v>0.4031592996512513</v>
      </c>
      <c r="Q117" s="95">
        <v>0.37900874593268447</v>
      </c>
      <c r="R117" s="95">
        <v>0.31347356816396021</v>
      </c>
      <c r="S117" s="95">
        <v>0.39360674853939559</v>
      </c>
      <c r="T117" s="95">
        <v>0.37884985035564794</v>
      </c>
      <c r="U117" s="95">
        <v>0.28328865389913521</v>
      </c>
      <c r="V117" s="95">
        <v>0.3753854010517107</v>
      </c>
      <c r="W117" s="95">
        <v>0.3020158429478092</v>
      </c>
      <c r="X117" s="95">
        <v>0.40053563255942493</v>
      </c>
      <c r="Y117" s="95">
        <v>0.4148893890393896</v>
      </c>
      <c r="Z117" s="95">
        <v>0.29280284298978626</v>
      </c>
      <c r="AA117" s="95">
        <v>0.29245479408862191</v>
      </c>
      <c r="AB117" s="95">
        <v>9.5604240812120544E-2</v>
      </c>
      <c r="AC117" s="95">
        <v>0.35288525196381021</v>
      </c>
      <c r="AD117" s="95">
        <v>0.4489319390462202</v>
      </c>
      <c r="AE117" s="95">
        <v>0.46327857477918438</v>
      </c>
      <c r="AF117" s="95">
        <v>0.89828402221579484</v>
      </c>
      <c r="AG117" s="95">
        <v>0.79206581203113524</v>
      </c>
      <c r="AH117" s="95">
        <v>0.63362451301326927</v>
      </c>
      <c r="AI117" s="95">
        <v>0.82532986314818479</v>
      </c>
      <c r="AJ117" s="95">
        <v>0</v>
      </c>
      <c r="AK117" s="96">
        <v>1.4282856530848858</v>
      </c>
    </row>
  </sheetData>
  <sheetProtection password="DFD3" sheet="1" objects="1" scenarios="1" formatCells="0" formatColumns="0" formatRows="0"/>
  <protectedRanges>
    <protectedRange sqref="E7" name="DollarYear"/>
    <protectedRange sqref="C9:E42" name="VA"/>
    <protectedRange sqref="C46:AJ79" name="L1"/>
    <protectedRange sqref="C83:AK117" name="L2"/>
  </protectedRanges>
  <mergeCells count="1">
    <mergeCell ref="B2:D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0000000}">
          <x14:formula1>
            <xm:f>'Default-Data'!$E$5:$E$55</xm:f>
          </x14:formula1>
          <xm:sqref>E7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theme="2" tint="-9.9978637043366805E-2"/>
  </sheetPr>
  <dimension ref="B2:AO138"/>
  <sheetViews>
    <sheetView topLeftCell="N104" workbookViewId="0">
      <selection activeCell="E11" sqref="E11"/>
    </sheetView>
  </sheetViews>
  <sheetFormatPr defaultColWidth="8.77734375" defaultRowHeight="14.4" x14ac:dyDescent="0.3"/>
  <cols>
    <col min="2" max="2" width="41.33203125" customWidth="1"/>
    <col min="3" max="5" width="16.109375" customWidth="1"/>
  </cols>
  <sheetData>
    <row r="2" spans="2:5" ht="23.4" x14ac:dyDescent="0.45">
      <c r="B2" s="128" t="s">
        <v>924</v>
      </c>
      <c r="C2" s="129"/>
      <c r="D2" s="129"/>
    </row>
    <row r="4" spans="2:5" x14ac:dyDescent="0.3">
      <c r="B4" s="9" t="s">
        <v>968</v>
      </c>
    </row>
    <row r="10" spans="2:5" ht="15" thickBot="1" x14ac:dyDescent="0.35"/>
    <row r="11" spans="2:5" ht="29.4" thickBot="1" x14ac:dyDescent="0.35">
      <c r="C11" s="21"/>
      <c r="D11" s="21" t="s">
        <v>909</v>
      </c>
      <c r="E11" s="111">
        <v>2014</v>
      </c>
    </row>
    <row r="12" spans="2:5" ht="58.2" thickBot="1" x14ac:dyDescent="0.35">
      <c r="C12" s="21" t="s">
        <v>697</v>
      </c>
      <c r="D12" s="21" t="s">
        <v>698</v>
      </c>
      <c r="E12" s="21" t="str">
        <f>"Average Earnings ($"&amp;CustomRegion2_EarningsYear&amp;") per Job"</f>
        <v>Average Earnings ($2014) per Job</v>
      </c>
    </row>
    <row r="13" spans="2:5" x14ac:dyDescent="0.3">
      <c r="B13" t="s">
        <v>653</v>
      </c>
      <c r="C13" s="44">
        <v>0.61618145995896256</v>
      </c>
      <c r="D13" s="90">
        <v>0.11065665012979062</v>
      </c>
      <c r="E13" s="91">
        <v>1051.3267752703398</v>
      </c>
    </row>
    <row r="14" spans="2:5" x14ac:dyDescent="0.3">
      <c r="B14" t="s">
        <v>654</v>
      </c>
      <c r="C14" s="92">
        <v>0.81265568953323331</v>
      </c>
      <c r="D14">
        <v>6.4136947368319777E-2</v>
      </c>
      <c r="E14" s="93">
        <v>19202.310320220251</v>
      </c>
    </row>
    <row r="15" spans="2:5" x14ac:dyDescent="0.3">
      <c r="B15" t="s">
        <v>655</v>
      </c>
      <c r="C15" s="92">
        <v>0.39572608251967922</v>
      </c>
      <c r="D15">
        <v>9.6162718258015423E-2</v>
      </c>
      <c r="E15" s="93">
        <v>3982.062502038686</v>
      </c>
    </row>
    <row r="16" spans="2:5" x14ac:dyDescent="0.3">
      <c r="B16" t="s">
        <v>656</v>
      </c>
      <c r="C16" s="92">
        <v>0.34814403101218488</v>
      </c>
      <c r="D16">
        <v>0.154132946738606</v>
      </c>
      <c r="E16" s="93">
        <v>4283.4804561984056</v>
      </c>
    </row>
    <row r="17" spans="2:5" x14ac:dyDescent="0.3">
      <c r="B17" t="s">
        <v>657</v>
      </c>
      <c r="C17" s="92">
        <v>0.4237104829140928</v>
      </c>
      <c r="D17">
        <v>0.14071874821085475</v>
      </c>
      <c r="E17" s="93">
        <v>2310.0272993767235</v>
      </c>
    </row>
    <row r="18" spans="2:5" x14ac:dyDescent="0.3">
      <c r="B18" t="s">
        <v>658</v>
      </c>
      <c r="C18" s="92">
        <v>0.34925971296079888</v>
      </c>
      <c r="D18">
        <v>0.13437648287623374</v>
      </c>
      <c r="E18" s="93">
        <v>7375.3753739564572</v>
      </c>
    </row>
    <row r="19" spans="2:5" x14ac:dyDescent="0.3">
      <c r="B19" t="s">
        <v>659</v>
      </c>
      <c r="C19" s="92">
        <v>0.16721622949727449</v>
      </c>
      <c r="D19">
        <v>7.0937258792246702E-2</v>
      </c>
      <c r="E19" s="93">
        <v>45219.985666637687</v>
      </c>
    </row>
    <row r="20" spans="2:5" x14ac:dyDescent="0.3">
      <c r="B20" t="s">
        <v>660</v>
      </c>
      <c r="C20" s="92">
        <v>0.3294932104895687</v>
      </c>
      <c r="D20">
        <v>0.1168149299450873</v>
      </c>
      <c r="E20" s="93">
        <v>12717.25879017399</v>
      </c>
    </row>
    <row r="21" spans="2:5" x14ac:dyDescent="0.3">
      <c r="B21" t="s">
        <v>661</v>
      </c>
      <c r="C21" s="92">
        <v>0.32638329990724285</v>
      </c>
      <c r="D21">
        <v>0.14819940830586117</v>
      </c>
      <c r="E21" s="93">
        <v>5461.5288971282616</v>
      </c>
    </row>
    <row r="22" spans="2:5" x14ac:dyDescent="0.3">
      <c r="B22" t="s">
        <v>662</v>
      </c>
      <c r="C22" s="92">
        <v>0.52858126728809485</v>
      </c>
      <c r="D22">
        <v>0.14819757141228002</v>
      </c>
      <c r="E22" s="93">
        <v>4112.7304881095006</v>
      </c>
    </row>
    <row r="23" spans="2:5" x14ac:dyDescent="0.3">
      <c r="B23" t="s">
        <v>663</v>
      </c>
      <c r="C23" s="92">
        <v>0.3611880591890293</v>
      </c>
      <c r="D23">
        <v>8.8317338318117375E-2</v>
      </c>
      <c r="E23" s="93">
        <v>10383.999515202067</v>
      </c>
    </row>
    <row r="24" spans="2:5" x14ac:dyDescent="0.3">
      <c r="B24" t="s">
        <v>664</v>
      </c>
      <c r="C24" s="92">
        <v>0.34600146827430395</v>
      </c>
      <c r="D24">
        <v>0.15418727546900263</v>
      </c>
      <c r="E24" s="93">
        <v>4675.7659143907185</v>
      </c>
    </row>
    <row r="25" spans="2:5" x14ac:dyDescent="0.3">
      <c r="B25" t="s">
        <v>667</v>
      </c>
      <c r="C25" s="92">
        <v>0.37574780762793553</v>
      </c>
      <c r="D25">
        <v>0.26908123465045741</v>
      </c>
      <c r="E25" s="93">
        <v>8962.4495644855142</v>
      </c>
    </row>
    <row r="26" spans="2:5" x14ac:dyDescent="0.3">
      <c r="B26" t="s">
        <v>665</v>
      </c>
      <c r="C26" s="92">
        <v>0.16429085926256498</v>
      </c>
      <c r="D26">
        <v>6.916368869114764E-2</v>
      </c>
      <c r="E26" s="93">
        <v>7825.963161489366</v>
      </c>
    </row>
    <row r="27" spans="2:5" x14ac:dyDescent="0.3">
      <c r="B27" t="s">
        <v>666</v>
      </c>
      <c r="C27" s="92">
        <v>0.25966527509595144</v>
      </c>
      <c r="D27">
        <v>0.12146864301448963</v>
      </c>
      <c r="E27" s="93">
        <v>6971.9406878051132</v>
      </c>
    </row>
    <row r="28" spans="2:5" x14ac:dyDescent="0.3">
      <c r="B28" t="s">
        <v>668</v>
      </c>
      <c r="C28" s="92">
        <v>0</v>
      </c>
      <c r="D28">
        <v>0</v>
      </c>
      <c r="E28" s="93">
        <v>7825.963161489366</v>
      </c>
    </row>
    <row r="29" spans="2:5" x14ac:dyDescent="0.3">
      <c r="B29" t="s">
        <v>669</v>
      </c>
      <c r="C29" s="92">
        <v>0</v>
      </c>
      <c r="D29">
        <v>0</v>
      </c>
      <c r="E29" s="93">
        <v>6971.9406878051132</v>
      </c>
    </row>
    <row r="30" spans="2:5" x14ac:dyDescent="0.3">
      <c r="B30" t="s">
        <v>670</v>
      </c>
      <c r="C30" s="92">
        <v>0.30509557446354735</v>
      </c>
      <c r="D30">
        <v>0.10610916006484145</v>
      </c>
      <c r="E30" s="93">
        <v>7434.0346585700618</v>
      </c>
    </row>
    <row r="31" spans="2:5" x14ac:dyDescent="0.3">
      <c r="B31" t="s">
        <v>671</v>
      </c>
      <c r="C31" s="92">
        <v>0</v>
      </c>
      <c r="D31">
        <v>0</v>
      </c>
      <c r="E31" s="93">
        <v>7434.0346585700618</v>
      </c>
    </row>
    <row r="32" spans="2:5" x14ac:dyDescent="0.3">
      <c r="B32" t="s">
        <v>672</v>
      </c>
      <c r="C32" s="92">
        <v>0.36941586836324558</v>
      </c>
      <c r="D32">
        <v>0.16880194534991375</v>
      </c>
      <c r="E32" s="93">
        <v>6398.9293337221088</v>
      </c>
    </row>
    <row r="33" spans="2:5" x14ac:dyDescent="0.3">
      <c r="B33" t="s">
        <v>673</v>
      </c>
      <c r="C33" s="92">
        <v>0.39281873433446163</v>
      </c>
      <c r="D33">
        <v>0.14790681245973447</v>
      </c>
      <c r="E33" s="93">
        <v>18657.291387928039</v>
      </c>
    </row>
    <row r="34" spans="2:5" x14ac:dyDescent="0.3">
      <c r="B34" t="s">
        <v>192</v>
      </c>
      <c r="C34" s="92">
        <v>0.48729254913452158</v>
      </c>
      <c r="D34">
        <v>0.2010893158975687</v>
      </c>
      <c r="E34" s="93">
        <v>2948.8410991810188</v>
      </c>
    </row>
    <row r="35" spans="2:5" x14ac:dyDescent="0.3">
      <c r="B35" t="s">
        <v>674</v>
      </c>
      <c r="C35" s="92">
        <v>0.73366253607209098</v>
      </c>
      <c r="D35">
        <v>0.17868304254417083</v>
      </c>
      <c r="E35" s="93">
        <v>4909.9591750264099</v>
      </c>
    </row>
    <row r="36" spans="2:5" x14ac:dyDescent="0.3">
      <c r="B36" t="s">
        <v>675</v>
      </c>
      <c r="C36" s="92">
        <v>0.71913646256153463</v>
      </c>
      <c r="D36">
        <v>0.19869477920290052</v>
      </c>
      <c r="E36" s="93">
        <v>1439.2352660193437</v>
      </c>
    </row>
    <row r="37" spans="2:5" x14ac:dyDescent="0.3">
      <c r="B37" t="s">
        <v>676</v>
      </c>
      <c r="C37" s="92">
        <v>0.62044283366741704</v>
      </c>
      <c r="D37">
        <v>0.21068863416526204</v>
      </c>
      <c r="E37" s="93">
        <v>7311.4359542271995</v>
      </c>
    </row>
    <row r="38" spans="2:5" x14ac:dyDescent="0.3">
      <c r="B38" t="s">
        <v>677</v>
      </c>
      <c r="C38" s="92">
        <v>0.61476449769768904</v>
      </c>
      <c r="D38">
        <v>0.16824027790886828</v>
      </c>
      <c r="E38" s="93">
        <v>12389.099373637871</v>
      </c>
    </row>
    <row r="39" spans="2:5" x14ac:dyDescent="0.3">
      <c r="B39" t="s">
        <v>678</v>
      </c>
      <c r="C39" s="92">
        <v>0.61863068765188778</v>
      </c>
      <c r="D39">
        <v>0.19361850897267704</v>
      </c>
      <c r="E39" s="93">
        <v>13225.494199916704</v>
      </c>
    </row>
    <row r="40" spans="2:5" x14ac:dyDescent="0.3">
      <c r="B40" t="s">
        <v>679</v>
      </c>
      <c r="C40" s="92">
        <v>0.89567053770333971</v>
      </c>
      <c r="D40">
        <v>8.8159755263037629E-3</v>
      </c>
      <c r="E40" s="93">
        <v>2341.8963532081798</v>
      </c>
    </row>
    <row r="41" spans="2:5" x14ac:dyDescent="0.3">
      <c r="B41" t="s">
        <v>680</v>
      </c>
      <c r="C41" s="92">
        <v>0.84932011450334288</v>
      </c>
      <c r="D41">
        <v>3.8078118329166875E-2</v>
      </c>
      <c r="E41" s="93">
        <v>2341.8963532081798</v>
      </c>
    </row>
    <row r="42" spans="2:5" x14ac:dyDescent="0.3">
      <c r="B42" t="s">
        <v>681</v>
      </c>
      <c r="C42" s="92">
        <v>0.51737621341656004</v>
      </c>
      <c r="D42">
        <v>0.33893007276355192</v>
      </c>
      <c r="E42" s="93">
        <v>12389.099373637871</v>
      </c>
    </row>
    <row r="43" spans="2:5" x14ac:dyDescent="0.3">
      <c r="B43" t="s">
        <v>682</v>
      </c>
      <c r="C43" s="92">
        <v>0</v>
      </c>
      <c r="D43">
        <v>0</v>
      </c>
      <c r="E43" s="93">
        <v>3837.4341394883281</v>
      </c>
    </row>
    <row r="44" spans="2:5" x14ac:dyDescent="0.3">
      <c r="B44" t="s">
        <v>683</v>
      </c>
      <c r="C44" s="92">
        <v>0.7137140864252367</v>
      </c>
      <c r="D44">
        <v>0.28158968295773279</v>
      </c>
      <c r="E44" s="93">
        <v>3837.4341394883281</v>
      </c>
    </row>
    <row r="45" spans="2:5" x14ac:dyDescent="0.3">
      <c r="B45" t="s">
        <v>684</v>
      </c>
      <c r="C45" s="92">
        <v>0.75012384885915595</v>
      </c>
      <c r="D45">
        <v>0.73994298767577038</v>
      </c>
      <c r="E45" s="93">
        <v>1449.4857266622216</v>
      </c>
    </row>
    <row r="46" spans="2:5" x14ac:dyDescent="0.3">
      <c r="B46" t="s">
        <v>685</v>
      </c>
      <c r="C46" s="92">
        <v>0.89066416011478455</v>
      </c>
      <c r="D46">
        <v>0.67772581272672361</v>
      </c>
      <c r="E46" s="93">
        <v>4134.6697940512486</v>
      </c>
    </row>
    <row r="47" spans="2:5" x14ac:dyDescent="0.3">
      <c r="B47" t="s">
        <v>686</v>
      </c>
      <c r="C47" s="92">
        <v>0.75025863634586576</v>
      </c>
      <c r="D47">
        <v>0.43269342416870804</v>
      </c>
      <c r="E47" s="93">
        <v>2283.4788244171646</v>
      </c>
    </row>
    <row r="48" spans="2:5" x14ac:dyDescent="0.3">
      <c r="B48" t="s">
        <v>687</v>
      </c>
      <c r="C48" s="92">
        <v>0.70480019524208759</v>
      </c>
      <c r="D48">
        <v>0.13673498124547931</v>
      </c>
      <c r="E48" s="93">
        <v>1449.4857266622216</v>
      </c>
    </row>
    <row r="49" spans="2:39" ht="15" thickBot="1" x14ac:dyDescent="0.35">
      <c r="B49" t="s">
        <v>688</v>
      </c>
      <c r="C49" s="94">
        <v>1</v>
      </c>
      <c r="D49" s="95">
        <v>1</v>
      </c>
      <c r="E49" s="96">
        <v>5199.2056088023692</v>
      </c>
    </row>
    <row r="56" spans="2:39" x14ac:dyDescent="0.3">
      <c r="B56" t="s">
        <v>75</v>
      </c>
    </row>
    <row r="57" spans="2:39" ht="15" thickBot="1" x14ac:dyDescent="0.35">
      <c r="C57" t="s">
        <v>653</v>
      </c>
      <c r="D57" t="s">
        <v>654</v>
      </c>
      <c r="E57" t="s">
        <v>655</v>
      </c>
      <c r="F57" t="s">
        <v>656</v>
      </c>
      <c r="G57" t="s">
        <v>657</v>
      </c>
      <c r="H57" t="s">
        <v>658</v>
      </c>
      <c r="I57" t="s">
        <v>659</v>
      </c>
      <c r="J57" t="s">
        <v>660</v>
      </c>
      <c r="K57" t="s">
        <v>661</v>
      </c>
      <c r="L57" t="s">
        <v>662</v>
      </c>
      <c r="M57" t="s">
        <v>663</v>
      </c>
      <c r="N57" t="s">
        <v>664</v>
      </c>
      <c r="O57" t="s">
        <v>667</v>
      </c>
      <c r="P57" t="s">
        <v>665</v>
      </c>
      <c r="Q57" t="s">
        <v>666</v>
      </c>
      <c r="R57" t="s">
        <v>668</v>
      </c>
      <c r="S57" t="s">
        <v>669</v>
      </c>
      <c r="T57" t="s">
        <v>670</v>
      </c>
      <c r="U57" t="s">
        <v>671</v>
      </c>
      <c r="V57" t="s">
        <v>672</v>
      </c>
      <c r="W57" t="s">
        <v>673</v>
      </c>
      <c r="X57" t="s">
        <v>192</v>
      </c>
      <c r="Y57" t="s">
        <v>674</v>
      </c>
      <c r="Z57" t="s">
        <v>675</v>
      </c>
      <c r="AA57" t="s">
        <v>676</v>
      </c>
      <c r="AB57" t="s">
        <v>677</v>
      </c>
      <c r="AC57" t="s">
        <v>678</v>
      </c>
      <c r="AD57" t="s">
        <v>679</v>
      </c>
      <c r="AE57" t="s">
        <v>680</v>
      </c>
      <c r="AF57" t="s">
        <v>681</v>
      </c>
      <c r="AG57" t="s">
        <v>682</v>
      </c>
      <c r="AH57" t="s">
        <v>683</v>
      </c>
      <c r="AI57" t="s">
        <v>684</v>
      </c>
      <c r="AJ57" t="s">
        <v>685</v>
      </c>
      <c r="AK57" t="s">
        <v>686</v>
      </c>
      <c r="AL57" t="s">
        <v>687</v>
      </c>
      <c r="AM57" t="s">
        <v>688</v>
      </c>
    </row>
    <row r="58" spans="2:39" x14ac:dyDescent="0.3">
      <c r="B58" t="s">
        <v>653</v>
      </c>
      <c r="C58" s="44">
        <v>1.1494849252267274</v>
      </c>
      <c r="D58" s="90">
        <v>1.3341001195289084E-3</v>
      </c>
      <c r="E58" s="90">
        <v>0.27323795388048167</v>
      </c>
      <c r="F58" s="90">
        <v>7.8939967018732307E-2</v>
      </c>
      <c r="G58" s="90">
        <v>0.31163873501317479</v>
      </c>
      <c r="H58" s="90">
        <v>8.0820932675391473E-3</v>
      </c>
      <c r="I58" s="90">
        <v>2.0267718048667662E-3</v>
      </c>
      <c r="J58" s="90">
        <v>9.6725224455453378E-3</v>
      </c>
      <c r="K58" s="90">
        <v>1.2163798819175127E-2</v>
      </c>
      <c r="L58" s="90">
        <v>6.9804276541388056E-3</v>
      </c>
      <c r="M58" s="90">
        <v>3.2523069273973268E-3</v>
      </c>
      <c r="N58" s="90">
        <v>4.9169088200976194E-3</v>
      </c>
      <c r="O58" s="90">
        <v>5.1558734682446671E-3</v>
      </c>
      <c r="P58" s="90">
        <v>1.0060437594984867E-2</v>
      </c>
      <c r="Q58" s="90">
        <v>7.2082838667525068E-3</v>
      </c>
      <c r="R58" s="90">
        <v>0</v>
      </c>
      <c r="S58" s="90">
        <v>0</v>
      </c>
      <c r="T58" s="90">
        <v>7.7509170396437461E-3</v>
      </c>
      <c r="U58" s="90">
        <v>0</v>
      </c>
      <c r="V58" s="90">
        <v>2.5212903392398043E-2</v>
      </c>
      <c r="W58" s="90">
        <v>3.3940892353464137E-3</v>
      </c>
      <c r="X58" s="90">
        <v>7.7362694187110229E-3</v>
      </c>
      <c r="Y58" s="90">
        <v>4.9058988208280502E-3</v>
      </c>
      <c r="Z58" s="90">
        <v>6.5342781537957818E-3</v>
      </c>
      <c r="AA58" s="90">
        <v>1.9424189903948601E-3</v>
      </c>
      <c r="AB58" s="90">
        <v>1.5642594605572511E-3</v>
      </c>
      <c r="AC58" s="90">
        <v>8.5700422238402067E-4</v>
      </c>
      <c r="AD58" s="90">
        <v>4.869188398573489E-4</v>
      </c>
      <c r="AE58" s="90">
        <v>1.2984919319720615E-3</v>
      </c>
      <c r="AF58" s="90">
        <v>3.669660480379961E-3</v>
      </c>
      <c r="AG58" s="90">
        <v>0</v>
      </c>
      <c r="AH58" s="90">
        <v>1.8641520098010348E-3</v>
      </c>
      <c r="AI58" s="90">
        <v>1.3564705101852688E-3</v>
      </c>
      <c r="AJ58" s="90">
        <v>7.9853172857922343E-4</v>
      </c>
      <c r="AK58" s="90">
        <v>2.4380404403796536E-3</v>
      </c>
      <c r="AL58" s="90">
        <v>3.0304329211959685E-3</v>
      </c>
      <c r="AM58" s="91">
        <v>0</v>
      </c>
    </row>
    <row r="59" spans="2:39" x14ac:dyDescent="0.3">
      <c r="B59" t="s">
        <v>654</v>
      </c>
      <c r="C59" s="92">
        <v>3.5585844461528661E-2</v>
      </c>
      <c r="D59">
        <v>1.0367432797930582</v>
      </c>
      <c r="E59">
        <v>3.4682845330930745E-2</v>
      </c>
      <c r="F59">
        <v>3.6592403031235891E-2</v>
      </c>
      <c r="G59">
        <v>3.3586749344926552E-2</v>
      </c>
      <c r="H59">
        <v>5.205891199443783E-2</v>
      </c>
      <c r="I59">
        <v>0.70430921561977</v>
      </c>
      <c r="J59">
        <v>0.30569102693735284</v>
      </c>
      <c r="K59">
        <v>9.7716620190666362E-2</v>
      </c>
      <c r="L59">
        <v>0.12278170727887083</v>
      </c>
      <c r="M59">
        <v>0.16598858180624809</v>
      </c>
      <c r="N59">
        <v>7.0175967583613399E-2</v>
      </c>
      <c r="O59">
        <v>5.7006958383157356E-2</v>
      </c>
      <c r="P59">
        <v>6.0092976870341534E-2</v>
      </c>
      <c r="Q59">
        <v>6.7207567025237058E-2</v>
      </c>
      <c r="R59">
        <v>0</v>
      </c>
      <c r="S59">
        <v>0</v>
      </c>
      <c r="T59">
        <v>4.5216435527734258E-2</v>
      </c>
      <c r="U59">
        <v>0</v>
      </c>
      <c r="V59">
        <v>6.4235529985286074E-2</v>
      </c>
      <c r="W59">
        <v>0.14011019462071356</v>
      </c>
      <c r="X59">
        <v>6.1169105969729493E-2</v>
      </c>
      <c r="Y59">
        <v>1.2253176500591812E-2</v>
      </c>
      <c r="Z59">
        <v>2.4758238404051468E-2</v>
      </c>
      <c r="AA59">
        <v>6.8451848975070603E-2</v>
      </c>
      <c r="AB59">
        <v>2.3945542157255979E-2</v>
      </c>
      <c r="AC59">
        <v>6.8302752471044725E-3</v>
      </c>
      <c r="AD59">
        <v>8.1187208133277223E-3</v>
      </c>
      <c r="AE59">
        <v>1.0722014315080209E-2</v>
      </c>
      <c r="AF59">
        <v>2.1561781641442748E-2</v>
      </c>
      <c r="AG59">
        <v>0</v>
      </c>
      <c r="AH59">
        <v>1.8041953697666979E-2</v>
      </c>
      <c r="AI59">
        <v>1.879389254245166E-2</v>
      </c>
      <c r="AJ59">
        <v>4.8013530914125411E-3</v>
      </c>
      <c r="AK59">
        <v>2.9966140857211152E-2</v>
      </c>
      <c r="AL59">
        <v>2.5643430785630403E-2</v>
      </c>
      <c r="AM59" s="93">
        <v>0</v>
      </c>
    </row>
    <row r="60" spans="2:39" x14ac:dyDescent="0.3">
      <c r="B60" t="s">
        <v>655</v>
      </c>
      <c r="C60" s="92">
        <v>9.6964562517744227E-2</v>
      </c>
      <c r="D60">
        <v>1.3041568802376181E-3</v>
      </c>
      <c r="E60">
        <v>1.1613141486589351</v>
      </c>
      <c r="F60">
        <v>4.087612439138838E-2</v>
      </c>
      <c r="G60">
        <v>2.8963353459120867E-2</v>
      </c>
      <c r="H60">
        <v>1.0352994138582629E-2</v>
      </c>
      <c r="I60">
        <v>2.1408699463950727E-3</v>
      </c>
      <c r="J60">
        <v>7.8318233234498085E-3</v>
      </c>
      <c r="K60">
        <v>7.3519066130783772E-3</v>
      </c>
      <c r="L60">
        <v>4.047333936383366E-3</v>
      </c>
      <c r="M60">
        <v>3.8082841227056506E-3</v>
      </c>
      <c r="N60">
        <v>5.0413151451875965E-3</v>
      </c>
      <c r="O60">
        <v>5.1129514629753995E-3</v>
      </c>
      <c r="P60">
        <v>6.7892068922835837E-3</v>
      </c>
      <c r="Q60">
        <v>5.4945990659179961E-3</v>
      </c>
      <c r="R60">
        <v>0</v>
      </c>
      <c r="S60">
        <v>0</v>
      </c>
      <c r="T60">
        <v>5.9965077548553656E-3</v>
      </c>
      <c r="U60">
        <v>0</v>
      </c>
      <c r="V60">
        <v>8.0602307941303724E-3</v>
      </c>
      <c r="W60">
        <v>4.3313136080439865E-3</v>
      </c>
      <c r="X60">
        <v>3.4444008395968879E-3</v>
      </c>
      <c r="Y60">
        <v>4.0410140648787759E-3</v>
      </c>
      <c r="Z60">
        <v>2.2361951282725997E-2</v>
      </c>
      <c r="AA60">
        <v>3.0789159789462728E-3</v>
      </c>
      <c r="AB60">
        <v>2.2955911921522113E-3</v>
      </c>
      <c r="AC60">
        <v>1.5802646020416026E-3</v>
      </c>
      <c r="AD60">
        <v>6.4848080328393373E-4</v>
      </c>
      <c r="AE60">
        <v>2.9526866194446414E-3</v>
      </c>
      <c r="AF60">
        <v>1.0153140816839937E-2</v>
      </c>
      <c r="AG60">
        <v>0</v>
      </c>
      <c r="AH60">
        <v>3.3513477818944586E-3</v>
      </c>
      <c r="AI60">
        <v>1.9794881796634895E-3</v>
      </c>
      <c r="AJ60">
        <v>1.9855859856272862E-3</v>
      </c>
      <c r="AK60">
        <v>3.6683744505619374E-3</v>
      </c>
      <c r="AL60">
        <v>6.3749768891279823E-3</v>
      </c>
      <c r="AM60" s="93">
        <v>0</v>
      </c>
    </row>
    <row r="61" spans="2:39" x14ac:dyDescent="0.3">
      <c r="B61" t="s">
        <v>656</v>
      </c>
      <c r="C61" s="92">
        <v>7.0119936594985411E-3</v>
      </c>
      <c r="D61">
        <v>1.9389032954033939E-3</v>
      </c>
      <c r="E61">
        <v>1.0853257770227836E-2</v>
      </c>
      <c r="F61">
        <v>1.487906274929623</v>
      </c>
      <c r="G61">
        <v>1.1173488096748339E-2</v>
      </c>
      <c r="H61">
        <v>5.9729052709140779E-2</v>
      </c>
      <c r="I61">
        <v>4.452160361058501E-3</v>
      </c>
      <c r="J61">
        <v>9.6836322304208137E-3</v>
      </c>
      <c r="K61">
        <v>4.4746613100770667E-2</v>
      </c>
      <c r="L61">
        <v>1.3696639548091935E-2</v>
      </c>
      <c r="M61">
        <v>1.7295093205572296E-2</v>
      </c>
      <c r="N61">
        <v>2.6089750665422386E-2</v>
      </c>
      <c r="O61">
        <v>2.9737635800495561E-2</v>
      </c>
      <c r="P61">
        <v>4.6276721866051446E-2</v>
      </c>
      <c r="Q61">
        <v>4.1277022028990591E-2</v>
      </c>
      <c r="R61">
        <v>0</v>
      </c>
      <c r="S61">
        <v>0</v>
      </c>
      <c r="T61">
        <v>6.8015750733917843E-2</v>
      </c>
      <c r="U61">
        <v>0</v>
      </c>
      <c r="V61">
        <v>9.2068054747374423E-2</v>
      </c>
      <c r="W61">
        <v>7.012863000383231E-3</v>
      </c>
      <c r="X61">
        <v>9.1866386371367015E-3</v>
      </c>
      <c r="Y61">
        <v>1.2168859452524461E-2</v>
      </c>
      <c r="Z61">
        <v>9.1546955507309947E-3</v>
      </c>
      <c r="AA61">
        <v>1.0004367062986736E-2</v>
      </c>
      <c r="AB61">
        <v>6.7818836878138578E-3</v>
      </c>
      <c r="AC61">
        <v>3.3030481129927426E-3</v>
      </c>
      <c r="AD61">
        <v>1.6644209809345445E-3</v>
      </c>
      <c r="AE61">
        <v>4.2749725679693609E-3</v>
      </c>
      <c r="AF61">
        <v>9.1135454063173936E-3</v>
      </c>
      <c r="AG61">
        <v>0</v>
      </c>
      <c r="AH61">
        <v>7.9563035503169253E-3</v>
      </c>
      <c r="AI61">
        <v>8.9995697701466867E-3</v>
      </c>
      <c r="AJ61">
        <v>2.3456645807120691E-3</v>
      </c>
      <c r="AK61">
        <v>8.3082555549034137E-3</v>
      </c>
      <c r="AL61">
        <v>1.2083838523823092E-2</v>
      </c>
      <c r="AM61" s="93">
        <v>0</v>
      </c>
    </row>
    <row r="62" spans="2:39" x14ac:dyDescent="0.3">
      <c r="B62" t="s">
        <v>657</v>
      </c>
      <c r="C62" s="92">
        <v>2.1526424802102866E-3</v>
      </c>
      <c r="D62">
        <v>2.3016562888476745E-3</v>
      </c>
      <c r="E62">
        <v>2.6701629973869055E-3</v>
      </c>
      <c r="F62">
        <v>4.6393946885922134E-3</v>
      </c>
      <c r="G62">
        <v>1.1423227702983878</v>
      </c>
      <c r="H62">
        <v>5.8121239686883897E-3</v>
      </c>
      <c r="I62">
        <v>2.3963679367798498E-3</v>
      </c>
      <c r="J62">
        <v>3.1884962962790281E-3</v>
      </c>
      <c r="K62">
        <v>5.3323708526243326E-3</v>
      </c>
      <c r="L62">
        <v>5.876211035952577E-3</v>
      </c>
      <c r="M62">
        <v>4.1500966682640611E-3</v>
      </c>
      <c r="N62">
        <v>6.4134130360365615E-3</v>
      </c>
      <c r="O62">
        <v>6.4237405748434053E-3</v>
      </c>
      <c r="P62">
        <v>1.8050010186792732E-2</v>
      </c>
      <c r="Q62">
        <v>1.0235219245178978E-2</v>
      </c>
      <c r="R62">
        <v>0</v>
      </c>
      <c r="S62">
        <v>0</v>
      </c>
      <c r="T62">
        <v>7.1828681212751039E-3</v>
      </c>
      <c r="U62">
        <v>0</v>
      </c>
      <c r="V62">
        <v>5.9741766744150875E-2</v>
      </c>
      <c r="W62">
        <v>2.5221761713082546E-3</v>
      </c>
      <c r="X62">
        <v>1.2575307264706608E-2</v>
      </c>
      <c r="Y62">
        <v>1.1059740936956244E-2</v>
      </c>
      <c r="Z62">
        <v>9.9720223536998911E-4</v>
      </c>
      <c r="AA62">
        <v>1.6799364740330367E-3</v>
      </c>
      <c r="AB62">
        <v>1.7944456181825919E-3</v>
      </c>
      <c r="AC62">
        <v>7.5762566312312742E-4</v>
      </c>
      <c r="AD62">
        <v>4.8168239392694341E-4</v>
      </c>
      <c r="AE62">
        <v>8.1298591521496936E-4</v>
      </c>
      <c r="AF62">
        <v>1.7142515672337647E-3</v>
      </c>
      <c r="AG62">
        <v>0</v>
      </c>
      <c r="AH62">
        <v>1.2353675992021118E-3</v>
      </c>
      <c r="AI62">
        <v>9.7081799884745355E-4</v>
      </c>
      <c r="AJ62">
        <v>4.4333807191628124E-4</v>
      </c>
      <c r="AK62">
        <v>2.1133462547733395E-3</v>
      </c>
      <c r="AL62">
        <v>1.4872286628648821E-3</v>
      </c>
      <c r="AM62" s="93">
        <v>0</v>
      </c>
    </row>
    <row r="63" spans="2:39" x14ac:dyDescent="0.3">
      <c r="B63" t="s">
        <v>658</v>
      </c>
      <c r="C63" s="92">
        <v>9.2889703372144618E-3</v>
      </c>
      <c r="D63">
        <v>3.3324196085492367E-3</v>
      </c>
      <c r="E63">
        <v>2.6221170541288478E-2</v>
      </c>
      <c r="F63">
        <v>3.4377849107877161E-2</v>
      </c>
      <c r="G63">
        <v>1.3037410751145525E-2</v>
      </c>
      <c r="H63">
        <v>1.3372556923886323</v>
      </c>
      <c r="I63">
        <v>7.8005162637122677E-3</v>
      </c>
      <c r="J63">
        <v>2.2647947936073731E-2</v>
      </c>
      <c r="K63">
        <v>4.0265568497730171E-2</v>
      </c>
      <c r="L63">
        <v>3.3027540944810689E-2</v>
      </c>
      <c r="M63">
        <v>1.1256180923939511E-2</v>
      </c>
      <c r="N63">
        <v>2.6225049121638637E-2</v>
      </c>
      <c r="O63">
        <v>2.8047073804898532E-2</v>
      </c>
      <c r="P63">
        <v>5.5767485679919279E-2</v>
      </c>
      <c r="Q63">
        <v>4.2461097571837449E-2</v>
      </c>
      <c r="R63">
        <v>0</v>
      </c>
      <c r="S63">
        <v>0</v>
      </c>
      <c r="T63">
        <v>2.446731694076551E-2</v>
      </c>
      <c r="U63">
        <v>0</v>
      </c>
      <c r="V63">
        <v>5.2592776970388687E-2</v>
      </c>
      <c r="W63">
        <v>1.0996825359757397E-2</v>
      </c>
      <c r="X63">
        <v>1.2265863547345129E-2</v>
      </c>
      <c r="Y63">
        <v>1.2368767020299612E-2</v>
      </c>
      <c r="Z63">
        <v>1.2257515281809008E-2</v>
      </c>
      <c r="AA63">
        <v>1.2914739455110456E-2</v>
      </c>
      <c r="AB63">
        <v>1.5782113615731723E-2</v>
      </c>
      <c r="AC63">
        <v>1.7649503828922716E-2</v>
      </c>
      <c r="AD63">
        <v>1.0700865431547572E-2</v>
      </c>
      <c r="AE63">
        <v>6.5914751458371135E-3</v>
      </c>
      <c r="AF63">
        <v>2.4822933782053223E-2</v>
      </c>
      <c r="AG63">
        <v>0</v>
      </c>
      <c r="AH63">
        <v>3.6343941659024187E-2</v>
      </c>
      <c r="AI63">
        <v>1.6795392409426887E-2</v>
      </c>
      <c r="AJ63">
        <v>8.2821635410488086E-3</v>
      </c>
      <c r="AK63">
        <v>1.1350567855134254E-2</v>
      </c>
      <c r="AL63">
        <v>2.0885522893828636E-2</v>
      </c>
      <c r="AM63" s="93">
        <v>0</v>
      </c>
    </row>
    <row r="64" spans="2:39" x14ac:dyDescent="0.3">
      <c r="B64" t="s">
        <v>659</v>
      </c>
      <c r="C64" s="92">
        <v>2.5677421394082085E-2</v>
      </c>
      <c r="D64">
        <v>1.2390881514256265E-2</v>
      </c>
      <c r="E64">
        <v>2.3753008484887216E-2</v>
      </c>
      <c r="F64">
        <v>1.9597923356414082E-2</v>
      </c>
      <c r="G64">
        <v>2.762770008553006E-2</v>
      </c>
      <c r="H64">
        <v>2.8070477152733E-2</v>
      </c>
      <c r="I64">
        <v>1.0214512958708053</v>
      </c>
      <c r="J64">
        <v>2.9344999350145222E-2</v>
      </c>
      <c r="K64">
        <v>2.4191092865783449E-2</v>
      </c>
      <c r="L64">
        <v>3.7975445325111663E-2</v>
      </c>
      <c r="M64">
        <v>5.0277217033769403E-2</v>
      </c>
      <c r="N64">
        <v>2.8531533508438362E-2</v>
      </c>
      <c r="O64">
        <v>2.140331068552815E-2</v>
      </c>
      <c r="P64">
        <v>2.1949273108607354E-2</v>
      </c>
      <c r="Q64">
        <v>2.5969460348318207E-2</v>
      </c>
      <c r="R64">
        <v>0</v>
      </c>
      <c r="S64">
        <v>0</v>
      </c>
      <c r="T64">
        <v>1.910827585434937E-2</v>
      </c>
      <c r="U64">
        <v>0</v>
      </c>
      <c r="V64">
        <v>2.650929111871567E-2</v>
      </c>
      <c r="W64">
        <v>9.5089743047657854E-2</v>
      </c>
      <c r="X64">
        <v>2.5633737643325778E-2</v>
      </c>
      <c r="Y64">
        <v>6.8812356780161349E-3</v>
      </c>
      <c r="Z64">
        <v>1.7291273877307122E-2</v>
      </c>
      <c r="AA64">
        <v>8.8998771793063633E-2</v>
      </c>
      <c r="AB64">
        <v>2.3676970136597784E-2</v>
      </c>
      <c r="AC64">
        <v>4.4019207807963765E-3</v>
      </c>
      <c r="AD64">
        <v>4.5626614293589442E-3</v>
      </c>
      <c r="AE64">
        <v>8.4852380903704446E-3</v>
      </c>
      <c r="AF64">
        <v>1.1503739402695041E-2</v>
      </c>
      <c r="AG64">
        <v>0</v>
      </c>
      <c r="AH64">
        <v>1.0269760437436163E-2</v>
      </c>
      <c r="AI64">
        <v>1.7038749548142027E-2</v>
      </c>
      <c r="AJ64">
        <v>3.3715994996667553E-3</v>
      </c>
      <c r="AK64">
        <v>1.0375867657867173E-2</v>
      </c>
      <c r="AL64">
        <v>1.2722912090312146E-2</v>
      </c>
      <c r="AM64" s="93">
        <v>0</v>
      </c>
    </row>
    <row r="65" spans="2:39" x14ac:dyDescent="0.3">
      <c r="B65" t="s">
        <v>660</v>
      </c>
      <c r="C65" s="92">
        <v>7.5654878489250732E-2</v>
      </c>
      <c r="D65">
        <v>5.4876491447293306E-2</v>
      </c>
      <c r="E65">
        <v>6.762715887042374E-2</v>
      </c>
      <c r="F65">
        <v>8.778800617147188E-2</v>
      </c>
      <c r="G65">
        <v>5.7304671505951456E-2</v>
      </c>
      <c r="H65">
        <v>0.13012708521086772</v>
      </c>
      <c r="I65">
        <v>0.10845032550259626</v>
      </c>
      <c r="J65">
        <v>1.2767562373196131</v>
      </c>
      <c r="K65">
        <v>0.33289170350611486</v>
      </c>
      <c r="L65">
        <v>8.2178222609067139E-2</v>
      </c>
      <c r="M65">
        <v>5.9880290706120699E-2</v>
      </c>
      <c r="N65">
        <v>7.4844819874912455E-2</v>
      </c>
      <c r="O65">
        <v>8.8745648996998674E-2</v>
      </c>
      <c r="P65">
        <v>0.12831648807453386</v>
      </c>
      <c r="Q65">
        <v>0.11282392061201096</v>
      </c>
      <c r="R65">
        <v>0</v>
      </c>
      <c r="S65">
        <v>0</v>
      </c>
      <c r="T65">
        <v>8.5239403168384437E-2</v>
      </c>
      <c r="U65">
        <v>0</v>
      </c>
      <c r="V65">
        <v>0.12072152727546691</v>
      </c>
      <c r="W65">
        <v>0.24978684808469476</v>
      </c>
      <c r="X65">
        <v>5.4535618372711023E-2</v>
      </c>
      <c r="Y65">
        <v>2.51355695699047E-2</v>
      </c>
      <c r="Z65">
        <v>5.0119384671230512E-2</v>
      </c>
      <c r="AA65">
        <v>3.4082661971865429E-2</v>
      </c>
      <c r="AB65">
        <v>2.4518411201033777E-2</v>
      </c>
      <c r="AC65">
        <v>1.3221352651608446E-2</v>
      </c>
      <c r="AD65">
        <v>1.7438255992683008E-2</v>
      </c>
      <c r="AE65">
        <v>1.8117382630895698E-2</v>
      </c>
      <c r="AF65">
        <v>4.9792133952655485E-2</v>
      </c>
      <c r="AG65">
        <v>0</v>
      </c>
      <c r="AH65">
        <v>4.3531147650298863E-2</v>
      </c>
      <c r="AI65">
        <v>2.7745812412372291E-2</v>
      </c>
      <c r="AJ65">
        <v>8.933989232590301E-3</v>
      </c>
      <c r="AK65">
        <v>9.7423926018380111E-2</v>
      </c>
      <c r="AL65">
        <v>7.0487797799879182E-2</v>
      </c>
      <c r="AM65" s="93">
        <v>0</v>
      </c>
    </row>
    <row r="66" spans="2:39" x14ac:dyDescent="0.3">
      <c r="B66" t="s">
        <v>661</v>
      </c>
      <c r="C66" s="92">
        <v>1.4045115209220978E-2</v>
      </c>
      <c r="D66">
        <v>3.1925318204933063E-3</v>
      </c>
      <c r="E66">
        <v>2.9943366651369572E-2</v>
      </c>
      <c r="F66">
        <v>4.1113960055975798E-2</v>
      </c>
      <c r="G66">
        <v>1.4008832908672584E-2</v>
      </c>
      <c r="H66">
        <v>4.6797312656719457E-2</v>
      </c>
      <c r="I66">
        <v>7.9999083333699948E-3</v>
      </c>
      <c r="J66">
        <v>1.6706804755488448E-2</v>
      </c>
      <c r="K66">
        <v>1.0754828249973212</v>
      </c>
      <c r="L66">
        <v>1.5653133800511653E-2</v>
      </c>
      <c r="M66">
        <v>1.33585031649527E-2</v>
      </c>
      <c r="N66">
        <v>3.8551051210746388E-2</v>
      </c>
      <c r="O66">
        <v>5.4246712353252832E-2</v>
      </c>
      <c r="P66">
        <v>0.11604243634963224</v>
      </c>
      <c r="Q66">
        <v>9.8921471782223686E-2</v>
      </c>
      <c r="R66">
        <v>0</v>
      </c>
      <c r="S66">
        <v>0</v>
      </c>
      <c r="T66">
        <v>9.0432282201520803E-2</v>
      </c>
      <c r="U66">
        <v>0</v>
      </c>
      <c r="V66">
        <v>8.4003204995013514E-2</v>
      </c>
      <c r="W66">
        <v>9.5660522918972098E-3</v>
      </c>
      <c r="X66">
        <v>3.6028952424074064E-2</v>
      </c>
      <c r="Y66">
        <v>1.3011182040722581E-2</v>
      </c>
      <c r="Z66">
        <v>1.1260276330916958E-2</v>
      </c>
      <c r="AA66">
        <v>1.5250748787132239E-2</v>
      </c>
      <c r="AB66">
        <v>1.1301891191483714E-2</v>
      </c>
      <c r="AC66">
        <v>4.9986680074095213E-3</v>
      </c>
      <c r="AD66">
        <v>2.4139869936468166E-3</v>
      </c>
      <c r="AE66">
        <v>5.9859071437217666E-3</v>
      </c>
      <c r="AF66">
        <v>1.9798929027991064E-2</v>
      </c>
      <c r="AG66">
        <v>0</v>
      </c>
      <c r="AH66">
        <v>1.6286600323258467E-2</v>
      </c>
      <c r="AI66">
        <v>4.7406216353818127E-3</v>
      </c>
      <c r="AJ66">
        <v>2.771209577480786E-3</v>
      </c>
      <c r="AK66">
        <v>9.9786844880786797E-3</v>
      </c>
      <c r="AL66">
        <v>1.4209648851256224E-2</v>
      </c>
      <c r="AM66" s="93">
        <v>0</v>
      </c>
    </row>
    <row r="67" spans="2:39" x14ac:dyDescent="0.3">
      <c r="B67" t="s">
        <v>662</v>
      </c>
      <c r="C67" s="92">
        <v>2.338768281933102E-3</v>
      </c>
      <c r="D67">
        <v>4.4067765648590669E-3</v>
      </c>
      <c r="E67">
        <v>1.1096840052701781E-2</v>
      </c>
      <c r="F67">
        <v>4.4478255289023662E-3</v>
      </c>
      <c r="G67">
        <v>5.2733708646465057E-3</v>
      </c>
      <c r="H67">
        <v>6.4916332758615256E-3</v>
      </c>
      <c r="I67">
        <v>4.10145597084304E-3</v>
      </c>
      <c r="J67">
        <v>5.2770188863049024E-3</v>
      </c>
      <c r="K67">
        <v>7.2034902096184935E-3</v>
      </c>
      <c r="L67">
        <v>1.0682019546280481</v>
      </c>
      <c r="M67">
        <v>6.2739948174546254E-3</v>
      </c>
      <c r="N67">
        <v>1.3717204230156989E-2</v>
      </c>
      <c r="O67">
        <v>1.1117967922408477E-2</v>
      </c>
      <c r="P67">
        <v>2.636187193675529E-2</v>
      </c>
      <c r="Q67">
        <v>2.1547965002373611E-2</v>
      </c>
      <c r="R67">
        <v>0</v>
      </c>
      <c r="S67">
        <v>0</v>
      </c>
      <c r="T67">
        <v>1.4658809696691566E-2</v>
      </c>
      <c r="U67">
        <v>0</v>
      </c>
      <c r="V67">
        <v>1.9323117195845781E-2</v>
      </c>
      <c r="W67">
        <v>3.5147380235726602E-3</v>
      </c>
      <c r="X67">
        <v>9.5308026773278556E-2</v>
      </c>
      <c r="Y67">
        <v>4.2041215664815777E-3</v>
      </c>
      <c r="Z67">
        <v>3.0423073258931533E-3</v>
      </c>
      <c r="AA67">
        <v>3.6080740970068524E-3</v>
      </c>
      <c r="AB67">
        <v>3.7701542486761534E-3</v>
      </c>
      <c r="AC67">
        <v>1.1324467688826991E-3</v>
      </c>
      <c r="AD67">
        <v>2.2391559454559601E-3</v>
      </c>
      <c r="AE67">
        <v>1.3629574324385315E-3</v>
      </c>
      <c r="AF67">
        <v>2.4504619333422478E-3</v>
      </c>
      <c r="AG67">
        <v>0</v>
      </c>
      <c r="AH67">
        <v>2.0848185287759176E-3</v>
      </c>
      <c r="AI67">
        <v>2.9077147869972409E-3</v>
      </c>
      <c r="AJ67">
        <v>7.9835155654822383E-4</v>
      </c>
      <c r="AK67">
        <v>1.8763968988279648E-3</v>
      </c>
      <c r="AL67">
        <v>3.1762388808867265E-3</v>
      </c>
      <c r="AM67" s="93">
        <v>0</v>
      </c>
    </row>
    <row r="68" spans="2:39" x14ac:dyDescent="0.3">
      <c r="B68" t="s">
        <v>663</v>
      </c>
      <c r="C68" s="92">
        <v>8.373507279701882E-3</v>
      </c>
      <c r="D68">
        <v>1.6462621163374581E-2</v>
      </c>
      <c r="E68">
        <v>1.1452209872347734E-2</v>
      </c>
      <c r="F68">
        <v>2.438130140800393E-2</v>
      </c>
      <c r="G68">
        <v>1.3823709644046748E-2</v>
      </c>
      <c r="H68">
        <v>2.2931114201445509E-2</v>
      </c>
      <c r="I68">
        <v>1.867528118226526E-2</v>
      </c>
      <c r="J68">
        <v>1.6639689449287214E-2</v>
      </c>
      <c r="K68">
        <v>6.4971034356765697E-2</v>
      </c>
      <c r="L68">
        <v>2.7178308490556063E-2</v>
      </c>
      <c r="M68">
        <v>1.3953821948167362</v>
      </c>
      <c r="N68">
        <v>0.37695819511215745</v>
      </c>
      <c r="O68">
        <v>0.21347364871996818</v>
      </c>
      <c r="P68">
        <v>0.15413037955977535</v>
      </c>
      <c r="Q68">
        <v>0.24693134786857426</v>
      </c>
      <c r="R68">
        <v>0</v>
      </c>
      <c r="S68">
        <v>0</v>
      </c>
      <c r="T68">
        <v>0.13226833835878782</v>
      </c>
      <c r="U68">
        <v>0</v>
      </c>
      <c r="V68">
        <v>0.11449648097717144</v>
      </c>
      <c r="W68">
        <v>1.8960661927073932E-2</v>
      </c>
      <c r="X68">
        <v>0.12892419639394992</v>
      </c>
      <c r="Y68">
        <v>1.5405266061978512E-2</v>
      </c>
      <c r="Z68">
        <v>6.6927150021744248E-3</v>
      </c>
      <c r="AA68">
        <v>1.356269611669178E-2</v>
      </c>
      <c r="AB68">
        <v>2.4686449910279757E-2</v>
      </c>
      <c r="AC68">
        <v>7.1888968243093545E-3</v>
      </c>
      <c r="AD68">
        <v>4.4283163885792329E-3</v>
      </c>
      <c r="AE68">
        <v>8.5340255836075223E-3</v>
      </c>
      <c r="AF68">
        <v>2.4186288335370884E-2</v>
      </c>
      <c r="AG68">
        <v>0</v>
      </c>
      <c r="AH68">
        <v>1.1701906915357036E-2</v>
      </c>
      <c r="AI68">
        <v>6.2894545282336737E-3</v>
      </c>
      <c r="AJ68">
        <v>3.1739619911995798E-3</v>
      </c>
      <c r="AK68">
        <v>8.7126183837307105E-3</v>
      </c>
      <c r="AL68">
        <v>8.2531433807544081E-3</v>
      </c>
      <c r="AM68" s="93">
        <v>0</v>
      </c>
    </row>
    <row r="69" spans="2:39" x14ac:dyDescent="0.3">
      <c r="B69" t="s">
        <v>664</v>
      </c>
      <c r="C69" s="92">
        <v>9.0744998708244227E-3</v>
      </c>
      <c r="D69">
        <v>4.1178073416505484E-3</v>
      </c>
      <c r="E69">
        <v>1.1168852046691463E-2</v>
      </c>
      <c r="F69">
        <v>1.7809673139409253E-2</v>
      </c>
      <c r="G69">
        <v>1.3219902905799651E-2</v>
      </c>
      <c r="H69">
        <v>1.3178423774286996E-2</v>
      </c>
      <c r="I69">
        <v>1.2492605023282782E-2</v>
      </c>
      <c r="J69">
        <v>9.1752620380243163E-3</v>
      </c>
      <c r="K69">
        <v>3.1869867733931155E-2</v>
      </c>
      <c r="L69">
        <v>1.072918652321115E-2</v>
      </c>
      <c r="M69">
        <v>1.6381397887468112E-2</v>
      </c>
      <c r="N69">
        <v>1.0898279908479267</v>
      </c>
      <c r="O69">
        <v>6.2027105081246849E-2</v>
      </c>
      <c r="P69">
        <v>5.7842243637867746E-2</v>
      </c>
      <c r="Q69">
        <v>6.9967493464478975E-2</v>
      </c>
      <c r="R69">
        <v>0</v>
      </c>
      <c r="S69">
        <v>0</v>
      </c>
      <c r="T69">
        <v>5.2571447656056911E-2</v>
      </c>
      <c r="U69">
        <v>0</v>
      </c>
      <c r="V69">
        <v>4.0914978513569143E-2</v>
      </c>
      <c r="W69">
        <v>1.4217318875140323E-2</v>
      </c>
      <c r="X69">
        <v>4.3554642437501637E-2</v>
      </c>
      <c r="Y69">
        <v>1.2550396719796752E-2</v>
      </c>
      <c r="Z69">
        <v>5.6823961663456709E-3</v>
      </c>
      <c r="AA69">
        <v>9.0906531094595306E-3</v>
      </c>
      <c r="AB69">
        <v>1.3582102821183719E-2</v>
      </c>
      <c r="AC69">
        <v>1.1352396367530332E-2</v>
      </c>
      <c r="AD69">
        <v>2.4333938913857272E-3</v>
      </c>
      <c r="AE69">
        <v>5.8827412507578992E-3</v>
      </c>
      <c r="AF69">
        <v>1.4641092957643051E-2</v>
      </c>
      <c r="AG69">
        <v>0</v>
      </c>
      <c r="AH69">
        <v>1.6359210564984464E-2</v>
      </c>
      <c r="AI69">
        <v>5.0344701289496219E-3</v>
      </c>
      <c r="AJ69">
        <v>2.606296378708886E-3</v>
      </c>
      <c r="AK69">
        <v>4.9198170334217792E-3</v>
      </c>
      <c r="AL69">
        <v>6.2228715193122066E-3</v>
      </c>
      <c r="AM69" s="93">
        <v>0</v>
      </c>
    </row>
    <row r="70" spans="2:39" x14ac:dyDescent="0.3">
      <c r="B70" t="s">
        <v>667</v>
      </c>
      <c r="C70" s="92">
        <v>2.6671347498328328E-3</v>
      </c>
      <c r="D70">
        <v>2.8840374925984055E-3</v>
      </c>
      <c r="E70">
        <v>4.2106286686756159E-3</v>
      </c>
      <c r="F70">
        <v>1.0436896575329972E-2</v>
      </c>
      <c r="G70">
        <v>7.0259547084934133E-3</v>
      </c>
      <c r="H70">
        <v>9.1437278641104021E-3</v>
      </c>
      <c r="I70">
        <v>8.9923538578668086E-3</v>
      </c>
      <c r="J70">
        <v>5.1209162190439519E-3</v>
      </c>
      <c r="K70">
        <v>1.6738236700266015E-2</v>
      </c>
      <c r="L70">
        <v>6.2783179095401952E-3</v>
      </c>
      <c r="M70">
        <v>1.0227390706723866E-2</v>
      </c>
      <c r="N70">
        <v>2.5174899947928684E-2</v>
      </c>
      <c r="O70">
        <v>1.0915585194569244</v>
      </c>
      <c r="P70">
        <v>3.8989716581366331E-2</v>
      </c>
      <c r="Q70">
        <v>3.8352225061065226E-2</v>
      </c>
      <c r="R70">
        <v>0</v>
      </c>
      <c r="S70">
        <v>0</v>
      </c>
      <c r="T70">
        <v>2.5896376852562984E-2</v>
      </c>
      <c r="U70">
        <v>0</v>
      </c>
      <c r="V70">
        <v>2.5204154110036858E-2</v>
      </c>
      <c r="W70">
        <v>8.9803549320633096E-3</v>
      </c>
      <c r="X70">
        <v>1.2677869366841151E-2</v>
      </c>
      <c r="Y70">
        <v>7.6763482191736952E-3</v>
      </c>
      <c r="Z70">
        <v>2.0123358187995252E-3</v>
      </c>
      <c r="AA70">
        <v>4.6202425735832045E-3</v>
      </c>
      <c r="AB70">
        <v>3.9742408030752794E-3</v>
      </c>
      <c r="AC70">
        <v>1.3719825497598627E-3</v>
      </c>
      <c r="AD70">
        <v>1.0756571219416651E-3</v>
      </c>
      <c r="AE70">
        <v>9.3883299512522375E-3</v>
      </c>
      <c r="AF70">
        <v>3.8216472071771388E-3</v>
      </c>
      <c r="AG70">
        <v>0</v>
      </c>
      <c r="AH70">
        <v>2.6846185319821633E-3</v>
      </c>
      <c r="AI70">
        <v>2.3740693233996954E-3</v>
      </c>
      <c r="AJ70">
        <v>8.5190900587232919E-4</v>
      </c>
      <c r="AK70">
        <v>2.6047016724490093E-3</v>
      </c>
      <c r="AL70">
        <v>3.46016135615166E-3</v>
      </c>
      <c r="AM70" s="93">
        <v>0</v>
      </c>
    </row>
    <row r="71" spans="2:39" x14ac:dyDescent="0.3">
      <c r="B71" t="s">
        <v>665</v>
      </c>
      <c r="C71" s="92">
        <v>1.0061501056711865E-2</v>
      </c>
      <c r="D71">
        <v>5.6116231349241253E-3</v>
      </c>
      <c r="E71">
        <v>1.714109484016501E-2</v>
      </c>
      <c r="F71">
        <v>3.7690510560125227E-2</v>
      </c>
      <c r="G71">
        <v>1.6841814414846359E-2</v>
      </c>
      <c r="H71">
        <v>4.3504625070848506E-2</v>
      </c>
      <c r="I71">
        <v>1.2442355095759671E-2</v>
      </c>
      <c r="J71">
        <v>2.5220702702905568E-2</v>
      </c>
      <c r="K71">
        <v>7.9066024248208924E-2</v>
      </c>
      <c r="L71">
        <v>3.0493649535567754E-2</v>
      </c>
      <c r="M71">
        <v>2.6240651513959844E-2</v>
      </c>
      <c r="N71">
        <v>7.3485878165626711E-2</v>
      </c>
      <c r="O71">
        <v>0.15431740045717177</v>
      </c>
      <c r="P71">
        <v>1.8824425859704044</v>
      </c>
      <c r="Q71">
        <v>0.24213710255578139</v>
      </c>
      <c r="R71">
        <v>0</v>
      </c>
      <c r="S71">
        <v>0</v>
      </c>
      <c r="T71">
        <v>0.13839712966502737</v>
      </c>
      <c r="U71">
        <v>0</v>
      </c>
      <c r="V71">
        <v>0.13488268223150468</v>
      </c>
      <c r="W71">
        <v>2.2759318114905471E-2</v>
      </c>
      <c r="X71">
        <v>2.6242616576748725E-2</v>
      </c>
      <c r="Y71">
        <v>4.89457132275661E-2</v>
      </c>
      <c r="Z71">
        <v>1.0406318881614153E-2</v>
      </c>
      <c r="AA71">
        <v>1.7392193952553911E-2</v>
      </c>
      <c r="AB71">
        <v>8.0280632737919674E-2</v>
      </c>
      <c r="AC71">
        <v>1.0220050580654476E-2</v>
      </c>
      <c r="AD71">
        <v>6.2094844495972721E-3</v>
      </c>
      <c r="AE71">
        <v>1.3485304439198299E-2</v>
      </c>
      <c r="AF71">
        <v>3.0643698073786505E-2</v>
      </c>
      <c r="AG71">
        <v>0</v>
      </c>
      <c r="AH71">
        <v>2.3985851023549925E-2</v>
      </c>
      <c r="AI71">
        <v>1.6002932536091391E-2</v>
      </c>
      <c r="AJ71">
        <v>7.5532978135032991E-3</v>
      </c>
      <c r="AK71">
        <v>4.2933768956622098E-2</v>
      </c>
      <c r="AL71">
        <v>1.6099815139210914E-2</v>
      </c>
      <c r="AM71" s="93">
        <v>0</v>
      </c>
    </row>
    <row r="72" spans="2:39" x14ac:dyDescent="0.3">
      <c r="B72" t="s">
        <v>666</v>
      </c>
      <c r="C72" s="92">
        <v>4.229520181136882E-3</v>
      </c>
      <c r="D72">
        <v>2.393348093677878E-3</v>
      </c>
      <c r="E72">
        <v>6.8940329769050001E-3</v>
      </c>
      <c r="F72">
        <v>2.0722434105717582E-2</v>
      </c>
      <c r="G72">
        <v>7.2118681392207874E-3</v>
      </c>
      <c r="H72">
        <v>1.8824932233481549E-2</v>
      </c>
      <c r="I72">
        <v>5.4101724296559094E-3</v>
      </c>
      <c r="J72">
        <v>8.3510841788620675E-3</v>
      </c>
      <c r="K72">
        <v>4.3068372983569456E-2</v>
      </c>
      <c r="L72">
        <v>1.3008786199311808E-2</v>
      </c>
      <c r="M72">
        <v>1.6699410955796353E-2</v>
      </c>
      <c r="N72">
        <v>4.5812099544122742E-2</v>
      </c>
      <c r="O72">
        <v>9.3377966282149324E-2</v>
      </c>
      <c r="P72">
        <v>0.23268945944841876</v>
      </c>
      <c r="Q72">
        <v>1.2549045829049739</v>
      </c>
      <c r="R72">
        <v>0</v>
      </c>
      <c r="S72">
        <v>0</v>
      </c>
      <c r="T72">
        <v>0.10395448111205378</v>
      </c>
      <c r="U72">
        <v>0</v>
      </c>
      <c r="V72">
        <v>5.3918260020722739E-2</v>
      </c>
      <c r="W72">
        <v>8.9744016031361954E-3</v>
      </c>
      <c r="X72">
        <v>2.8970495575027115E-2</v>
      </c>
      <c r="Y72">
        <v>1.4103983927193128E-2</v>
      </c>
      <c r="Z72">
        <v>4.195055640408017E-3</v>
      </c>
      <c r="AA72">
        <v>8.0305567887697087E-3</v>
      </c>
      <c r="AB72">
        <v>3.1221626878340208E-2</v>
      </c>
      <c r="AC72">
        <v>3.8994480369451694E-3</v>
      </c>
      <c r="AD72">
        <v>3.0760279959216202E-3</v>
      </c>
      <c r="AE72">
        <v>5.4610704164387881E-3</v>
      </c>
      <c r="AF72">
        <v>2.4268393615275725E-2</v>
      </c>
      <c r="AG72">
        <v>0</v>
      </c>
      <c r="AH72">
        <v>7.3117247977724032E-3</v>
      </c>
      <c r="AI72">
        <v>5.9910787635515271E-3</v>
      </c>
      <c r="AJ72">
        <v>2.5252438215149892E-3</v>
      </c>
      <c r="AK72">
        <v>9.2130925538064633E-3</v>
      </c>
      <c r="AL72">
        <v>6.0467126967761881E-3</v>
      </c>
      <c r="AM72" s="93">
        <v>0</v>
      </c>
    </row>
    <row r="73" spans="2:39" x14ac:dyDescent="0.3">
      <c r="B73" t="s">
        <v>668</v>
      </c>
      <c r="C73" s="92">
        <v>0</v>
      </c>
      <c r="D73">
        <v>0</v>
      </c>
      <c r="E73">
        <v>0</v>
      </c>
      <c r="F73">
        <v>0</v>
      </c>
      <c r="G73">
        <v>0</v>
      </c>
      <c r="H73">
        <v>0</v>
      </c>
      <c r="I73">
        <v>0</v>
      </c>
      <c r="J73">
        <v>0</v>
      </c>
      <c r="K73">
        <v>0</v>
      </c>
      <c r="L73">
        <v>0</v>
      </c>
      <c r="M73">
        <v>0</v>
      </c>
      <c r="N73">
        <v>0</v>
      </c>
      <c r="O73">
        <v>0</v>
      </c>
      <c r="P73">
        <v>0</v>
      </c>
      <c r="Q73">
        <v>0</v>
      </c>
      <c r="R73">
        <v>1</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s="93">
        <v>0</v>
      </c>
    </row>
    <row r="74" spans="2:39" x14ac:dyDescent="0.3">
      <c r="B74" t="s">
        <v>669</v>
      </c>
      <c r="C74" s="92">
        <v>0</v>
      </c>
      <c r="D74">
        <v>0</v>
      </c>
      <c r="E74">
        <v>0</v>
      </c>
      <c r="F74">
        <v>0</v>
      </c>
      <c r="G74">
        <v>0</v>
      </c>
      <c r="H74">
        <v>0</v>
      </c>
      <c r="I74">
        <v>0</v>
      </c>
      <c r="J74">
        <v>0</v>
      </c>
      <c r="K74">
        <v>0</v>
      </c>
      <c r="L74">
        <v>0</v>
      </c>
      <c r="M74">
        <v>0</v>
      </c>
      <c r="N74">
        <v>0</v>
      </c>
      <c r="O74">
        <v>0</v>
      </c>
      <c r="P74">
        <v>0</v>
      </c>
      <c r="Q74">
        <v>0</v>
      </c>
      <c r="R74">
        <v>0</v>
      </c>
      <c r="S74">
        <v>1</v>
      </c>
      <c r="T74">
        <v>0</v>
      </c>
      <c r="U74">
        <v>0</v>
      </c>
      <c r="V74">
        <v>0</v>
      </c>
      <c r="W74">
        <v>0</v>
      </c>
      <c r="X74">
        <v>0</v>
      </c>
      <c r="Y74">
        <v>0</v>
      </c>
      <c r="Z74">
        <v>0</v>
      </c>
      <c r="AA74">
        <v>0</v>
      </c>
      <c r="AB74">
        <v>0</v>
      </c>
      <c r="AC74">
        <v>0</v>
      </c>
      <c r="AD74">
        <v>0</v>
      </c>
      <c r="AE74">
        <v>0</v>
      </c>
      <c r="AF74">
        <v>0</v>
      </c>
      <c r="AG74">
        <v>0</v>
      </c>
      <c r="AH74">
        <v>0</v>
      </c>
      <c r="AI74">
        <v>0</v>
      </c>
      <c r="AJ74">
        <v>0</v>
      </c>
      <c r="AK74">
        <v>0</v>
      </c>
      <c r="AL74">
        <v>0</v>
      </c>
      <c r="AM74" s="93">
        <v>0</v>
      </c>
    </row>
    <row r="75" spans="2:39" x14ac:dyDescent="0.3">
      <c r="B75" t="s">
        <v>670</v>
      </c>
      <c r="C75" s="92">
        <v>1.1619263688043923E-2</v>
      </c>
      <c r="D75">
        <v>6.8306877747015297E-3</v>
      </c>
      <c r="E75">
        <v>1.8545133041556718E-2</v>
      </c>
      <c r="F75">
        <v>3.3461416867308198E-2</v>
      </c>
      <c r="G75">
        <v>1.5516030830233767E-2</v>
      </c>
      <c r="H75">
        <v>3.0842074847953128E-2</v>
      </c>
      <c r="I75">
        <v>9.720519028500756E-3</v>
      </c>
      <c r="J75">
        <v>1.55856958752865E-2</v>
      </c>
      <c r="K75">
        <v>3.7766426738424723E-2</v>
      </c>
      <c r="L75">
        <v>2.3100732561816904E-2</v>
      </c>
      <c r="M75">
        <v>3.45495003254781E-2</v>
      </c>
      <c r="N75">
        <v>4.2093107931076977E-2</v>
      </c>
      <c r="O75">
        <v>4.7678525040094767E-2</v>
      </c>
      <c r="P75">
        <v>5.2559276442113362E-2</v>
      </c>
      <c r="Q75">
        <v>5.2767634451141479E-2</v>
      </c>
      <c r="R75">
        <v>0</v>
      </c>
      <c r="S75">
        <v>0</v>
      </c>
      <c r="T75">
        <v>1.3183107313832874</v>
      </c>
      <c r="U75">
        <v>0</v>
      </c>
      <c r="V75">
        <v>3.0435928118914719E-2</v>
      </c>
      <c r="W75">
        <v>1.4062413719110697E-2</v>
      </c>
      <c r="X75">
        <v>1.7064793259691624E-2</v>
      </c>
      <c r="Y75">
        <v>2.0342788119140566E-2</v>
      </c>
      <c r="Z75">
        <v>1.1026627118285916E-2</v>
      </c>
      <c r="AA75">
        <v>4.9923529645070255E-2</v>
      </c>
      <c r="AB75">
        <v>1.1931492824169686E-2</v>
      </c>
      <c r="AC75">
        <v>1.0628699530047879E-2</v>
      </c>
      <c r="AD75">
        <v>3.0431637554643276E-3</v>
      </c>
      <c r="AE75">
        <v>1.5211034728105539E-2</v>
      </c>
      <c r="AF75">
        <v>2.1483426390382216E-2</v>
      </c>
      <c r="AG75">
        <v>0</v>
      </c>
      <c r="AH75">
        <v>1.6362206369274542E-2</v>
      </c>
      <c r="AI75">
        <v>7.8499270672062593E-3</v>
      </c>
      <c r="AJ75">
        <v>5.2701258953056496E-3</v>
      </c>
      <c r="AK75">
        <v>8.207868571961846E-3</v>
      </c>
      <c r="AL75">
        <v>1.6471502998738386E-2</v>
      </c>
      <c r="AM75" s="93">
        <v>0</v>
      </c>
    </row>
    <row r="76" spans="2:39" x14ac:dyDescent="0.3">
      <c r="B76" t="s">
        <v>671</v>
      </c>
      <c r="C76" s="92">
        <v>0</v>
      </c>
      <c r="D76">
        <v>0</v>
      </c>
      <c r="E76">
        <v>0</v>
      </c>
      <c r="F76">
        <v>0</v>
      </c>
      <c r="G76">
        <v>0</v>
      </c>
      <c r="H76">
        <v>0</v>
      </c>
      <c r="I76">
        <v>0</v>
      </c>
      <c r="J76">
        <v>0</v>
      </c>
      <c r="K76">
        <v>0</v>
      </c>
      <c r="L76">
        <v>0</v>
      </c>
      <c r="M76">
        <v>0</v>
      </c>
      <c r="N76">
        <v>0</v>
      </c>
      <c r="O76">
        <v>0</v>
      </c>
      <c r="P76">
        <v>0</v>
      </c>
      <c r="Q76">
        <v>0</v>
      </c>
      <c r="R76">
        <v>0</v>
      </c>
      <c r="S76">
        <v>0</v>
      </c>
      <c r="T76">
        <v>0</v>
      </c>
      <c r="U76">
        <v>1</v>
      </c>
      <c r="V76">
        <v>0</v>
      </c>
      <c r="W76">
        <v>0</v>
      </c>
      <c r="X76">
        <v>0</v>
      </c>
      <c r="Y76">
        <v>0</v>
      </c>
      <c r="Z76">
        <v>0</v>
      </c>
      <c r="AA76">
        <v>0</v>
      </c>
      <c r="AB76">
        <v>0</v>
      </c>
      <c r="AC76">
        <v>0</v>
      </c>
      <c r="AD76">
        <v>0</v>
      </c>
      <c r="AE76">
        <v>0</v>
      </c>
      <c r="AF76">
        <v>0</v>
      </c>
      <c r="AG76">
        <v>0</v>
      </c>
      <c r="AH76">
        <v>0</v>
      </c>
      <c r="AI76">
        <v>0</v>
      </c>
      <c r="AJ76">
        <v>0</v>
      </c>
      <c r="AK76">
        <v>0</v>
      </c>
      <c r="AL76">
        <v>0</v>
      </c>
      <c r="AM76" s="93">
        <v>0</v>
      </c>
    </row>
    <row r="77" spans="2:39" x14ac:dyDescent="0.3">
      <c r="B77" t="s">
        <v>672</v>
      </c>
      <c r="C77" s="92">
        <v>2.0186922429166736E-3</v>
      </c>
      <c r="D77">
        <v>1.1874297822847687E-3</v>
      </c>
      <c r="E77">
        <v>3.5590036334570657E-3</v>
      </c>
      <c r="F77">
        <v>1.7568284532211473E-2</v>
      </c>
      <c r="G77">
        <v>5.9172237621026641E-3</v>
      </c>
      <c r="H77">
        <v>9.8628680033361251E-3</v>
      </c>
      <c r="I77">
        <v>2.1573432569155673E-3</v>
      </c>
      <c r="J77">
        <v>6.1741206019021175E-3</v>
      </c>
      <c r="K77">
        <v>1.2549043408753671E-2</v>
      </c>
      <c r="L77">
        <v>6.184813013227263E-3</v>
      </c>
      <c r="M77">
        <v>5.2347400268675012E-3</v>
      </c>
      <c r="N77">
        <v>1.065092585482609E-2</v>
      </c>
      <c r="O77">
        <v>1.1187598542128037E-2</v>
      </c>
      <c r="P77">
        <v>2.2506057416953142E-2</v>
      </c>
      <c r="Q77">
        <v>1.8935671154082592E-2</v>
      </c>
      <c r="R77">
        <v>0</v>
      </c>
      <c r="S77">
        <v>0</v>
      </c>
      <c r="T77">
        <v>9.7938336600696015E-3</v>
      </c>
      <c r="U77">
        <v>0</v>
      </c>
      <c r="V77">
        <v>1.0512229320416657</v>
      </c>
      <c r="W77">
        <v>4.1438044599122594E-3</v>
      </c>
      <c r="X77">
        <v>6.6577926712136706E-3</v>
      </c>
      <c r="Y77">
        <v>5.4860752513312336E-3</v>
      </c>
      <c r="Z77">
        <v>2.6818844136805679E-3</v>
      </c>
      <c r="AA77">
        <v>3.4897169377788662E-3</v>
      </c>
      <c r="AB77">
        <v>3.4088139546995144E-3</v>
      </c>
      <c r="AC77">
        <v>3.4056835847830354E-3</v>
      </c>
      <c r="AD77">
        <v>1.5657495978627449E-3</v>
      </c>
      <c r="AE77">
        <v>4.5320170788956046E-3</v>
      </c>
      <c r="AF77">
        <v>7.1651293951987115E-3</v>
      </c>
      <c r="AG77">
        <v>0</v>
      </c>
      <c r="AH77">
        <v>3.7842253649928658E-3</v>
      </c>
      <c r="AI77">
        <v>3.4124172552465197E-3</v>
      </c>
      <c r="AJ77">
        <v>1.839097644690039E-3</v>
      </c>
      <c r="AK77">
        <v>1.4470795534088539E-2</v>
      </c>
      <c r="AL77">
        <v>8.3567874759483199E-3</v>
      </c>
      <c r="AM77" s="93">
        <v>0</v>
      </c>
    </row>
    <row r="78" spans="2:39" x14ac:dyDescent="0.3">
      <c r="B78" t="s">
        <v>673</v>
      </c>
      <c r="C78" s="92">
        <v>2.0594612837085923E-2</v>
      </c>
      <c r="D78">
        <v>9.4960402207085043E-3</v>
      </c>
      <c r="E78">
        <v>2.7231629929188921E-2</v>
      </c>
      <c r="F78">
        <v>3.3665692282594729E-2</v>
      </c>
      <c r="G78">
        <v>2.6588770510579091E-2</v>
      </c>
      <c r="H78">
        <v>4.5640205179829203E-2</v>
      </c>
      <c r="I78">
        <v>1.0916269790161691E-2</v>
      </c>
      <c r="J78">
        <v>2.1166178218372939E-2</v>
      </c>
      <c r="K78">
        <v>4.1476488503609736E-2</v>
      </c>
      <c r="L78">
        <v>3.7827772569190246E-2</v>
      </c>
      <c r="M78">
        <v>6.2728273922708036E-2</v>
      </c>
      <c r="N78">
        <v>4.1398663180771664E-2</v>
      </c>
      <c r="O78">
        <v>3.0863129298898999E-2</v>
      </c>
      <c r="P78">
        <v>3.5815349372836446E-2</v>
      </c>
      <c r="Q78">
        <v>3.8771340851676613E-2</v>
      </c>
      <c r="R78">
        <v>0</v>
      </c>
      <c r="S78">
        <v>0</v>
      </c>
      <c r="T78">
        <v>2.7609674246605757E-2</v>
      </c>
      <c r="U78">
        <v>0</v>
      </c>
      <c r="V78">
        <v>3.2541538559343504E-2</v>
      </c>
      <c r="W78">
        <v>1.1675028226624127</v>
      </c>
      <c r="X78">
        <v>1.8711461596321383E-2</v>
      </c>
      <c r="Y78">
        <v>1.6896287032995592E-2</v>
      </c>
      <c r="Z78">
        <v>4.7063270986589578E-2</v>
      </c>
      <c r="AA78">
        <v>1.2289984065800761E-2</v>
      </c>
      <c r="AB78">
        <v>1.3490892000779724E-2</v>
      </c>
      <c r="AC78">
        <v>8.1661461405237046E-3</v>
      </c>
      <c r="AD78">
        <v>1.3449027072491687E-2</v>
      </c>
      <c r="AE78">
        <v>6.6622876918109898E-3</v>
      </c>
      <c r="AF78">
        <v>2.1305791126077157E-2</v>
      </c>
      <c r="AG78">
        <v>0</v>
      </c>
      <c r="AH78">
        <v>1.1864836106398234E-2</v>
      </c>
      <c r="AI78">
        <v>2.4660860980640662E-2</v>
      </c>
      <c r="AJ78">
        <v>9.393919766375965E-3</v>
      </c>
      <c r="AK78">
        <v>1.8947151985826482E-2</v>
      </c>
      <c r="AL78">
        <v>2.3554996346202176E-2</v>
      </c>
      <c r="AM78" s="93">
        <v>0</v>
      </c>
    </row>
    <row r="79" spans="2:39" x14ac:dyDescent="0.3">
      <c r="B79" t="s">
        <v>192</v>
      </c>
      <c r="C79" s="92">
        <v>3.2592222106294115E-3</v>
      </c>
      <c r="D79">
        <v>1.0652866282301538E-3</v>
      </c>
      <c r="E79">
        <v>4.3467091842338355E-3</v>
      </c>
      <c r="F79">
        <v>2.7145733329898818E-3</v>
      </c>
      <c r="G79">
        <v>1.6329358085469187E-3</v>
      </c>
      <c r="H79">
        <v>2.0307834387931719E-3</v>
      </c>
      <c r="I79">
        <v>3.9099478568877634E-3</v>
      </c>
      <c r="J79">
        <v>2.4364604873976232E-3</v>
      </c>
      <c r="K79">
        <v>3.0717284371004827E-3</v>
      </c>
      <c r="L79">
        <v>2.6977585137274575E-3</v>
      </c>
      <c r="M79">
        <v>1.6172313713547768E-3</v>
      </c>
      <c r="N79">
        <v>2.5195056833227777E-3</v>
      </c>
      <c r="O79">
        <v>2.4205588831484135E-3</v>
      </c>
      <c r="P79">
        <v>4.7439332771689715E-3</v>
      </c>
      <c r="Q79">
        <v>5.1331549288857765E-3</v>
      </c>
      <c r="R79">
        <v>0</v>
      </c>
      <c r="S79">
        <v>0</v>
      </c>
      <c r="T79">
        <v>3.3572996884183924E-3</v>
      </c>
      <c r="U79">
        <v>0</v>
      </c>
      <c r="V79">
        <v>3.0414173272269611E-3</v>
      </c>
      <c r="W79">
        <v>4.2054853418257666E-3</v>
      </c>
      <c r="X79">
        <v>1.0705237235161076</v>
      </c>
      <c r="Y79">
        <v>1.0548389769984292E-3</v>
      </c>
      <c r="Z79">
        <v>3.8492046835943415E-3</v>
      </c>
      <c r="AA79">
        <v>2.3192742254454658E-3</v>
      </c>
      <c r="AB79">
        <v>1.0170508522022144E-3</v>
      </c>
      <c r="AC79">
        <v>2.6128566991585295E-3</v>
      </c>
      <c r="AD79">
        <v>4.557682277870562E-3</v>
      </c>
      <c r="AE79">
        <v>6.4809513739000433E-4</v>
      </c>
      <c r="AF79">
        <v>3.2376258656968407E-3</v>
      </c>
      <c r="AG79">
        <v>0</v>
      </c>
      <c r="AH79">
        <v>1.5859147225813133E-3</v>
      </c>
      <c r="AI79">
        <v>4.5954758995158402E-3</v>
      </c>
      <c r="AJ79">
        <v>3.0288802389231368E-3</v>
      </c>
      <c r="AK79">
        <v>2.1416424659890217E-3</v>
      </c>
      <c r="AL79">
        <v>1.4365893910786738E-3</v>
      </c>
      <c r="AM79" s="93">
        <v>0</v>
      </c>
    </row>
    <row r="80" spans="2:39" x14ac:dyDescent="0.3">
      <c r="B80" t="s">
        <v>674</v>
      </c>
      <c r="C80" s="92">
        <v>9.2293643497929345E-2</v>
      </c>
      <c r="D80">
        <v>3.9717016180949929E-2</v>
      </c>
      <c r="E80">
        <v>0.14925682073664523</v>
      </c>
      <c r="F80">
        <v>0.13764310294645718</v>
      </c>
      <c r="G80">
        <v>0.13537270627871137</v>
      </c>
      <c r="H80">
        <v>0.17045522039301528</v>
      </c>
      <c r="I80">
        <v>6.1739600025197773E-2</v>
      </c>
      <c r="J80">
        <v>0.12076818316596365</v>
      </c>
      <c r="K80">
        <v>0.16007617409359903</v>
      </c>
      <c r="L80">
        <v>0.1123650175689126</v>
      </c>
      <c r="M80">
        <v>0.1748335474665686</v>
      </c>
      <c r="N80">
        <v>0.16728894727504956</v>
      </c>
      <c r="O80">
        <v>0.15139024646897939</v>
      </c>
      <c r="P80">
        <v>0.14993637884789221</v>
      </c>
      <c r="Q80">
        <v>0.15586552692240413</v>
      </c>
      <c r="R80">
        <v>0</v>
      </c>
      <c r="S80">
        <v>0</v>
      </c>
      <c r="T80">
        <v>0.20430063165521473</v>
      </c>
      <c r="U80">
        <v>0</v>
      </c>
      <c r="V80">
        <v>0.13138443317589493</v>
      </c>
      <c r="W80">
        <v>0.14968140797110524</v>
      </c>
      <c r="X80">
        <v>0.12847157141548576</v>
      </c>
      <c r="Y80">
        <v>1.0481738421564644</v>
      </c>
      <c r="Z80">
        <v>4.8305092236779867E-2</v>
      </c>
      <c r="AA80">
        <v>8.8122559047550841E-2</v>
      </c>
      <c r="AB80">
        <v>5.6812204834065079E-2</v>
      </c>
      <c r="AC80">
        <v>3.048734659042749E-2</v>
      </c>
      <c r="AD80">
        <v>1.769879640938966E-2</v>
      </c>
      <c r="AE80">
        <v>2.8043576952220119E-2</v>
      </c>
      <c r="AF80">
        <v>6.2938920739708401E-2</v>
      </c>
      <c r="AG80">
        <v>0</v>
      </c>
      <c r="AH80">
        <v>5.0244022865037027E-2</v>
      </c>
      <c r="AI80">
        <v>4.4266600618035667E-2</v>
      </c>
      <c r="AJ80">
        <v>1.5453427985196699E-2</v>
      </c>
      <c r="AK80">
        <v>5.7462831585775975E-2</v>
      </c>
      <c r="AL80">
        <v>5.1965866249306214E-2</v>
      </c>
      <c r="AM80" s="93">
        <v>0</v>
      </c>
    </row>
    <row r="81" spans="2:39" x14ac:dyDescent="0.3">
      <c r="B81" t="s">
        <v>675</v>
      </c>
      <c r="C81" s="92">
        <v>1.6820144621673954E-3</v>
      </c>
      <c r="D81">
        <v>3.1464259772292953E-3</v>
      </c>
      <c r="E81">
        <v>3.5940704006205779E-3</v>
      </c>
      <c r="F81">
        <v>1.1205940886077374E-2</v>
      </c>
      <c r="G81">
        <v>3.2031839941541931E-3</v>
      </c>
      <c r="H81">
        <v>6.0911966879544765E-3</v>
      </c>
      <c r="I81">
        <v>3.6279781770277076E-3</v>
      </c>
      <c r="J81">
        <v>6.6823990064633796E-3</v>
      </c>
      <c r="K81">
        <v>8.7577688566296743E-3</v>
      </c>
      <c r="L81">
        <v>4.0458345927096573E-3</v>
      </c>
      <c r="M81">
        <v>3.786426329757005E-3</v>
      </c>
      <c r="N81">
        <v>8.1987545627660863E-3</v>
      </c>
      <c r="O81">
        <v>8.9478970827012016E-3</v>
      </c>
      <c r="P81">
        <v>1.6222586401984793E-2</v>
      </c>
      <c r="Q81">
        <v>1.3093896699032317E-2</v>
      </c>
      <c r="R81">
        <v>0</v>
      </c>
      <c r="S81">
        <v>0</v>
      </c>
      <c r="T81">
        <v>9.6303932942132069E-3</v>
      </c>
      <c r="U81">
        <v>0</v>
      </c>
      <c r="V81">
        <v>1.0757921970522761E-2</v>
      </c>
      <c r="W81">
        <v>6.1479751588494969E-3</v>
      </c>
      <c r="X81">
        <v>5.9121791372353594E-3</v>
      </c>
      <c r="Y81">
        <v>2.2126372006751258E-3</v>
      </c>
      <c r="Z81">
        <v>1.0023715309421262</v>
      </c>
      <c r="AA81">
        <v>7.9871471423398673E-3</v>
      </c>
      <c r="AB81">
        <v>4.0706455261156696E-3</v>
      </c>
      <c r="AC81">
        <v>6.752427991419784E-3</v>
      </c>
      <c r="AD81">
        <v>9.9216697168795368E-4</v>
      </c>
      <c r="AE81">
        <v>2.2531008422512593E-3</v>
      </c>
      <c r="AF81">
        <v>1.0673370939652271E-2</v>
      </c>
      <c r="AG81">
        <v>0</v>
      </c>
      <c r="AH81">
        <v>7.8481583135862534E-3</v>
      </c>
      <c r="AI81">
        <v>1.3585721239367498E-2</v>
      </c>
      <c r="AJ81">
        <v>2.9019105218038251E-3</v>
      </c>
      <c r="AK81">
        <v>4.8601051312207998E-3</v>
      </c>
      <c r="AL81">
        <v>3.3991256918605331E-3</v>
      </c>
      <c r="AM81" s="93">
        <v>0</v>
      </c>
    </row>
    <row r="82" spans="2:39" x14ac:dyDescent="0.3">
      <c r="B82" t="s">
        <v>676</v>
      </c>
      <c r="C82" s="92">
        <v>3.2893797037694725E-2</v>
      </c>
      <c r="D82">
        <v>1.552302736972375E-2</v>
      </c>
      <c r="E82">
        <v>5.2837372938410204E-2</v>
      </c>
      <c r="F82">
        <v>5.0074871506204668E-2</v>
      </c>
      <c r="G82">
        <v>5.5193980472238863E-2</v>
      </c>
      <c r="H82">
        <v>7.2605323282931608E-2</v>
      </c>
      <c r="I82">
        <v>2.2559786026852276E-2</v>
      </c>
      <c r="J82">
        <v>4.3039826127019253E-2</v>
      </c>
      <c r="K82">
        <v>5.9764942632796414E-2</v>
      </c>
      <c r="L82">
        <v>3.8231319788928846E-2</v>
      </c>
      <c r="M82">
        <v>4.5708346813598213E-2</v>
      </c>
      <c r="N82">
        <v>4.903285777735341E-2</v>
      </c>
      <c r="O82">
        <v>5.0466461506465887E-2</v>
      </c>
      <c r="P82">
        <v>6.3605380669002259E-2</v>
      </c>
      <c r="Q82">
        <v>5.8824294620328135E-2</v>
      </c>
      <c r="R82">
        <v>0</v>
      </c>
      <c r="S82">
        <v>0</v>
      </c>
      <c r="T82">
        <v>5.7799242357411018E-2</v>
      </c>
      <c r="U82">
        <v>0</v>
      </c>
      <c r="V82">
        <v>5.250896148138081E-2</v>
      </c>
      <c r="W82">
        <v>5.9887736203452273E-2</v>
      </c>
      <c r="X82">
        <v>4.2251512997920217E-2</v>
      </c>
      <c r="Y82">
        <v>1.7531416870702338E-2</v>
      </c>
      <c r="Z82">
        <v>1.9312161338302599E-2</v>
      </c>
      <c r="AA82">
        <v>1.0404620459865541</v>
      </c>
      <c r="AB82">
        <v>3.5557552045080869E-2</v>
      </c>
      <c r="AC82">
        <v>1.3598506475634813E-2</v>
      </c>
      <c r="AD82">
        <v>6.998286410897908E-3</v>
      </c>
      <c r="AE82">
        <v>1.0081826485221589E-2</v>
      </c>
      <c r="AF82">
        <v>2.6359129073878038E-2</v>
      </c>
      <c r="AG82">
        <v>0</v>
      </c>
      <c r="AH82">
        <v>2.2387613377766839E-2</v>
      </c>
      <c r="AI82">
        <v>1.9005110760024528E-2</v>
      </c>
      <c r="AJ82">
        <v>6.7231336292264245E-3</v>
      </c>
      <c r="AK82">
        <v>1.9620619597546313E-2</v>
      </c>
      <c r="AL82">
        <v>2.4388078411772561E-2</v>
      </c>
      <c r="AM82" s="93">
        <v>0</v>
      </c>
    </row>
    <row r="83" spans="2:39" x14ac:dyDescent="0.3">
      <c r="B83" t="s">
        <v>677</v>
      </c>
      <c r="C83" s="92">
        <v>1.000991860572103E-2</v>
      </c>
      <c r="D83">
        <v>6.1523475935533435E-3</v>
      </c>
      <c r="E83">
        <v>1.7067858809114933E-2</v>
      </c>
      <c r="F83">
        <v>1.5481636731880844E-2</v>
      </c>
      <c r="G83">
        <v>1.1323222246816436E-2</v>
      </c>
      <c r="H83">
        <v>2.2975175085849689E-2</v>
      </c>
      <c r="I83">
        <v>9.8675380158305438E-3</v>
      </c>
      <c r="J83">
        <v>2.822137880562928E-2</v>
      </c>
      <c r="K83">
        <v>2.064399273089387E-2</v>
      </c>
      <c r="L83">
        <v>1.423125562967277E-2</v>
      </c>
      <c r="M83">
        <v>9.2983797731994288E-3</v>
      </c>
      <c r="N83">
        <v>1.7600888670359947E-2</v>
      </c>
      <c r="O83">
        <v>1.6474879223952084E-2</v>
      </c>
      <c r="P83">
        <v>1.934755185783649E-2</v>
      </c>
      <c r="Q83">
        <v>1.6047490511987051E-2</v>
      </c>
      <c r="R83">
        <v>0</v>
      </c>
      <c r="S83">
        <v>0</v>
      </c>
      <c r="T83">
        <v>1.7224487897106247E-2</v>
      </c>
      <c r="U83">
        <v>0</v>
      </c>
      <c r="V83">
        <v>1.801408453882206E-2</v>
      </c>
      <c r="W83">
        <v>1.6412172833677716E-2</v>
      </c>
      <c r="X83">
        <v>1.4802812360455359E-2</v>
      </c>
      <c r="Y83">
        <v>1.9325642916650409E-2</v>
      </c>
      <c r="Z83">
        <v>2.4487890544668666E-2</v>
      </c>
      <c r="AA83">
        <v>1.5774734937676681E-2</v>
      </c>
      <c r="AB83">
        <v>1.0755876565717899</v>
      </c>
      <c r="AC83">
        <v>3.6949679491426753E-2</v>
      </c>
      <c r="AD83">
        <v>1.3004652957864122E-2</v>
      </c>
      <c r="AE83">
        <v>1.3123891077821637E-2</v>
      </c>
      <c r="AF83">
        <v>4.9557066159189207E-2</v>
      </c>
      <c r="AG83">
        <v>0</v>
      </c>
      <c r="AH83">
        <v>3.2809419924704028E-2</v>
      </c>
      <c r="AI83">
        <v>3.015712768992496E-2</v>
      </c>
      <c r="AJ83">
        <v>2.3854547566078309E-2</v>
      </c>
      <c r="AK83">
        <v>1.5553679143698283E-2</v>
      </c>
      <c r="AL83">
        <v>4.1173431484707756E-2</v>
      </c>
      <c r="AM83" s="93">
        <v>0</v>
      </c>
    </row>
    <row r="84" spans="2:39" x14ac:dyDescent="0.3">
      <c r="B84" t="s">
        <v>678</v>
      </c>
      <c r="C84" s="92">
        <v>2.5313243704721631E-2</v>
      </c>
      <c r="D84">
        <v>3.1112609926418778E-2</v>
      </c>
      <c r="E84">
        <v>2.4652656638748431E-2</v>
      </c>
      <c r="F84">
        <v>2.1683502144482669E-2</v>
      </c>
      <c r="G84">
        <v>1.8643986645184647E-2</v>
      </c>
      <c r="H84">
        <v>3.2927633759742253E-2</v>
      </c>
      <c r="I84">
        <v>3.2067334058607136E-2</v>
      </c>
      <c r="J84">
        <v>3.2553583379415683E-2</v>
      </c>
      <c r="K84">
        <v>2.5132583711858995E-2</v>
      </c>
      <c r="L84">
        <v>2.3416705424907511E-2</v>
      </c>
      <c r="M84">
        <v>2.3343352789731243E-2</v>
      </c>
      <c r="N84">
        <v>2.5910698429377009E-2</v>
      </c>
      <c r="O84">
        <v>2.2856708540799818E-2</v>
      </c>
      <c r="P84">
        <v>2.0780564689923689E-2</v>
      </c>
      <c r="Q84">
        <v>2.1873998214837785E-2</v>
      </c>
      <c r="R84">
        <v>0</v>
      </c>
      <c r="S84">
        <v>0</v>
      </c>
      <c r="T84">
        <v>2.3434172684200456E-2</v>
      </c>
      <c r="U84">
        <v>0</v>
      </c>
      <c r="V84">
        <v>1.978255491397065E-2</v>
      </c>
      <c r="W84">
        <v>4.0948388907927902E-2</v>
      </c>
      <c r="X84">
        <v>2.2577435435666739E-2</v>
      </c>
      <c r="Y84">
        <v>3.879834663482485E-2</v>
      </c>
      <c r="Z84">
        <v>2.912878262811858E-2</v>
      </c>
      <c r="AA84">
        <v>4.5206469517942646E-2</v>
      </c>
      <c r="AB84">
        <v>3.2968233271768274E-2</v>
      </c>
      <c r="AC84">
        <v>1.1485358982896592</v>
      </c>
      <c r="AD84">
        <v>7.5978731442191512E-3</v>
      </c>
      <c r="AE84">
        <v>1.5569122416943901E-2</v>
      </c>
      <c r="AF84">
        <v>1.7913839757042044E-2</v>
      </c>
      <c r="AG84">
        <v>0</v>
      </c>
      <c r="AH84">
        <v>1.7246615791327025E-2</v>
      </c>
      <c r="AI84">
        <v>3.0117970116374411E-2</v>
      </c>
      <c r="AJ84">
        <v>4.8250920353225257E-3</v>
      </c>
      <c r="AK84">
        <v>8.7286459965396756E-3</v>
      </c>
      <c r="AL84">
        <v>2.0103058544731267E-2</v>
      </c>
      <c r="AM84" s="93">
        <v>0</v>
      </c>
    </row>
    <row r="85" spans="2:39" x14ac:dyDescent="0.3">
      <c r="B85" t="s">
        <v>679</v>
      </c>
      <c r="C85" s="92">
        <v>7.0322969515681198E-3</v>
      </c>
      <c r="D85">
        <v>4.9384284953387526E-3</v>
      </c>
      <c r="E85">
        <v>1.628447403688451E-2</v>
      </c>
      <c r="F85">
        <v>2.5875474945797481E-2</v>
      </c>
      <c r="G85">
        <v>1.3591157423562549E-2</v>
      </c>
      <c r="H85">
        <v>3.0681113322014959E-2</v>
      </c>
      <c r="I85">
        <v>8.4243643084148962E-3</v>
      </c>
      <c r="J85">
        <v>1.6545994192307657E-2</v>
      </c>
      <c r="K85">
        <v>3.0675508910033226E-2</v>
      </c>
      <c r="L85">
        <v>1.7138419626465243E-2</v>
      </c>
      <c r="M85">
        <v>1.2819670058615068E-2</v>
      </c>
      <c r="N85">
        <v>2.4585721508638522E-2</v>
      </c>
      <c r="O85">
        <v>2.2888289235962752E-2</v>
      </c>
      <c r="P85">
        <v>2.5320742065390998E-2</v>
      </c>
      <c r="Q85">
        <v>2.525221891487452E-2</v>
      </c>
      <c r="R85">
        <v>0</v>
      </c>
      <c r="S85">
        <v>0</v>
      </c>
      <c r="T85">
        <v>1.9986316202596013E-2</v>
      </c>
      <c r="U85">
        <v>0</v>
      </c>
      <c r="V85">
        <v>2.7350181972356776E-2</v>
      </c>
      <c r="W85">
        <v>1.2149774921070304E-2</v>
      </c>
      <c r="X85">
        <v>1.5218390075559711E-2</v>
      </c>
      <c r="Y85">
        <v>3.4467415460863328E-2</v>
      </c>
      <c r="Z85">
        <v>3.3506290126405436E-2</v>
      </c>
      <c r="AA85">
        <v>1.6581397034994852E-2</v>
      </c>
      <c r="AB85">
        <v>3.4109396235210226E-2</v>
      </c>
      <c r="AC85">
        <v>4.3067581410670595E-2</v>
      </c>
      <c r="AD85">
        <v>1.0125257457342638</v>
      </c>
      <c r="AE85">
        <v>1.7256846978597151E-2</v>
      </c>
      <c r="AF85">
        <v>4.4947691399612258E-2</v>
      </c>
      <c r="AG85">
        <v>0</v>
      </c>
      <c r="AH85">
        <v>3.2082264762109035E-2</v>
      </c>
      <c r="AI85">
        <v>1.7024087981696061E-2</v>
      </c>
      <c r="AJ85">
        <v>1.4443368461533247E-2</v>
      </c>
      <c r="AK85">
        <v>2.1160788863019826E-2</v>
      </c>
      <c r="AL85">
        <v>3.3684716608552781E-2</v>
      </c>
      <c r="AM85" s="93">
        <v>0</v>
      </c>
    </row>
    <row r="86" spans="2:39" x14ac:dyDescent="0.3">
      <c r="B86" t="s">
        <v>680</v>
      </c>
      <c r="C86" s="92">
        <v>5.219889645267011E-3</v>
      </c>
      <c r="D86">
        <v>1.7425698520986542E-2</v>
      </c>
      <c r="E86">
        <v>9.2353197640471507E-3</v>
      </c>
      <c r="F86">
        <v>7.1326608787086925E-3</v>
      </c>
      <c r="G86">
        <v>4.306800071965127E-3</v>
      </c>
      <c r="H86">
        <v>1.292274946000675E-2</v>
      </c>
      <c r="I86">
        <v>1.3946508450496376E-2</v>
      </c>
      <c r="J86">
        <v>1.780843575851361E-2</v>
      </c>
      <c r="K86">
        <v>1.3543265233434708E-2</v>
      </c>
      <c r="L86">
        <v>1.0729929305185449E-2</v>
      </c>
      <c r="M86">
        <v>6.989275618094995E-3</v>
      </c>
      <c r="N86">
        <v>8.5071173922324113E-3</v>
      </c>
      <c r="O86">
        <v>1.6046875282845999E-2</v>
      </c>
      <c r="P86">
        <v>1.3753269456043977E-2</v>
      </c>
      <c r="Q86">
        <v>1.0906668432281484E-2</v>
      </c>
      <c r="R86">
        <v>0</v>
      </c>
      <c r="S86">
        <v>0</v>
      </c>
      <c r="T86">
        <v>1.2212700955242744E-2</v>
      </c>
      <c r="U86">
        <v>0</v>
      </c>
      <c r="V86">
        <v>8.3182740018455503E-3</v>
      </c>
      <c r="W86">
        <v>1.0646965079259479E-2</v>
      </c>
      <c r="X86">
        <v>1.3454491955212323E-2</v>
      </c>
      <c r="Y86">
        <v>5.7238941566229076E-3</v>
      </c>
      <c r="Z86">
        <v>8.7756097447239563E-3</v>
      </c>
      <c r="AA86">
        <v>1.3777958599736725E-2</v>
      </c>
      <c r="AB86">
        <v>1.4921032422939259E-2</v>
      </c>
      <c r="AC86">
        <v>4.3503938086805029E-3</v>
      </c>
      <c r="AD86">
        <v>1.2453011101199428E-3</v>
      </c>
      <c r="AE86">
        <v>1.0076163691316782</v>
      </c>
      <c r="AF86">
        <v>1.185564999161064E-2</v>
      </c>
      <c r="AG86">
        <v>0</v>
      </c>
      <c r="AH86">
        <v>5.3555627673878489E-3</v>
      </c>
      <c r="AI86">
        <v>4.2431258744509755E-3</v>
      </c>
      <c r="AJ86">
        <v>2.0479101014905794E-3</v>
      </c>
      <c r="AK86">
        <v>3.0965055107413457E-3</v>
      </c>
      <c r="AL86">
        <v>7.6725712437418821E-3</v>
      </c>
      <c r="AM86" s="93">
        <v>0</v>
      </c>
    </row>
    <row r="87" spans="2:39" x14ac:dyDescent="0.3">
      <c r="B87" t="s">
        <v>681</v>
      </c>
      <c r="C87" s="92">
        <v>2.2083481541823033E-4</v>
      </c>
      <c r="D87">
        <v>1.5239761024419987E-4</v>
      </c>
      <c r="E87">
        <v>3.5709428562926175E-4</v>
      </c>
      <c r="F87">
        <v>3.4165127126862367E-4</v>
      </c>
      <c r="G87">
        <v>2.7557133065402495E-4</v>
      </c>
      <c r="H87">
        <v>4.3891799620232542E-4</v>
      </c>
      <c r="I87">
        <v>2.0246286496513442E-4</v>
      </c>
      <c r="J87">
        <v>3.3141227230844441E-4</v>
      </c>
      <c r="K87">
        <v>4.1370308365543796E-4</v>
      </c>
      <c r="L87">
        <v>2.6965867584981485E-4</v>
      </c>
      <c r="M87">
        <v>2.922636455119686E-4</v>
      </c>
      <c r="N87">
        <v>3.9724150165485448E-4</v>
      </c>
      <c r="O87">
        <v>3.9203462719522407E-4</v>
      </c>
      <c r="P87">
        <v>3.6962980714514457E-4</v>
      </c>
      <c r="Q87">
        <v>3.457839483895165E-4</v>
      </c>
      <c r="R87">
        <v>0</v>
      </c>
      <c r="S87">
        <v>0</v>
      </c>
      <c r="T87">
        <v>3.6237279443071519E-4</v>
      </c>
      <c r="U87">
        <v>0</v>
      </c>
      <c r="V87">
        <v>3.5435391057565818E-4</v>
      </c>
      <c r="W87">
        <v>3.24318031480531E-4</v>
      </c>
      <c r="X87">
        <v>5.3037830830504618E-4</v>
      </c>
      <c r="Y87">
        <v>1.1750807918003421E-3</v>
      </c>
      <c r="Z87">
        <v>8.933472596351148E-4</v>
      </c>
      <c r="AA87">
        <v>3.073001848765747E-4</v>
      </c>
      <c r="AB87">
        <v>3.0627912656836041E-4</v>
      </c>
      <c r="AC87">
        <v>1.9818337864771344E-3</v>
      </c>
      <c r="AD87">
        <v>2.193279985039999E-4</v>
      </c>
      <c r="AE87">
        <v>2.149234043418299E-4</v>
      </c>
      <c r="AF87">
        <v>1.0007323025393591</v>
      </c>
      <c r="AG87">
        <v>0</v>
      </c>
      <c r="AH87">
        <v>3.79171258991831E-4</v>
      </c>
      <c r="AI87">
        <v>9.0752102373816356E-4</v>
      </c>
      <c r="AJ87">
        <v>2.031533953244778E-4</v>
      </c>
      <c r="AK87">
        <v>1.7144406535469798E-4</v>
      </c>
      <c r="AL87">
        <v>2.6048967801868555E-4</v>
      </c>
      <c r="AM87" s="93">
        <v>0</v>
      </c>
    </row>
    <row r="88" spans="2:39" x14ac:dyDescent="0.3">
      <c r="B88" t="s">
        <v>682</v>
      </c>
      <c r="C88" s="92">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0</v>
      </c>
      <c r="AB88">
        <v>0</v>
      </c>
      <c r="AC88">
        <v>0</v>
      </c>
      <c r="AD88">
        <v>0</v>
      </c>
      <c r="AE88">
        <v>0</v>
      </c>
      <c r="AF88">
        <v>0</v>
      </c>
      <c r="AG88">
        <v>1</v>
      </c>
      <c r="AH88">
        <v>0</v>
      </c>
      <c r="AI88">
        <v>0</v>
      </c>
      <c r="AJ88">
        <v>0</v>
      </c>
      <c r="AK88">
        <v>0</v>
      </c>
      <c r="AL88">
        <v>0</v>
      </c>
      <c r="AM88" s="93">
        <v>0</v>
      </c>
    </row>
    <row r="89" spans="2:39" x14ac:dyDescent="0.3">
      <c r="B89" t="s">
        <v>683</v>
      </c>
      <c r="C89" s="92">
        <v>4.1222955393539221E-2</v>
      </c>
      <c r="D89">
        <v>3.5885700675888151E-2</v>
      </c>
      <c r="E89">
        <v>7.4948958772957819E-2</v>
      </c>
      <c r="F89">
        <v>8.3547691703911395E-2</v>
      </c>
      <c r="G89">
        <v>4.3846233063046858E-2</v>
      </c>
      <c r="H89">
        <v>0.10256733457368845</v>
      </c>
      <c r="I89">
        <v>9.3627790469476654E-2</v>
      </c>
      <c r="J89">
        <v>8.9812332410205753E-2</v>
      </c>
      <c r="K89">
        <v>0.10203032185309335</v>
      </c>
      <c r="L89">
        <v>7.710885109642597E-2</v>
      </c>
      <c r="M89">
        <v>5.957961556197601E-2</v>
      </c>
      <c r="N89">
        <v>8.5261473734848853E-2</v>
      </c>
      <c r="O89">
        <v>8.6281361572416851E-2</v>
      </c>
      <c r="P89">
        <v>9.9687478011765515E-2</v>
      </c>
      <c r="Q89">
        <v>8.4161705100163881E-2</v>
      </c>
      <c r="R89">
        <v>0</v>
      </c>
      <c r="S89">
        <v>0</v>
      </c>
      <c r="T89">
        <v>7.4326061371191049E-2</v>
      </c>
      <c r="U89">
        <v>0</v>
      </c>
      <c r="V89">
        <v>7.8128315328430911E-2</v>
      </c>
      <c r="W89">
        <v>7.5242144071906283E-2</v>
      </c>
      <c r="X89">
        <v>6.8923373583015216E-2</v>
      </c>
      <c r="Y89">
        <v>8.2967053245802502E-2</v>
      </c>
      <c r="Z89">
        <v>7.3991048966645351E-2</v>
      </c>
      <c r="AA89">
        <v>7.6641006066033412E-2</v>
      </c>
      <c r="AB89">
        <v>0.14397943757884651</v>
      </c>
      <c r="AC89">
        <v>0.18707110357188739</v>
      </c>
      <c r="AD89">
        <v>3.6427229934940346E-2</v>
      </c>
      <c r="AE89">
        <v>4.595956277626298E-2</v>
      </c>
      <c r="AF89">
        <v>0.28899428449052789</v>
      </c>
      <c r="AG89">
        <v>0</v>
      </c>
      <c r="AH89">
        <v>1.1038288127600551</v>
      </c>
      <c r="AI89">
        <v>8.14787265001303E-2</v>
      </c>
      <c r="AJ89">
        <v>4.2698749841539721E-2</v>
      </c>
      <c r="AK89">
        <v>5.9641998395118384E-2</v>
      </c>
      <c r="AL89">
        <v>8.0889811922845542E-2</v>
      </c>
      <c r="AM89" s="93">
        <v>0</v>
      </c>
    </row>
    <row r="90" spans="2:39" x14ac:dyDescent="0.3">
      <c r="B90" t="s">
        <v>684</v>
      </c>
      <c r="C90" s="92">
        <v>3.4288822038224914E-4</v>
      </c>
      <c r="D90">
        <v>2.3679016295399295E-4</v>
      </c>
      <c r="E90">
        <v>4.5625230675700541E-4</v>
      </c>
      <c r="F90">
        <v>4.6755152842745508E-4</v>
      </c>
      <c r="G90">
        <v>4.3785160859095547E-4</v>
      </c>
      <c r="H90">
        <v>6.6685198448634129E-4</v>
      </c>
      <c r="I90">
        <v>2.7632495334664164E-4</v>
      </c>
      <c r="J90">
        <v>4.1670097118089389E-4</v>
      </c>
      <c r="K90">
        <v>5.6263413419224565E-4</v>
      </c>
      <c r="L90">
        <v>4.4933555684249408E-4</v>
      </c>
      <c r="M90">
        <v>6.1168623407927177E-4</v>
      </c>
      <c r="N90">
        <v>5.2158011660316853E-4</v>
      </c>
      <c r="O90">
        <v>4.6146401920061286E-4</v>
      </c>
      <c r="P90">
        <v>5.3073375493865058E-4</v>
      </c>
      <c r="Q90">
        <v>5.312047379552122E-4</v>
      </c>
      <c r="R90">
        <v>0</v>
      </c>
      <c r="S90">
        <v>0</v>
      </c>
      <c r="T90">
        <v>4.736733029636472E-4</v>
      </c>
      <c r="U90">
        <v>0</v>
      </c>
      <c r="V90">
        <v>4.6413527173382431E-4</v>
      </c>
      <c r="W90">
        <v>6.6507868972075935E-3</v>
      </c>
      <c r="X90">
        <v>3.9450477342687778E-4</v>
      </c>
      <c r="Y90">
        <v>3.1606735313171241E-4</v>
      </c>
      <c r="Z90">
        <v>4.4562572866453854E-4</v>
      </c>
      <c r="AA90">
        <v>4.4130744349500347E-3</v>
      </c>
      <c r="AB90">
        <v>4.1244587751784392E-4</v>
      </c>
      <c r="AC90">
        <v>4.5861924782528343E-3</v>
      </c>
      <c r="AD90">
        <v>1.3080664883756375E-4</v>
      </c>
      <c r="AE90">
        <v>2.3727909518664612E-4</v>
      </c>
      <c r="AF90">
        <v>2.9409445347168192E-4</v>
      </c>
      <c r="AG90">
        <v>0</v>
      </c>
      <c r="AH90">
        <v>2.2327804129030157E-4</v>
      </c>
      <c r="AI90">
        <v>1.0003282829561988</v>
      </c>
      <c r="AJ90">
        <v>9.7879149195479799E-5</v>
      </c>
      <c r="AK90">
        <v>2.155623859221157E-4</v>
      </c>
      <c r="AL90">
        <v>3.0576607488552439E-4</v>
      </c>
      <c r="AM90" s="93">
        <v>0</v>
      </c>
    </row>
    <row r="91" spans="2:39" x14ac:dyDescent="0.3">
      <c r="B91" t="s">
        <v>685</v>
      </c>
      <c r="C91" s="92">
        <v>1.8085156637103576E-4</v>
      </c>
      <c r="D91">
        <v>1.5338196287570692E-4</v>
      </c>
      <c r="E91">
        <v>3.4637862711406478E-4</v>
      </c>
      <c r="F91">
        <v>2.9676444562641465E-4</v>
      </c>
      <c r="G91">
        <v>1.8737495211900693E-4</v>
      </c>
      <c r="H91">
        <v>4.9347772644539644E-4</v>
      </c>
      <c r="I91">
        <v>2.3208761089022541E-4</v>
      </c>
      <c r="J91">
        <v>7.007850619212163E-4</v>
      </c>
      <c r="K91">
        <v>4.106423398246083E-4</v>
      </c>
      <c r="L91">
        <v>3.2412385640903299E-4</v>
      </c>
      <c r="M91">
        <v>2.2363209097707437E-4</v>
      </c>
      <c r="N91">
        <v>3.1660634222678129E-4</v>
      </c>
      <c r="O91">
        <v>3.0930716855570079E-4</v>
      </c>
      <c r="P91">
        <v>3.2570478994038118E-4</v>
      </c>
      <c r="Q91">
        <v>3.1777235987867094E-4</v>
      </c>
      <c r="R91">
        <v>0</v>
      </c>
      <c r="S91">
        <v>0</v>
      </c>
      <c r="T91">
        <v>3.6008842068536946E-4</v>
      </c>
      <c r="U91">
        <v>0</v>
      </c>
      <c r="V91">
        <v>3.3994389413856472E-4</v>
      </c>
      <c r="W91">
        <v>9.6565226256053354E-4</v>
      </c>
      <c r="X91">
        <v>2.7193290752961337E-4</v>
      </c>
      <c r="Y91">
        <v>3.1585877579314058E-4</v>
      </c>
      <c r="Z91">
        <v>3.4256146515551807E-4</v>
      </c>
      <c r="AA91">
        <v>6.7273484628491945E-4</v>
      </c>
      <c r="AB91">
        <v>3.8630632578582789E-4</v>
      </c>
      <c r="AC91">
        <v>3.3373358459040229E-3</v>
      </c>
      <c r="AD91">
        <v>1.4382906484631139E-4</v>
      </c>
      <c r="AE91">
        <v>1.7925602217794422E-4</v>
      </c>
      <c r="AF91">
        <v>5.8224592884389742E-4</v>
      </c>
      <c r="AG91">
        <v>0</v>
      </c>
      <c r="AH91">
        <v>6.6130260417854043E-4</v>
      </c>
      <c r="AI91">
        <v>9.1629128425618524E-3</v>
      </c>
      <c r="AJ91">
        <v>1.0017877309096086</v>
      </c>
      <c r="AK91">
        <v>9.9746255606544018E-4</v>
      </c>
      <c r="AL91">
        <v>7.9113394502574523E-4</v>
      </c>
      <c r="AM91" s="93">
        <v>0</v>
      </c>
    </row>
    <row r="92" spans="2:39" x14ac:dyDescent="0.3">
      <c r="B92" t="s">
        <v>686</v>
      </c>
      <c r="C92" s="92">
        <v>5.3874345253879E-5</v>
      </c>
      <c r="D92">
        <v>2.4326571911921535E-5</v>
      </c>
      <c r="E92">
        <v>9.353506496509696E-5</v>
      </c>
      <c r="F92">
        <v>1.0089515058166131E-4</v>
      </c>
      <c r="G92">
        <v>8.5066851320204031E-5</v>
      </c>
      <c r="H92">
        <v>1.1805978557250558E-4</v>
      </c>
      <c r="I92">
        <v>3.9671017215732617E-5</v>
      </c>
      <c r="J92">
        <v>8.0648856168126932E-5</v>
      </c>
      <c r="K92">
        <v>1.1442919498546069E-4</v>
      </c>
      <c r="L92">
        <v>7.0737955834475301E-5</v>
      </c>
      <c r="M92">
        <v>9.677150499181338E-5</v>
      </c>
      <c r="N92">
        <v>1.1005459395923852E-4</v>
      </c>
      <c r="O92">
        <v>1.0073522536736434E-4</v>
      </c>
      <c r="P92">
        <v>1.0553247402488595E-4</v>
      </c>
      <c r="Q92">
        <v>1.0612994455794645E-4</v>
      </c>
      <c r="R92">
        <v>0</v>
      </c>
      <c r="S92">
        <v>0</v>
      </c>
      <c r="T92">
        <v>1.2651902797173651E-4</v>
      </c>
      <c r="U92">
        <v>0</v>
      </c>
      <c r="V92">
        <v>9.9156399453052596E-5</v>
      </c>
      <c r="W92">
        <v>8.602672329164681E-5</v>
      </c>
      <c r="X92">
        <v>8.1217315847439462E-5</v>
      </c>
      <c r="Y92">
        <v>6.2123212093934729E-5</v>
      </c>
      <c r="Z92">
        <v>6.1703143564951067E-5</v>
      </c>
      <c r="AA92">
        <v>5.8517524431081985E-5</v>
      </c>
      <c r="AB92">
        <v>6.4238061329040876E-5</v>
      </c>
      <c r="AC92">
        <v>6.2042693041765821E-5</v>
      </c>
      <c r="AD92">
        <v>2.2657434145749516E-5</v>
      </c>
      <c r="AE92">
        <v>3.3538772823955482E-5</v>
      </c>
      <c r="AF92">
        <v>8.3873110377637357E-5</v>
      </c>
      <c r="AG92">
        <v>0</v>
      </c>
      <c r="AH92">
        <v>6.3034736701696967E-5</v>
      </c>
      <c r="AI92">
        <v>4.3543754691058825E-5</v>
      </c>
      <c r="AJ92">
        <v>2.4581674755679954E-5</v>
      </c>
      <c r="AK92">
        <v>1.000055983932755</v>
      </c>
      <c r="AL92">
        <v>6.5393065369269733E-5</v>
      </c>
      <c r="AM92" s="93">
        <v>0</v>
      </c>
    </row>
    <row r="93" spans="2:39" x14ac:dyDescent="0.3">
      <c r="B93" t="s">
        <v>687</v>
      </c>
      <c r="C93" s="92">
        <v>6.962529530998387E-4</v>
      </c>
      <c r="D93">
        <v>1.0199040544307994E-3</v>
      </c>
      <c r="E93">
        <v>1.1100326688059825E-3</v>
      </c>
      <c r="F93">
        <v>1.1392805731117934E-3</v>
      </c>
      <c r="G93">
        <v>7.5119043573210263E-4</v>
      </c>
      <c r="H93">
        <v>1.6536612311401527E-3</v>
      </c>
      <c r="I93">
        <v>1.1778528994303098E-3</v>
      </c>
      <c r="J93">
        <v>1.4404938648244318E-3</v>
      </c>
      <c r="K93">
        <v>1.3950592824186852E-3</v>
      </c>
      <c r="L93">
        <v>1.0297325976958299E-3</v>
      </c>
      <c r="M93">
        <v>9.0775146599619393E-4</v>
      </c>
      <c r="N93">
        <v>1.1624282159805337E-3</v>
      </c>
      <c r="O93">
        <v>1.3012950236596758E-3</v>
      </c>
      <c r="P93">
        <v>1.4149424631080937E-3</v>
      </c>
      <c r="Q93">
        <v>1.2853144912849436E-3</v>
      </c>
      <c r="R93">
        <v>0</v>
      </c>
      <c r="S93">
        <v>0</v>
      </c>
      <c r="T93">
        <v>1.1894079924278011E-3</v>
      </c>
      <c r="U93">
        <v>0</v>
      </c>
      <c r="V93">
        <v>1.2756462641095947E-3</v>
      </c>
      <c r="W93">
        <v>1.7239397657801429E-3</v>
      </c>
      <c r="X93">
        <v>1.5222761120573497E-3</v>
      </c>
      <c r="Y93">
        <v>1.1497685653426106E-3</v>
      </c>
      <c r="Z93">
        <v>8.2477647520856397E-3</v>
      </c>
      <c r="AA93">
        <v>2.5739645184582999E-3</v>
      </c>
      <c r="AB93">
        <v>5.8818421652902537E-3</v>
      </c>
      <c r="AC93">
        <v>9.1553436350522606E-3</v>
      </c>
      <c r="AD93">
        <v>4.5013320425585027E-4</v>
      </c>
      <c r="AE93">
        <v>9.3338459471501312E-4</v>
      </c>
      <c r="AF93">
        <v>2.4372503086945775E-3</v>
      </c>
      <c r="AG93">
        <v>0</v>
      </c>
      <c r="AH93">
        <v>4.6515282183879313E-3</v>
      </c>
      <c r="AI93">
        <v>4.3215149701521698E-3</v>
      </c>
      <c r="AJ93">
        <v>9.9906206202779522E-4</v>
      </c>
      <c r="AK93">
        <v>5.3193303489213568E-3</v>
      </c>
      <c r="AL93">
        <v>1.0079636372061966</v>
      </c>
      <c r="AM93" s="93">
        <v>0</v>
      </c>
    </row>
    <row r="94" spans="2:39" ht="15" thickBot="1" x14ac:dyDescent="0.35">
      <c r="B94" t="s">
        <v>688</v>
      </c>
      <c r="C94" s="94">
        <v>0</v>
      </c>
      <c r="D94" s="95">
        <v>0</v>
      </c>
      <c r="E94" s="95">
        <v>0</v>
      </c>
      <c r="F94" s="95">
        <v>0</v>
      </c>
      <c r="G94" s="95">
        <v>0</v>
      </c>
      <c r="H94" s="95">
        <v>0</v>
      </c>
      <c r="I94" s="95">
        <v>0</v>
      </c>
      <c r="J94" s="95">
        <v>0</v>
      </c>
      <c r="K94" s="95">
        <v>0</v>
      </c>
      <c r="L94" s="95">
        <v>0</v>
      </c>
      <c r="M94" s="95">
        <v>0</v>
      </c>
      <c r="N94" s="95">
        <v>0</v>
      </c>
      <c r="O94" s="95">
        <v>0</v>
      </c>
      <c r="P94" s="95">
        <v>0</v>
      </c>
      <c r="Q94" s="95">
        <v>0</v>
      </c>
      <c r="R94" s="95">
        <v>0</v>
      </c>
      <c r="S94" s="95">
        <v>0</v>
      </c>
      <c r="T94" s="95">
        <v>0</v>
      </c>
      <c r="U94" s="95">
        <v>0</v>
      </c>
      <c r="V94" s="95">
        <v>0</v>
      </c>
      <c r="W94" s="95">
        <v>0</v>
      </c>
      <c r="X94" s="95">
        <v>0</v>
      </c>
      <c r="Y94" s="95">
        <v>0</v>
      </c>
      <c r="Z94" s="95">
        <v>0</v>
      </c>
      <c r="AA94" s="95">
        <v>0</v>
      </c>
      <c r="AB94" s="95">
        <v>0</v>
      </c>
      <c r="AC94" s="95">
        <v>0</v>
      </c>
      <c r="AD94" s="95">
        <v>0</v>
      </c>
      <c r="AE94" s="95">
        <v>0</v>
      </c>
      <c r="AF94" s="95">
        <v>0</v>
      </c>
      <c r="AG94" s="95">
        <v>0</v>
      </c>
      <c r="AH94" s="95">
        <v>0</v>
      </c>
      <c r="AI94" s="95">
        <v>0</v>
      </c>
      <c r="AJ94" s="95">
        <v>0</v>
      </c>
      <c r="AK94" s="95">
        <v>0</v>
      </c>
      <c r="AL94" s="95">
        <v>0</v>
      </c>
      <c r="AM94" s="96">
        <v>1</v>
      </c>
    </row>
    <row r="98" spans="2:41" x14ac:dyDescent="0.3">
      <c r="B98" t="s">
        <v>107</v>
      </c>
    </row>
    <row r="99" spans="2:41" ht="15" thickBot="1" x14ac:dyDescent="0.35">
      <c r="C99" t="s">
        <v>34</v>
      </c>
      <c r="D99" t="s">
        <v>35</v>
      </c>
      <c r="E99" t="s">
        <v>36</v>
      </c>
      <c r="F99" t="s">
        <v>37</v>
      </c>
      <c r="G99" t="s">
        <v>38</v>
      </c>
      <c r="H99" t="s">
        <v>39</v>
      </c>
      <c r="I99" t="s">
        <v>40</v>
      </c>
      <c r="J99" t="s">
        <v>41</v>
      </c>
      <c r="K99" t="s">
        <v>42</v>
      </c>
      <c r="L99" t="s">
        <v>43</v>
      </c>
      <c r="M99" t="s">
        <v>44</v>
      </c>
      <c r="N99" t="s">
        <v>45</v>
      </c>
      <c r="O99" t="s">
        <v>46</v>
      </c>
      <c r="P99" t="s">
        <v>47</v>
      </c>
      <c r="Q99" t="s">
        <v>48</v>
      </c>
      <c r="R99" t="s">
        <v>49</v>
      </c>
      <c r="S99" t="s">
        <v>50</v>
      </c>
      <c r="T99" t="s">
        <v>51</v>
      </c>
      <c r="U99" t="s">
        <v>52</v>
      </c>
      <c r="V99" t="s">
        <v>53</v>
      </c>
      <c r="W99" t="s">
        <v>54</v>
      </c>
      <c r="X99" t="s">
        <v>55</v>
      </c>
      <c r="Y99" t="s">
        <v>56</v>
      </c>
      <c r="Z99" t="s">
        <v>57</v>
      </c>
      <c r="AA99" t="s">
        <v>58</v>
      </c>
      <c r="AB99" t="s">
        <v>59</v>
      </c>
      <c r="AC99" t="s">
        <v>60</v>
      </c>
      <c r="AD99" t="s">
        <v>61</v>
      </c>
      <c r="AE99" t="s">
        <v>62</v>
      </c>
      <c r="AF99" t="s">
        <v>63</v>
      </c>
      <c r="AG99" t="s">
        <v>64</v>
      </c>
      <c r="AH99" t="s">
        <v>65</v>
      </c>
      <c r="AI99" t="s">
        <v>66</v>
      </c>
      <c r="AJ99" t="s">
        <v>67</v>
      </c>
      <c r="AK99" t="s">
        <v>68</v>
      </c>
      <c r="AL99" t="s">
        <v>69</v>
      </c>
      <c r="AM99" t="s">
        <v>70</v>
      </c>
      <c r="AN99" t="s">
        <v>94</v>
      </c>
      <c r="AO99" t="s">
        <v>14</v>
      </c>
    </row>
    <row r="100" spans="2:41" x14ac:dyDescent="0.3">
      <c r="B100" t="s">
        <v>653</v>
      </c>
      <c r="C100" s="44">
        <v>1.1807122183366188</v>
      </c>
      <c r="D100" s="90">
        <v>1.8211460723344581E-2</v>
      </c>
      <c r="E100" s="90">
        <v>0.31062110055440256</v>
      </c>
      <c r="F100" s="90">
        <v>0.133636924291402</v>
      </c>
      <c r="G100" s="90">
        <v>0.35463669045839297</v>
      </c>
      <c r="H100" s="90">
        <v>5.8260365128277987E-2</v>
      </c>
      <c r="I100" s="90">
        <v>3.1926222525529173E-2</v>
      </c>
      <c r="J100" s="90">
        <v>4.9643163531168148E-2</v>
      </c>
      <c r="K100" s="90">
        <v>6.4001776071965305E-2</v>
      </c>
      <c r="L100" s="90">
        <v>4.7381143389506802E-2</v>
      </c>
      <c r="M100" s="90">
        <v>3.9799335763105133E-2</v>
      </c>
      <c r="N100" s="90">
        <v>5.6214159763672486E-2</v>
      </c>
      <c r="O100" s="90">
        <v>7.5329570707188501E-2</v>
      </c>
      <c r="P100" s="90">
        <v>6.265451507733244E-2</v>
      </c>
      <c r="Q100" s="90">
        <v>6.0815501216026191E-2</v>
      </c>
      <c r="R100" s="90">
        <v>0</v>
      </c>
      <c r="S100" s="90">
        <v>0</v>
      </c>
      <c r="T100" s="90">
        <v>5.6378840851564464E-2</v>
      </c>
      <c r="U100" s="90">
        <v>0</v>
      </c>
      <c r="V100" s="90">
        <v>7.9740938961639252E-2</v>
      </c>
      <c r="W100" s="90">
        <v>5.0867732944452425E-2</v>
      </c>
      <c r="X100" s="90">
        <v>6.0062497126690498E-2</v>
      </c>
      <c r="Y100" s="90">
        <v>4.3613480815964861E-2</v>
      </c>
      <c r="Z100" s="90">
        <v>4.802561421264772E-2</v>
      </c>
      <c r="AA100" s="90">
        <v>4.8804165906592263E-2</v>
      </c>
      <c r="AB100" s="90">
        <v>4.3810652758266642E-2</v>
      </c>
      <c r="AC100" s="90">
        <v>4.8138983400780128E-2</v>
      </c>
      <c r="AD100" s="90">
        <v>6.360139629521035E-3</v>
      </c>
      <c r="AE100" s="90">
        <v>1.3484292147682998E-2</v>
      </c>
      <c r="AF100" s="90">
        <v>7.7500263654327967E-2</v>
      </c>
      <c r="AG100" s="90">
        <v>0</v>
      </c>
      <c r="AH100" s="90">
        <v>5.6962821457461676E-2</v>
      </c>
      <c r="AI100" s="90">
        <v>0.12478528615339583</v>
      </c>
      <c r="AJ100" s="90">
        <v>0.10804571747963143</v>
      </c>
      <c r="AK100" s="90">
        <v>7.8524468572725645E-2</v>
      </c>
      <c r="AL100" s="90">
        <v>3.6060062668001609E-2</v>
      </c>
      <c r="AM100" s="90">
        <v>0.15111595930743021</v>
      </c>
      <c r="AN100" s="90">
        <v>0.15111595930743021</v>
      </c>
      <c r="AO100" s="91">
        <v>0.15111595930743021</v>
      </c>
    </row>
    <row r="101" spans="2:41" x14ac:dyDescent="0.3">
      <c r="B101" t="s">
        <v>654</v>
      </c>
      <c r="C101" s="92">
        <v>5.2926835586254301E-2</v>
      </c>
      <c r="D101">
        <v>1.046115534999734</v>
      </c>
      <c r="E101">
        <v>5.5442275628187265E-2</v>
      </c>
      <c r="F101">
        <v>6.6966455859863411E-2</v>
      </c>
      <c r="G101">
        <v>5.7464168406929965E-2</v>
      </c>
      <c r="H101">
        <v>7.9923670042119366E-2</v>
      </c>
      <c r="I101">
        <v>0.72091283565678743</v>
      </c>
      <c r="J101">
        <v>0.32788733226155137</v>
      </c>
      <c r="K101">
        <v>0.12650303790228162</v>
      </c>
      <c r="L101">
        <v>0.14521683960155282</v>
      </c>
      <c r="M101">
        <v>0.18628370314272938</v>
      </c>
      <c r="N101">
        <v>9.8662111746188913E-2</v>
      </c>
      <c r="O101">
        <v>9.5975480461821722E-2</v>
      </c>
      <c r="P101">
        <v>8.9299268546825114E-2</v>
      </c>
      <c r="Q101">
        <v>9.6976470689210142E-2</v>
      </c>
      <c r="R101">
        <v>0</v>
      </c>
      <c r="S101">
        <v>0</v>
      </c>
      <c r="T101">
        <v>7.2220261708533073E-2</v>
      </c>
      <c r="U101">
        <v>0</v>
      </c>
      <c r="V101">
        <v>9.4515778021112024E-2</v>
      </c>
      <c r="W101">
        <v>0.16647303149296372</v>
      </c>
      <c r="X101">
        <v>9.0226656589992446E-2</v>
      </c>
      <c r="Y101">
        <v>3.3748085888836307E-2</v>
      </c>
      <c r="Z101">
        <v>4.7799008790955888E-2</v>
      </c>
      <c r="AA101">
        <v>9.447489024551374E-2</v>
      </c>
      <c r="AB101">
        <v>4.7405607320419436E-2</v>
      </c>
      <c r="AC101">
        <v>3.3086677888431365E-2</v>
      </c>
      <c r="AD101">
        <v>1.1380209704750493E-2</v>
      </c>
      <c r="AE101">
        <v>1.748897463548631E-2</v>
      </c>
      <c r="AF101">
        <v>6.2561039241745331E-2</v>
      </c>
      <c r="AG101">
        <v>0</v>
      </c>
      <c r="AH101">
        <v>4.8639083410886984E-2</v>
      </c>
      <c r="AI101">
        <v>8.7335792382190511E-2</v>
      </c>
      <c r="AJ101">
        <v>6.4357347577266119E-2</v>
      </c>
      <c r="AK101">
        <v>7.2218092389224511E-2</v>
      </c>
      <c r="AL101">
        <v>4.3985286875324971E-2</v>
      </c>
      <c r="AM101">
        <v>8.3916992098317017E-2</v>
      </c>
      <c r="AN101">
        <v>8.3916992098317031E-2</v>
      </c>
      <c r="AO101" s="93">
        <v>8.3916992098317017E-2</v>
      </c>
    </row>
    <row r="102" spans="2:41" x14ac:dyDescent="0.3">
      <c r="B102" t="s">
        <v>655</v>
      </c>
      <c r="C102" s="92">
        <v>0.16137019957706866</v>
      </c>
      <c r="D102">
        <v>3.6113359129804207E-2</v>
      </c>
      <c r="E102">
        <v>1.2384161045775361</v>
      </c>
      <c r="F102">
        <v>0.15368745151974336</v>
      </c>
      <c r="G102">
        <v>0.11764573470018234</v>
      </c>
      <c r="H102">
        <v>0.11384462738242668</v>
      </c>
      <c r="I102">
        <v>6.3807859928891889E-2</v>
      </c>
      <c r="J102">
        <v>9.0270432194538425E-2</v>
      </c>
      <c r="K102">
        <v>0.11426664741637993</v>
      </c>
      <c r="L102">
        <v>8.7372962751929836E-2</v>
      </c>
      <c r="M102">
        <v>7.9185764537224951E-2</v>
      </c>
      <c r="N102">
        <v>0.11084081927724788</v>
      </c>
      <c r="O102">
        <v>0.1498447301534182</v>
      </c>
      <c r="P102">
        <v>0.11526338856015117</v>
      </c>
      <c r="Q102">
        <v>0.11605836045912227</v>
      </c>
      <c r="R102">
        <v>0</v>
      </c>
      <c r="S102">
        <v>0</v>
      </c>
      <c r="T102">
        <v>0.10629058066593448</v>
      </c>
      <c r="U102">
        <v>0</v>
      </c>
      <c r="V102">
        <v>0.12052316045222844</v>
      </c>
      <c r="W102">
        <v>0.10224470801762545</v>
      </c>
      <c r="X102">
        <v>0.11136614796587078</v>
      </c>
      <c r="Y102">
        <v>8.3874590053992892E-2</v>
      </c>
      <c r="Z102">
        <v>0.10793696164013851</v>
      </c>
      <c r="AA102">
        <v>9.9730286087441139E-2</v>
      </c>
      <c r="AB102">
        <v>8.942789126768845E-2</v>
      </c>
      <c r="AC102">
        <v>9.9098354937119798E-2</v>
      </c>
      <c r="AD102">
        <v>1.2761875493537909E-2</v>
      </c>
      <c r="AE102">
        <v>2.8085643972124243E-2</v>
      </c>
      <c r="AF102">
        <v>0.16242721129610788</v>
      </c>
      <c r="AG102">
        <v>0</v>
      </c>
      <c r="AH102">
        <v>0.11699119784541814</v>
      </c>
      <c r="AI102">
        <v>0.25654883157436653</v>
      </c>
      <c r="AJ102">
        <v>0.22318065713088706</v>
      </c>
      <c r="AK102">
        <v>0.16059503659151084</v>
      </c>
      <c r="AL102">
        <v>7.4497895458807847E-2</v>
      </c>
      <c r="AM102">
        <v>0.31167349647553116</v>
      </c>
      <c r="AN102">
        <v>0.31167349647553116</v>
      </c>
      <c r="AO102" s="93">
        <v>0.31167349647553116</v>
      </c>
    </row>
    <row r="103" spans="2:41" x14ac:dyDescent="0.3">
      <c r="B103" t="s">
        <v>656</v>
      </c>
      <c r="C103" s="92">
        <v>2.1666176641594558E-2</v>
      </c>
      <c r="D103">
        <v>9.8590239947154816E-3</v>
      </c>
      <c r="E103">
        <v>2.8396227949498785E-2</v>
      </c>
      <c r="F103">
        <v>1.5135741808098067</v>
      </c>
      <c r="G103">
        <v>3.1351346764576966E-2</v>
      </c>
      <c r="H103">
        <v>8.3276453215005264E-2</v>
      </c>
      <c r="I103">
        <v>1.8483220318220413E-2</v>
      </c>
      <c r="J103">
        <v>2.8440848436101934E-2</v>
      </c>
      <c r="K103">
        <v>6.9072871589166765E-2</v>
      </c>
      <c r="L103">
        <v>3.2655678966279758E-2</v>
      </c>
      <c r="M103">
        <v>3.4445694319979014E-2</v>
      </c>
      <c r="N103">
        <v>5.0162259901502866E-2</v>
      </c>
      <c r="O103">
        <v>6.2668386354214595E-2</v>
      </c>
      <c r="P103">
        <v>7.09577991688016E-2</v>
      </c>
      <c r="Q103">
        <v>6.6433540380830242E-2</v>
      </c>
      <c r="R103">
        <v>0</v>
      </c>
      <c r="S103">
        <v>0</v>
      </c>
      <c r="T103">
        <v>9.083561190701446E-2</v>
      </c>
      <c r="U103">
        <v>0</v>
      </c>
      <c r="V103">
        <v>0.11765668992218575</v>
      </c>
      <c r="W103">
        <v>2.9291049562756688E-2</v>
      </c>
      <c r="X103">
        <v>3.3742020779839184E-2</v>
      </c>
      <c r="Y103">
        <v>3.0333353805432541E-2</v>
      </c>
      <c r="Z103">
        <v>2.8625535646873326E-2</v>
      </c>
      <c r="AA103">
        <v>3.1995405855686866E-2</v>
      </c>
      <c r="AB103">
        <v>2.6607053149016291E-2</v>
      </c>
      <c r="AC103">
        <v>2.5491291333357129E-2</v>
      </c>
      <c r="AD103">
        <v>4.4205757281009254E-3</v>
      </c>
      <c r="AE103">
        <v>9.993462016154404E-3</v>
      </c>
      <c r="AF103">
        <v>4.376038990808629E-2</v>
      </c>
      <c r="AG103">
        <v>0</v>
      </c>
      <c r="AH103">
        <v>3.3812722847201049E-2</v>
      </c>
      <c r="AI103">
        <v>6.6921607499574334E-2</v>
      </c>
      <c r="AJ103">
        <v>5.2674070529319938E-2</v>
      </c>
      <c r="AK103">
        <v>4.4013701953404524E-2</v>
      </c>
      <c r="AL103">
        <v>2.7583812743082629E-2</v>
      </c>
      <c r="AM103">
        <v>7.0914917646340545E-2</v>
      </c>
      <c r="AN103">
        <v>7.0914917646340572E-2</v>
      </c>
      <c r="AO103" s="93">
        <v>7.0914917646340545E-2</v>
      </c>
    </row>
    <row r="104" spans="2:41" x14ac:dyDescent="0.3">
      <c r="B104" t="s">
        <v>657</v>
      </c>
      <c r="C104" s="92">
        <v>4.123507863840031E-3</v>
      </c>
      <c r="D104">
        <v>3.366846462842004E-3</v>
      </c>
      <c r="E104">
        <v>5.0295461642694515E-3</v>
      </c>
      <c r="F104">
        <v>8.0915139388654609E-3</v>
      </c>
      <c r="G104">
        <v>1.1450365239899298</v>
      </c>
      <c r="H104">
        <v>8.9790529328056326E-3</v>
      </c>
      <c r="I104">
        <v>4.2834284708942244E-3</v>
      </c>
      <c r="J104">
        <v>5.7111854259426836E-3</v>
      </c>
      <c r="K104">
        <v>8.6040497191012377E-3</v>
      </c>
      <c r="L104">
        <v>8.4260437043333618E-3</v>
      </c>
      <c r="M104">
        <v>6.4567094685903216E-3</v>
      </c>
      <c r="N104">
        <v>9.6509647445462334E-3</v>
      </c>
      <c r="O104">
        <v>1.0852651855845287E-2</v>
      </c>
      <c r="P104">
        <v>2.1369409224331063E-2</v>
      </c>
      <c r="Q104">
        <v>1.3618561138265923E-2</v>
      </c>
      <c r="R104">
        <v>0</v>
      </c>
      <c r="S104">
        <v>0</v>
      </c>
      <c r="T104">
        <v>1.0251949113387825E-2</v>
      </c>
      <c r="U104">
        <v>0</v>
      </c>
      <c r="V104">
        <v>6.3183224745731861E-2</v>
      </c>
      <c r="W104">
        <v>5.5184064462728581E-3</v>
      </c>
      <c r="X104">
        <v>1.5877801351615452E-2</v>
      </c>
      <c r="Y104">
        <v>1.3502713921190396E-2</v>
      </c>
      <c r="Z104">
        <v>3.6158678261137031E-3</v>
      </c>
      <c r="AA104">
        <v>4.6375477690158108E-3</v>
      </c>
      <c r="AB104">
        <v>4.4607655531400826E-3</v>
      </c>
      <c r="AC104">
        <v>3.7417593087860361E-3</v>
      </c>
      <c r="AD104">
        <v>8.5236221891300075E-4</v>
      </c>
      <c r="AE104">
        <v>1.5820750492765287E-3</v>
      </c>
      <c r="AF104">
        <v>6.3739631706691974E-3</v>
      </c>
      <c r="AG104">
        <v>0</v>
      </c>
      <c r="AH104">
        <v>4.7128403316707632E-3</v>
      </c>
      <c r="AI104">
        <v>8.7608489579051891E-3</v>
      </c>
      <c r="AJ104">
        <v>7.2120888933414088E-3</v>
      </c>
      <c r="AK104">
        <v>6.9154309837431887E-3</v>
      </c>
      <c r="AL104">
        <v>3.5718459133260673E-3</v>
      </c>
      <c r="AM104">
        <v>9.5374649370002628E-3</v>
      </c>
      <c r="AN104">
        <v>9.5374649370002628E-3</v>
      </c>
      <c r="AO104" s="93">
        <v>9.5374649370002628E-3</v>
      </c>
    </row>
    <row r="105" spans="2:41" x14ac:dyDescent="0.3">
      <c r="B105" t="s">
        <v>658</v>
      </c>
      <c r="C105" s="92">
        <v>1.7698678750379688E-2</v>
      </c>
      <c r="D105">
        <v>7.8776000365311741E-3</v>
      </c>
      <c r="E105">
        <v>3.6288689425744203E-2</v>
      </c>
      <c r="F105">
        <v>4.9108087176600819E-2</v>
      </c>
      <c r="G105">
        <v>2.4617033307095488E-2</v>
      </c>
      <c r="H105">
        <v>1.3507690197699187</v>
      </c>
      <c r="I105">
        <v>1.5852628286029374E-2</v>
      </c>
      <c r="J105">
        <v>3.3412295503263259E-2</v>
      </c>
      <c r="K105">
        <v>5.4225865084762084E-2</v>
      </c>
      <c r="L105">
        <v>4.3907710347326247E-2</v>
      </c>
      <c r="M105">
        <v>2.109852796293064E-2</v>
      </c>
      <c r="N105">
        <v>4.003972467850872E-2</v>
      </c>
      <c r="O105">
        <v>4.6945296266144548E-2</v>
      </c>
      <c r="P105">
        <v>6.993140486207429E-2</v>
      </c>
      <c r="Q105">
        <v>5.6897861756363223E-2</v>
      </c>
      <c r="R105">
        <v>0</v>
      </c>
      <c r="S105">
        <v>0</v>
      </c>
      <c r="T105">
        <v>3.7563125743557191E-2</v>
      </c>
      <c r="U105">
        <v>0</v>
      </c>
      <c r="V105">
        <v>6.7277523351264495E-2</v>
      </c>
      <c r="W105">
        <v>2.3781779198027191E-2</v>
      </c>
      <c r="X105">
        <v>2.635764908368456E-2</v>
      </c>
      <c r="Y105">
        <v>2.2792964750543442E-2</v>
      </c>
      <c r="Z105">
        <v>2.3431395665859063E-2</v>
      </c>
      <c r="AA105">
        <v>2.5534905599832698E-2</v>
      </c>
      <c r="AB105">
        <v>2.7159335710883515E-2</v>
      </c>
      <c r="AC105">
        <v>3.038284119147865E-2</v>
      </c>
      <c r="AD105">
        <v>1.2282561101210563E-2</v>
      </c>
      <c r="AE105">
        <v>9.8731885570695257E-3</v>
      </c>
      <c r="AF105">
        <v>4.4705984242944752E-2</v>
      </c>
      <c r="AG105">
        <v>0</v>
      </c>
      <c r="AH105">
        <v>5.1182363368443312E-2</v>
      </c>
      <c r="AI105">
        <v>5.0035556572517542E-2</v>
      </c>
      <c r="AJ105">
        <v>3.7164511976598646E-2</v>
      </c>
      <c r="AK105">
        <v>3.1841126307977176E-2</v>
      </c>
      <c r="AL105">
        <v>2.9780612013079327E-2</v>
      </c>
      <c r="AM105">
        <v>4.0696487840910539E-2</v>
      </c>
      <c r="AN105">
        <v>4.0696487840910546E-2</v>
      </c>
      <c r="AO105" s="93">
        <v>4.0696487840910539E-2</v>
      </c>
    </row>
    <row r="106" spans="2:41" x14ac:dyDescent="0.3">
      <c r="B106" t="s">
        <v>659</v>
      </c>
      <c r="C106" s="92">
        <v>3.9362748611880098E-2</v>
      </c>
      <c r="D106">
        <v>1.9787366429653293E-2</v>
      </c>
      <c r="E106">
        <v>4.0136131827124638E-2</v>
      </c>
      <c r="F106">
        <v>4.3568805349298252E-2</v>
      </c>
      <c r="G106">
        <v>4.6471507260661966E-2</v>
      </c>
      <c r="H106">
        <v>5.0061050181950471E-2</v>
      </c>
      <c r="I106">
        <v>1.0345546976067415</v>
      </c>
      <c r="J106">
        <v>4.6862089302096524E-2</v>
      </c>
      <c r="K106">
        <v>4.6909029976653319E-2</v>
      </c>
      <c r="L106">
        <v>5.5681015024222902E-2</v>
      </c>
      <c r="M106">
        <v>6.6293912643435968E-2</v>
      </c>
      <c r="N106">
        <v>5.1012497902818123E-2</v>
      </c>
      <c r="O106">
        <v>5.2156857123834464E-2</v>
      </c>
      <c r="P106">
        <v>4.4998570322145486E-2</v>
      </c>
      <c r="Q106">
        <v>4.9462765005840945E-2</v>
      </c>
      <c r="R106">
        <v>0</v>
      </c>
      <c r="S106">
        <v>0</v>
      </c>
      <c r="T106">
        <v>4.0419410538562461E-2</v>
      </c>
      <c r="U106">
        <v>0</v>
      </c>
      <c r="V106">
        <v>5.0406143358925744E-2</v>
      </c>
      <c r="W106">
        <v>0.11589501573312444</v>
      </c>
      <c r="X106">
        <v>4.8565649984773286E-2</v>
      </c>
      <c r="Y106">
        <v>2.3844791358268412E-2</v>
      </c>
      <c r="Z106">
        <v>3.5474806746160138E-2</v>
      </c>
      <c r="AA106">
        <v>0.10953588137502306</v>
      </c>
      <c r="AB106">
        <v>4.2191406018579979E-2</v>
      </c>
      <c r="AC106">
        <v>2.5123196694285956E-2</v>
      </c>
      <c r="AD106">
        <v>7.1365940480482932E-3</v>
      </c>
      <c r="AE106">
        <v>1.3825651771948746E-2</v>
      </c>
      <c r="AF106">
        <v>4.3859920886860887E-2</v>
      </c>
      <c r="AG106">
        <v>0</v>
      </c>
      <c r="AH106">
        <v>3.4416692353788803E-2</v>
      </c>
      <c r="AI106">
        <v>7.1131293664544293E-2</v>
      </c>
      <c r="AJ106">
        <v>5.0372561927826361E-2</v>
      </c>
      <c r="AK106">
        <v>4.3720661974823646E-2</v>
      </c>
      <c r="AL106">
        <v>2.7198111377584853E-2</v>
      </c>
      <c r="AM106">
        <v>6.6226404692713722E-2</v>
      </c>
      <c r="AN106">
        <v>6.6226404692713736E-2</v>
      </c>
      <c r="AO106" s="93">
        <v>6.6226404692713722E-2</v>
      </c>
    </row>
    <row r="107" spans="2:41" x14ac:dyDescent="0.3">
      <c r="B107" t="s">
        <v>660</v>
      </c>
      <c r="C107" s="92">
        <v>0.1063209471963948</v>
      </c>
      <c r="D107">
        <v>7.1450528077702496E-2</v>
      </c>
      <c r="E107">
        <v>0.10433844666464477</v>
      </c>
      <c r="F107">
        <v>0.14150193660702828</v>
      </c>
      <c r="G107">
        <v>9.9529857381320613E-2</v>
      </c>
      <c r="H107">
        <v>0.17940354113268367</v>
      </c>
      <c r="I107">
        <v>0.13781241612246109</v>
      </c>
      <c r="J107">
        <v>1.3160085164552664</v>
      </c>
      <c r="K107">
        <v>0.38379803619653707</v>
      </c>
      <c r="L107">
        <v>0.12185284698969176</v>
      </c>
      <c r="M107">
        <v>9.5770487572489557E-2</v>
      </c>
      <c r="N107">
        <v>0.12522014431906084</v>
      </c>
      <c r="O107">
        <v>0.15765816771550922</v>
      </c>
      <c r="P107">
        <v>0.17996533217981012</v>
      </c>
      <c r="Q107">
        <v>0.16546769619148749</v>
      </c>
      <c r="R107">
        <v>0</v>
      </c>
      <c r="S107">
        <v>0</v>
      </c>
      <c r="T107">
        <v>0.13299337426842173</v>
      </c>
      <c r="U107">
        <v>0</v>
      </c>
      <c r="V107">
        <v>0.17426957190897074</v>
      </c>
      <c r="W107">
        <v>0.29640728408082034</v>
      </c>
      <c r="X107">
        <v>0.10592142656401753</v>
      </c>
      <c r="Y107">
        <v>6.3147489616035876E-2</v>
      </c>
      <c r="Z107">
        <v>9.0865028485261373E-2</v>
      </c>
      <c r="AA107">
        <v>8.0102198331029648E-2</v>
      </c>
      <c r="AB107">
        <v>6.6005542184098043E-2</v>
      </c>
      <c r="AC107">
        <v>5.9653568757947521E-2</v>
      </c>
      <c r="AD107">
        <v>2.3205921849414144E-2</v>
      </c>
      <c r="AE107">
        <v>3.0084176721932667E-2</v>
      </c>
      <c r="AF107">
        <v>0.12229583581546745</v>
      </c>
      <c r="AG107">
        <v>0</v>
      </c>
      <c r="AH107">
        <v>9.7639570593272274E-2</v>
      </c>
      <c r="AI107">
        <v>0.14895633577205553</v>
      </c>
      <c r="AJ107">
        <v>0.11425370283427598</v>
      </c>
      <c r="AK107">
        <v>0.17214291061229797</v>
      </c>
      <c r="AL107">
        <v>0.10292381111754478</v>
      </c>
      <c r="AM107">
        <v>0.14840006703622421</v>
      </c>
      <c r="AN107">
        <v>0.14840006703622427</v>
      </c>
      <c r="AO107" s="93">
        <v>0.14840006703622421</v>
      </c>
    </row>
    <row r="108" spans="2:41" x14ac:dyDescent="0.3">
      <c r="B108" t="s">
        <v>661</v>
      </c>
      <c r="C108" s="92">
        <v>2.2080203640744849E-2</v>
      </c>
      <c r="D108">
        <v>7.5352420408493015E-3</v>
      </c>
      <c r="E108">
        <v>3.9562416509983142E-2</v>
      </c>
      <c r="F108">
        <v>5.5188022994270537E-2</v>
      </c>
      <c r="G108">
        <v>2.5072628068926777E-2</v>
      </c>
      <c r="H108">
        <v>5.9708673571776671E-2</v>
      </c>
      <c r="I108">
        <v>1.5693329910100154E-2</v>
      </c>
      <c r="J108">
        <v>2.6991642274304742E-2</v>
      </c>
      <c r="K108">
        <v>1.0888212443688541</v>
      </c>
      <c r="L108">
        <v>2.604863373988096E-2</v>
      </c>
      <c r="M108">
        <v>2.2762411712868139E-2</v>
      </c>
      <c r="N108">
        <v>5.1750336405758712E-2</v>
      </c>
      <c r="O108">
        <v>7.2303092100855768E-2</v>
      </c>
      <c r="P108">
        <v>0.12957540771727305</v>
      </c>
      <c r="Q108">
        <v>0.11271513396272508</v>
      </c>
      <c r="R108">
        <v>0</v>
      </c>
      <c r="S108">
        <v>0</v>
      </c>
      <c r="T108">
        <v>0.10294472337582243</v>
      </c>
      <c r="U108">
        <v>0</v>
      </c>
      <c r="V108">
        <v>9.8033802724195387E-2</v>
      </c>
      <c r="W108">
        <v>2.1781485887981167E-2</v>
      </c>
      <c r="X108">
        <v>4.9493003420812427E-2</v>
      </c>
      <c r="Y108">
        <v>2.2971022082153281E-2</v>
      </c>
      <c r="Z108">
        <v>2.193640356364699E-2</v>
      </c>
      <c r="AA108">
        <v>2.7308735344028886E-2</v>
      </c>
      <c r="AB108">
        <v>2.217230204859745E-2</v>
      </c>
      <c r="AC108">
        <v>1.7164784442123736E-2</v>
      </c>
      <c r="AD108">
        <v>3.925224239114772E-3</v>
      </c>
      <c r="AE108">
        <v>9.1214329159221893E-3</v>
      </c>
      <c r="AF108">
        <v>3.8796266497101252E-2</v>
      </c>
      <c r="AG108">
        <v>0</v>
      </c>
      <c r="AH108">
        <v>3.046402773950245E-2</v>
      </c>
      <c r="AI108">
        <v>3.6500065055641656E-2</v>
      </c>
      <c r="AJ108">
        <v>3.0366961105134684E-2</v>
      </c>
      <c r="AK108">
        <v>2.955646781789734E-2</v>
      </c>
      <c r="AL108">
        <v>2.2708496155828151E-2</v>
      </c>
      <c r="AM108">
        <v>3.8883616718772412E-2</v>
      </c>
      <c r="AN108">
        <v>3.8883616718772419E-2</v>
      </c>
      <c r="AO108" s="93">
        <v>3.8883616718772412E-2</v>
      </c>
    </row>
    <row r="109" spans="2:41" x14ac:dyDescent="0.3">
      <c r="B109" t="s">
        <v>662</v>
      </c>
      <c r="C109" s="92">
        <v>6.585919321377514E-3</v>
      </c>
      <c r="D109">
        <v>6.7022268742830899E-3</v>
      </c>
      <c r="E109">
        <v>1.6181234325849857E-2</v>
      </c>
      <c r="F109">
        <v>1.1887030653648979E-2</v>
      </c>
      <c r="G109">
        <v>1.1121422135709127E-2</v>
      </c>
      <c r="H109">
        <v>1.3316262575010058E-2</v>
      </c>
      <c r="I109">
        <v>8.1680102751242531E-3</v>
      </c>
      <c r="J109">
        <v>1.0713332217616087E-2</v>
      </c>
      <c r="K109">
        <v>1.4253852154123654E-2</v>
      </c>
      <c r="L109">
        <v>1.0736967614057578</v>
      </c>
      <c r="M109">
        <v>1.1244670660600843E-2</v>
      </c>
      <c r="N109">
        <v>2.0694023255070707E-2</v>
      </c>
      <c r="O109">
        <v>2.0662128222221219E-2</v>
      </c>
      <c r="P109">
        <v>3.3515069303613206E-2</v>
      </c>
      <c r="Q109">
        <v>2.8838957150987828E-2</v>
      </c>
      <c r="R109">
        <v>0</v>
      </c>
      <c r="S109">
        <v>0</v>
      </c>
      <c r="T109">
        <v>2.1272579786754404E-2</v>
      </c>
      <c r="U109">
        <v>0</v>
      </c>
      <c r="V109">
        <v>2.6739347675118767E-2</v>
      </c>
      <c r="W109">
        <v>9.9715171787751779E-3</v>
      </c>
      <c r="X109">
        <v>0.10242479451930388</v>
      </c>
      <c r="Y109">
        <v>9.4686491874476659E-3</v>
      </c>
      <c r="Z109">
        <v>8.6854468208906934E-3</v>
      </c>
      <c r="AA109">
        <v>9.9816306017257318E-3</v>
      </c>
      <c r="AB109">
        <v>9.5159873113027649E-3</v>
      </c>
      <c r="AC109">
        <v>7.5631580799091413E-3</v>
      </c>
      <c r="AD109">
        <v>3.0379589571011062E-3</v>
      </c>
      <c r="AE109">
        <v>3.0203195954185075E-3</v>
      </c>
      <c r="AF109">
        <v>1.2491989449338195E-2</v>
      </c>
      <c r="AG109">
        <v>0</v>
      </c>
      <c r="AH109">
        <v>9.578659586120539E-3</v>
      </c>
      <c r="AI109">
        <v>1.9694979082102337E-2</v>
      </c>
      <c r="AJ109">
        <v>1.5384790247764624E-2</v>
      </c>
      <c r="AK109">
        <v>1.22247338870106E-2</v>
      </c>
      <c r="AL109">
        <v>7.6685215074323012E-3</v>
      </c>
      <c r="AM109">
        <v>2.0552927895178427E-2</v>
      </c>
      <c r="AN109">
        <v>2.055292789517843E-2</v>
      </c>
      <c r="AO109" s="93">
        <v>2.0552927895178427E-2</v>
      </c>
    </row>
    <row r="110" spans="2:41" x14ac:dyDescent="0.3">
      <c r="B110" t="s">
        <v>663</v>
      </c>
      <c r="C110" s="92">
        <v>1.6009143717419939E-2</v>
      </c>
      <c r="D110">
        <v>2.0589440261831241E-2</v>
      </c>
      <c r="E110">
        <v>2.0593063544660981E-2</v>
      </c>
      <c r="F110">
        <v>3.7755694075142239E-2</v>
      </c>
      <c r="G110">
        <v>2.4337485339862474E-2</v>
      </c>
      <c r="H110">
        <v>3.5200606778124303E-2</v>
      </c>
      <c r="I110">
        <v>2.598623620443247E-2</v>
      </c>
      <c r="J110">
        <v>2.6413232178024784E-2</v>
      </c>
      <c r="K110">
        <v>7.7646354839271209E-2</v>
      </c>
      <c r="L110">
        <v>3.7057012228766242E-2</v>
      </c>
      <c r="M110">
        <v>1.4043186025958621</v>
      </c>
      <c r="N110">
        <v>0.3895012982585348</v>
      </c>
      <c r="O110">
        <v>0.23063238347553874</v>
      </c>
      <c r="P110">
        <v>0.1669905801868089</v>
      </c>
      <c r="Q110">
        <v>0.26003927946790772</v>
      </c>
      <c r="R110">
        <v>0</v>
      </c>
      <c r="S110">
        <v>0</v>
      </c>
      <c r="T110">
        <v>0.14415874287262856</v>
      </c>
      <c r="U110">
        <v>0</v>
      </c>
      <c r="V110">
        <v>0.12782956924084188</v>
      </c>
      <c r="W110">
        <v>3.0568824135077756E-2</v>
      </c>
      <c r="X110">
        <v>0.14171890291972394</v>
      </c>
      <c r="Y110">
        <v>2.4869968060257413E-2</v>
      </c>
      <c r="Z110">
        <v>1.6838095081891526E-2</v>
      </c>
      <c r="AA110">
        <v>2.5021238521544108E-2</v>
      </c>
      <c r="AB110">
        <v>3.5016455104485457E-2</v>
      </c>
      <c r="AC110">
        <v>1.875019359734394E-2</v>
      </c>
      <c r="AD110">
        <v>5.8644248117622451E-3</v>
      </c>
      <c r="AE110">
        <v>1.1513673541642134E-2</v>
      </c>
      <c r="AF110">
        <v>4.2239202554667676E-2</v>
      </c>
      <c r="AG110">
        <v>0</v>
      </c>
      <c r="AH110">
        <v>2.5174525455293272E-2</v>
      </c>
      <c r="AI110">
        <v>3.6470026339985355E-2</v>
      </c>
      <c r="AJ110">
        <v>2.9397833412961424E-2</v>
      </c>
      <c r="AK110">
        <v>2.7317122495524523E-2</v>
      </c>
      <c r="AL110">
        <v>1.6329483636425259E-2</v>
      </c>
      <c r="AM110">
        <v>3.6950577853418091E-2</v>
      </c>
      <c r="AN110">
        <v>3.6950577853418098E-2</v>
      </c>
      <c r="AO110" s="93">
        <v>3.6950577853418091E-2</v>
      </c>
    </row>
    <row r="111" spans="2:41" x14ac:dyDescent="0.3">
      <c r="B111" t="s">
        <v>664</v>
      </c>
      <c r="C111" s="92">
        <v>1.4762994923169693E-2</v>
      </c>
      <c r="D111">
        <v>7.1922583340435827E-3</v>
      </c>
      <c r="E111">
        <v>1.7978723275278365E-2</v>
      </c>
      <c r="F111">
        <v>2.7773500927139282E-2</v>
      </c>
      <c r="G111">
        <v>2.1052591315593751E-2</v>
      </c>
      <c r="H111">
        <v>2.2319108822157461E-2</v>
      </c>
      <c r="I111">
        <v>1.7939214721209403E-2</v>
      </c>
      <c r="J111">
        <v>1.6456482131437265E-2</v>
      </c>
      <c r="K111">
        <v>4.1312891696603175E-2</v>
      </c>
      <c r="L111">
        <v>1.8088750823680579E-2</v>
      </c>
      <c r="M111">
        <v>2.3038958374002688E-2</v>
      </c>
      <c r="N111">
        <v>1.0991725138318607</v>
      </c>
      <c r="O111">
        <v>7.4810240915139201E-2</v>
      </c>
      <c r="P111">
        <v>6.7423001998451831E-2</v>
      </c>
      <c r="Q111">
        <v>7.9732809644405975E-2</v>
      </c>
      <c r="R111">
        <v>0</v>
      </c>
      <c r="S111">
        <v>0</v>
      </c>
      <c r="T111">
        <v>6.1429714782717186E-2</v>
      </c>
      <c r="U111">
        <v>0</v>
      </c>
      <c r="V111">
        <v>5.0848034813331743E-2</v>
      </c>
      <c r="W111">
        <v>2.2865317483463977E-2</v>
      </c>
      <c r="X111">
        <v>5.3086608156632534E-2</v>
      </c>
      <c r="Y111">
        <v>1.9601532656963273E-2</v>
      </c>
      <c r="Z111">
        <v>1.3240632452001053E-2</v>
      </c>
      <c r="AA111">
        <v>1.7627186024398948E-2</v>
      </c>
      <c r="AB111">
        <v>2.1277883509178523E-2</v>
      </c>
      <c r="AC111">
        <v>1.9965480558814482E-2</v>
      </c>
      <c r="AD111">
        <v>3.5032844927184131E-3</v>
      </c>
      <c r="AE111">
        <v>8.1025578705334871E-3</v>
      </c>
      <c r="AF111">
        <v>2.8090386157303821E-2</v>
      </c>
      <c r="AG111">
        <v>0</v>
      </c>
      <c r="AH111">
        <v>2.6396215932079484E-2</v>
      </c>
      <c r="AI111">
        <v>2.7518782318047059E-2</v>
      </c>
      <c r="AJ111">
        <v>2.2142894808035402E-2</v>
      </c>
      <c r="AK111">
        <v>1.8780040795320085E-2</v>
      </c>
      <c r="AL111">
        <v>1.2239687793918732E-2</v>
      </c>
      <c r="AM111">
        <v>2.7527918728839425E-2</v>
      </c>
      <c r="AN111">
        <v>2.7527918728839428E-2</v>
      </c>
      <c r="AO111" s="93">
        <v>2.7527918728839425E-2</v>
      </c>
    </row>
    <row r="112" spans="2:41" x14ac:dyDescent="0.3">
      <c r="B112" t="s">
        <v>667</v>
      </c>
      <c r="C112" s="92">
        <v>4.9748034049751895E-3</v>
      </c>
      <c r="D112">
        <v>4.1312591428996816E-3</v>
      </c>
      <c r="E112">
        <v>6.973209322285707E-3</v>
      </c>
      <c r="F112">
        <v>1.4478952138251006E-2</v>
      </c>
      <c r="G112">
        <v>1.0203464640813129E-2</v>
      </c>
      <c r="H112">
        <v>1.2851856671008551E-2</v>
      </c>
      <c r="I112">
        <v>1.1201896164055097E-2</v>
      </c>
      <c r="J112">
        <v>8.0747103642694659E-3</v>
      </c>
      <c r="K112">
        <v>2.0569016231212808E-2</v>
      </c>
      <c r="L112">
        <v>9.2638941815448624E-3</v>
      </c>
      <c r="M112">
        <v>1.2928183009980951E-2</v>
      </c>
      <c r="N112">
        <v>2.8965720294760619E-2</v>
      </c>
      <c r="O112">
        <v>1.0967442920746118</v>
      </c>
      <c r="P112">
        <v>4.2876371233917659E-2</v>
      </c>
      <c r="Q112">
        <v>4.2313749831431546E-2</v>
      </c>
      <c r="R112">
        <v>0</v>
      </c>
      <c r="S112">
        <v>0</v>
      </c>
      <c r="T112">
        <v>2.948993634395148E-2</v>
      </c>
      <c r="U112">
        <v>0</v>
      </c>
      <c r="V112">
        <v>2.9233726512191988E-2</v>
      </c>
      <c r="W112">
        <v>1.2488614170139885E-2</v>
      </c>
      <c r="X112">
        <v>1.6544730163856523E-2</v>
      </c>
      <c r="Y112">
        <v>1.0536803442500027E-2</v>
      </c>
      <c r="Z112">
        <v>5.0785079441273825E-3</v>
      </c>
      <c r="AA112">
        <v>8.0832831933117816E-3</v>
      </c>
      <c r="AB112">
        <v>7.0962109739403515E-3</v>
      </c>
      <c r="AC112">
        <v>4.8660779527494417E-3</v>
      </c>
      <c r="AD112">
        <v>1.5096828145734868E-3</v>
      </c>
      <c r="AE112">
        <v>1.0288849541492224E-2</v>
      </c>
      <c r="AF112">
        <v>9.2776618586938951E-3</v>
      </c>
      <c r="AG112">
        <v>0</v>
      </c>
      <c r="AH112">
        <v>6.7563602605069046E-3</v>
      </c>
      <c r="AI112">
        <v>1.149534691857375E-2</v>
      </c>
      <c r="AJ112">
        <v>8.7773788196981849E-3</v>
      </c>
      <c r="AK112">
        <v>8.2274197436206092E-3</v>
      </c>
      <c r="AL112">
        <v>5.9010210550513517E-3</v>
      </c>
      <c r="AM112">
        <v>1.1167332415215609E-2</v>
      </c>
      <c r="AN112">
        <v>1.1167332415215609E-2</v>
      </c>
      <c r="AO112" s="93">
        <v>1.1167332415215609E-2</v>
      </c>
    </row>
    <row r="113" spans="2:41" x14ac:dyDescent="0.3">
      <c r="B113" t="s">
        <v>665</v>
      </c>
      <c r="C113" s="92">
        <v>2.5703431750752886E-2</v>
      </c>
      <c r="D113">
        <v>1.4065590116122536E-2</v>
      </c>
      <c r="E113">
        <v>3.586652798420617E-2</v>
      </c>
      <c r="F113">
        <v>6.5088530997670854E-2</v>
      </c>
      <c r="G113">
        <v>3.8379737560882185E-2</v>
      </c>
      <c r="H113">
        <v>6.8639210000459944E-2</v>
      </c>
      <c r="I113">
        <v>2.7419161901161601E-2</v>
      </c>
      <c r="J113">
        <v>4.5242226677382487E-2</v>
      </c>
      <c r="K113">
        <v>0.10503196515298077</v>
      </c>
      <c r="L113">
        <v>5.0730600375284159E-2</v>
      </c>
      <c r="M113">
        <v>4.4547268424670862E-2</v>
      </c>
      <c r="N113">
        <v>9.9180966152618413E-2</v>
      </c>
      <c r="O113">
        <v>0.18946780894417903</v>
      </c>
      <c r="P113">
        <v>1.9087872618281827</v>
      </c>
      <c r="Q113">
        <v>0.26898926599905276</v>
      </c>
      <c r="R113">
        <v>0</v>
      </c>
      <c r="S113">
        <v>0</v>
      </c>
      <c r="T113">
        <v>0.16275513634157276</v>
      </c>
      <c r="U113">
        <v>0</v>
      </c>
      <c r="V113">
        <v>0.16219608881640388</v>
      </c>
      <c r="W113">
        <v>4.6539139250161878E-2</v>
      </c>
      <c r="X113">
        <v>5.2453124942252086E-2</v>
      </c>
      <c r="Y113">
        <v>6.8334563640286144E-2</v>
      </c>
      <c r="Z113">
        <v>3.118956771307178E-2</v>
      </c>
      <c r="AA113">
        <v>4.0865512465476046E-2</v>
      </c>
      <c r="AB113">
        <v>0.10144209408234409</v>
      </c>
      <c r="AC113">
        <v>3.3903865850294548E-2</v>
      </c>
      <c r="AD113">
        <v>9.1514145176127305E-3</v>
      </c>
      <c r="AE113">
        <v>1.9589241842764241E-2</v>
      </c>
      <c r="AF113">
        <v>6.7625871772996712E-2</v>
      </c>
      <c r="AG113">
        <v>0</v>
      </c>
      <c r="AH113">
        <v>5.1585091399629759E-2</v>
      </c>
      <c r="AI113">
        <v>7.7829136080040051E-2</v>
      </c>
      <c r="AJ113">
        <v>6.1274029890583344E-2</v>
      </c>
      <c r="AK113">
        <v>8.104589834981378E-2</v>
      </c>
      <c r="AL113">
        <v>3.2644546619177893E-2</v>
      </c>
      <c r="AM113">
        <v>7.5694853022712005E-2</v>
      </c>
      <c r="AN113">
        <v>7.5694853022712005E-2</v>
      </c>
      <c r="AO113" s="93">
        <v>7.5694853022712005E-2</v>
      </c>
    </row>
    <row r="114" spans="2:41" x14ac:dyDescent="0.3">
      <c r="B114" t="s">
        <v>666</v>
      </c>
      <c r="C114" s="92">
        <v>1.1711309947238223E-2</v>
      </c>
      <c r="D114">
        <v>6.4370179500457423E-3</v>
      </c>
      <c r="E114">
        <v>1.585071209812593E-2</v>
      </c>
      <c r="F114">
        <v>3.3827352733132074E-2</v>
      </c>
      <c r="G114">
        <v>1.7513806955410358E-2</v>
      </c>
      <c r="H114">
        <v>3.0847212857267492E-2</v>
      </c>
      <c r="I114">
        <v>1.2573822625869934E-2</v>
      </c>
      <c r="J114">
        <v>1.7927704616840422E-2</v>
      </c>
      <c r="K114">
        <v>5.5488304686918864E-2</v>
      </c>
      <c r="L114">
        <v>2.2688448809463062E-2</v>
      </c>
      <c r="M114">
        <v>2.5455763463270022E-2</v>
      </c>
      <c r="N114">
        <v>5.8102477893221663E-2</v>
      </c>
      <c r="O114">
        <v>0.11019097815622446</v>
      </c>
      <c r="P114">
        <v>0.24529054623747293</v>
      </c>
      <c r="Q114">
        <v>1.2677484092571829</v>
      </c>
      <c r="R114">
        <v>0</v>
      </c>
      <c r="S114">
        <v>0</v>
      </c>
      <c r="T114">
        <v>0.11560531173136045</v>
      </c>
      <c r="U114">
        <v>0</v>
      </c>
      <c r="V114">
        <v>6.6982706466717751E-2</v>
      </c>
      <c r="W114">
        <v>2.0348676677584703E-2</v>
      </c>
      <c r="X114">
        <v>4.1507407871157136E-2</v>
      </c>
      <c r="Y114">
        <v>2.3377986314227255E-2</v>
      </c>
      <c r="Z114">
        <v>1.4136021462023338E-2</v>
      </c>
      <c r="AA114">
        <v>1.9258226675666956E-2</v>
      </c>
      <c r="AB114">
        <v>4.1343497894095298E-2</v>
      </c>
      <c r="AC114">
        <v>1.5227801944953042E-2</v>
      </c>
      <c r="AD114">
        <v>4.4832009789760206E-3</v>
      </c>
      <c r="AE114">
        <v>8.3806829177472553E-3</v>
      </c>
      <c r="AF114">
        <v>4.1957568572197304E-2</v>
      </c>
      <c r="AG114">
        <v>0</v>
      </c>
      <c r="AH114">
        <v>2.0512890193332595E-2</v>
      </c>
      <c r="AI114">
        <v>3.5563557123159367E-2</v>
      </c>
      <c r="AJ114">
        <v>2.8220743395291306E-2</v>
      </c>
      <c r="AK114">
        <v>2.7442743690602633E-2</v>
      </c>
      <c r="AL114">
        <v>1.3960326757019321E-2</v>
      </c>
      <c r="AM114">
        <v>3.620607888945726E-2</v>
      </c>
      <c r="AN114">
        <v>3.6206078889457267E-2</v>
      </c>
      <c r="AO114" s="93">
        <v>3.620607888945726E-2</v>
      </c>
    </row>
    <row r="115" spans="2:41" x14ac:dyDescent="0.3">
      <c r="B115" t="s">
        <v>668</v>
      </c>
      <c r="C115" s="92">
        <v>0</v>
      </c>
      <c r="D115">
        <v>0</v>
      </c>
      <c r="E115">
        <v>0</v>
      </c>
      <c r="F115">
        <v>0</v>
      </c>
      <c r="G115">
        <v>0</v>
      </c>
      <c r="H115">
        <v>0</v>
      </c>
      <c r="I115">
        <v>0</v>
      </c>
      <c r="J115">
        <v>0</v>
      </c>
      <c r="K115">
        <v>0</v>
      </c>
      <c r="L115">
        <v>0</v>
      </c>
      <c r="M115">
        <v>0</v>
      </c>
      <c r="N115">
        <v>0</v>
      </c>
      <c r="O115">
        <v>0</v>
      </c>
      <c r="P115">
        <v>0</v>
      </c>
      <c r="Q115">
        <v>0</v>
      </c>
      <c r="R115">
        <v>1</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s="93">
        <v>0</v>
      </c>
    </row>
    <row r="116" spans="2:41" x14ac:dyDescent="0.3">
      <c r="B116" t="s">
        <v>669</v>
      </c>
      <c r="C116" s="92">
        <v>0</v>
      </c>
      <c r="D116">
        <v>0</v>
      </c>
      <c r="E116">
        <v>0</v>
      </c>
      <c r="F116">
        <v>0</v>
      </c>
      <c r="G116">
        <v>0</v>
      </c>
      <c r="H116">
        <v>0</v>
      </c>
      <c r="I116">
        <v>0</v>
      </c>
      <c r="J116">
        <v>0</v>
      </c>
      <c r="K116">
        <v>0</v>
      </c>
      <c r="L116">
        <v>0</v>
      </c>
      <c r="M116">
        <v>0</v>
      </c>
      <c r="N116">
        <v>0</v>
      </c>
      <c r="O116">
        <v>0</v>
      </c>
      <c r="P116">
        <v>0</v>
      </c>
      <c r="Q116">
        <v>0</v>
      </c>
      <c r="R116">
        <v>0</v>
      </c>
      <c r="S116">
        <v>1</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s="93">
        <v>0</v>
      </c>
    </row>
    <row r="117" spans="2:41" x14ac:dyDescent="0.3">
      <c r="B117" t="s">
        <v>670</v>
      </c>
      <c r="C117" s="92">
        <v>3.3253180350490401E-2</v>
      </c>
      <c r="D117">
        <v>1.8523132953991047E-2</v>
      </c>
      <c r="E117">
        <v>4.4443755662402933E-2</v>
      </c>
      <c r="F117">
        <v>7.1354852304128941E-2</v>
      </c>
      <c r="G117">
        <v>4.530452967590539E-2</v>
      </c>
      <c r="H117">
        <v>6.5605015967462682E-2</v>
      </c>
      <c r="I117">
        <v>3.043452145155592E-2</v>
      </c>
      <c r="J117">
        <v>4.3276905457491043E-2</v>
      </c>
      <c r="K117">
        <v>7.3679193044814767E-2</v>
      </c>
      <c r="L117">
        <v>5.108989301342521E-2</v>
      </c>
      <c r="M117">
        <v>5.986886993299935E-2</v>
      </c>
      <c r="N117">
        <v>7.7631265145683415E-2</v>
      </c>
      <c r="O117">
        <v>9.6294071466762318E-2</v>
      </c>
      <c r="P117">
        <v>8.8995860464535934E-2</v>
      </c>
      <c r="Q117">
        <v>8.9906110352932181E-2</v>
      </c>
      <c r="R117">
        <v>0</v>
      </c>
      <c r="S117">
        <v>0</v>
      </c>
      <c r="T117">
        <v>1.3519996088505963</v>
      </c>
      <c r="U117">
        <v>0</v>
      </c>
      <c r="V117">
        <v>6.8212336503739951E-2</v>
      </c>
      <c r="W117">
        <v>4.6951618942606972E-2</v>
      </c>
      <c r="X117">
        <v>5.331581397772072E-2</v>
      </c>
      <c r="Y117">
        <v>4.7158964601064488E-2</v>
      </c>
      <c r="Z117">
        <v>3.9771357036181031E-2</v>
      </c>
      <c r="AA117">
        <v>8.2388819667936777E-2</v>
      </c>
      <c r="AB117">
        <v>4.1199317885897334E-2</v>
      </c>
      <c r="AC117">
        <v>4.3385121727172536E-2</v>
      </c>
      <c r="AD117">
        <v>7.112064913710631E-3</v>
      </c>
      <c r="AE117">
        <v>2.3653219755292894E-2</v>
      </c>
      <c r="AF117">
        <v>7.2632436027001437E-2</v>
      </c>
      <c r="AG117">
        <v>0</v>
      </c>
      <c r="AH117">
        <v>5.4533943472700269E-2</v>
      </c>
      <c r="AI117">
        <v>9.336001921553623E-2</v>
      </c>
      <c r="AJ117">
        <v>7.956976725888204E-2</v>
      </c>
      <c r="AK117">
        <v>6.091968831137512E-2</v>
      </c>
      <c r="AL117">
        <v>3.9354058166721391E-2</v>
      </c>
      <c r="AM117">
        <v>0.10469143318051785</v>
      </c>
      <c r="AN117">
        <v>0.10469143318051788</v>
      </c>
      <c r="AO117" s="93">
        <v>0.10469143318051785</v>
      </c>
    </row>
    <row r="118" spans="2:41" x14ac:dyDescent="0.3">
      <c r="B118" t="s">
        <v>671</v>
      </c>
      <c r="C118" s="92">
        <v>0</v>
      </c>
      <c r="D118">
        <v>0</v>
      </c>
      <c r="E118">
        <v>0</v>
      </c>
      <c r="F118">
        <v>0</v>
      </c>
      <c r="G118">
        <v>0</v>
      </c>
      <c r="H118">
        <v>0</v>
      </c>
      <c r="I118">
        <v>0</v>
      </c>
      <c r="J118">
        <v>0</v>
      </c>
      <c r="K118">
        <v>0</v>
      </c>
      <c r="L118">
        <v>0</v>
      </c>
      <c r="M118">
        <v>0</v>
      </c>
      <c r="N118">
        <v>0</v>
      </c>
      <c r="O118">
        <v>0</v>
      </c>
      <c r="P118">
        <v>0</v>
      </c>
      <c r="Q118">
        <v>0</v>
      </c>
      <c r="R118">
        <v>0</v>
      </c>
      <c r="S118">
        <v>0</v>
      </c>
      <c r="T118">
        <v>0</v>
      </c>
      <c r="U118">
        <v>1</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s="93">
        <v>0</v>
      </c>
    </row>
    <row r="119" spans="2:41" x14ac:dyDescent="0.3">
      <c r="B119" t="s">
        <v>672</v>
      </c>
      <c r="C119" s="92">
        <v>7.4568091747884971E-3</v>
      </c>
      <c r="D119">
        <v>4.1265593489088299E-3</v>
      </c>
      <c r="E119">
        <v>1.0069139564185734E-2</v>
      </c>
      <c r="F119">
        <v>2.7093556172620166E-2</v>
      </c>
      <c r="G119">
        <v>1.3405157753680313E-2</v>
      </c>
      <c r="H119">
        <v>1.8601227388431854E-2</v>
      </c>
      <c r="I119">
        <v>7.3642213761784953E-3</v>
      </c>
      <c r="J119">
        <v>1.3134859059141257E-2</v>
      </c>
      <c r="K119">
        <v>2.1576434313894107E-2</v>
      </c>
      <c r="L119">
        <v>1.3220447370873703E-2</v>
      </c>
      <c r="M119">
        <v>1.1599269146367741E-2</v>
      </c>
      <c r="N119">
        <v>1.9584151284678466E-2</v>
      </c>
      <c r="O119">
        <v>2.3408086875337894E-2</v>
      </c>
      <c r="P119">
        <v>3.1665120364434196E-2</v>
      </c>
      <c r="Q119">
        <v>2.827116864058361E-2</v>
      </c>
      <c r="R119">
        <v>0</v>
      </c>
      <c r="S119">
        <v>0</v>
      </c>
      <c r="T119">
        <v>1.8262205699643486E-2</v>
      </c>
      <c r="U119">
        <v>0</v>
      </c>
      <c r="V119">
        <v>1.0607187865957988</v>
      </c>
      <c r="W119">
        <v>1.2411162913417383E-2</v>
      </c>
      <c r="X119">
        <v>1.5770210576869823E-2</v>
      </c>
      <c r="Y119">
        <v>1.2226856666448429E-2</v>
      </c>
      <c r="Z119">
        <v>9.9074462436349753E-3</v>
      </c>
      <c r="AA119">
        <v>1.165051584100967E-2</v>
      </c>
      <c r="AB119">
        <v>1.0765866194043986E-2</v>
      </c>
      <c r="AC119">
        <v>1.163966437324288E-2</v>
      </c>
      <c r="AD119">
        <v>2.5885491504366812E-3</v>
      </c>
      <c r="AE119">
        <v>6.6541288561881157E-3</v>
      </c>
      <c r="AF119">
        <v>2.0022454293570528E-2</v>
      </c>
      <c r="AG119">
        <v>0</v>
      </c>
      <c r="AH119">
        <v>1.3379453686336727E-2</v>
      </c>
      <c r="AI119">
        <v>2.4907086353466418E-2</v>
      </c>
      <c r="AJ119">
        <v>2.0515796091654315E-2</v>
      </c>
      <c r="AK119">
        <v>2.7720963957463728E-2</v>
      </c>
      <c r="AL119">
        <v>1.4108774628580135E-2</v>
      </c>
      <c r="AM119">
        <v>2.6316282173221586E-2</v>
      </c>
      <c r="AN119">
        <v>2.6316282173221586E-2</v>
      </c>
      <c r="AO119" s="93">
        <v>2.6316282173221586E-2</v>
      </c>
    </row>
    <row r="120" spans="2:41" x14ac:dyDescent="0.3">
      <c r="B120" t="s">
        <v>673</v>
      </c>
      <c r="C120" s="92">
        <v>3.4541042842539484E-2</v>
      </c>
      <c r="D120">
        <v>1.7033642904027865E-2</v>
      </c>
      <c r="E120">
        <v>4.3927327396040598E-2</v>
      </c>
      <c r="F120">
        <v>5.8093915485615565E-2</v>
      </c>
      <c r="G120">
        <v>4.5792099274429149E-2</v>
      </c>
      <c r="H120">
        <v>6.8050337042291381E-2</v>
      </c>
      <c r="I120">
        <v>2.4269671739213364E-2</v>
      </c>
      <c r="J120">
        <v>3.9017477279487456E-2</v>
      </c>
      <c r="K120">
        <v>6.4627861849874638E-2</v>
      </c>
      <c r="L120">
        <v>5.587114738847837E-2</v>
      </c>
      <c r="M120">
        <v>7.9050552570774674E-2</v>
      </c>
      <c r="N120">
        <v>6.4308542600648499E-2</v>
      </c>
      <c r="O120">
        <v>6.2203423615246042E-2</v>
      </c>
      <c r="P120">
        <v>5.9304404851571853E-2</v>
      </c>
      <c r="Q120">
        <v>6.2712875006360538E-2</v>
      </c>
      <c r="R120">
        <v>0</v>
      </c>
      <c r="S120">
        <v>0</v>
      </c>
      <c r="T120">
        <v>4.9327404738547465E-2</v>
      </c>
      <c r="U120">
        <v>0</v>
      </c>
      <c r="V120">
        <v>5.6894319593714722E-2</v>
      </c>
      <c r="W120">
        <v>1.1887050397986518</v>
      </c>
      <c r="X120">
        <v>4.208089261330613E-2</v>
      </c>
      <c r="Y120">
        <v>3.4183490924662469E-2</v>
      </c>
      <c r="Z120">
        <v>6.5593728049941166E-2</v>
      </c>
      <c r="AA120">
        <v>3.3218921806261473E-2</v>
      </c>
      <c r="AB120">
        <v>3.235856538623709E-2</v>
      </c>
      <c r="AC120">
        <v>2.9282763927735937E-2</v>
      </c>
      <c r="AD120">
        <v>1.6072067832424698E-2</v>
      </c>
      <c r="AE120">
        <v>1.2104591293688788E-2</v>
      </c>
      <c r="AF120">
        <v>5.4279297212640326E-2</v>
      </c>
      <c r="AG120">
        <v>0</v>
      </c>
      <c r="AH120">
        <v>3.6472468094904717E-2</v>
      </c>
      <c r="AI120">
        <v>7.9785438444539725E-2</v>
      </c>
      <c r="AJ120">
        <v>5.7291615032353735E-2</v>
      </c>
      <c r="AK120">
        <v>5.2928132680455764E-2</v>
      </c>
      <c r="AL120">
        <v>3.830636841514292E-2</v>
      </c>
      <c r="AM120">
        <v>6.7489940347103011E-2</v>
      </c>
      <c r="AN120">
        <v>6.7489940347103025E-2</v>
      </c>
      <c r="AO120" s="93">
        <v>6.7489940347103011E-2</v>
      </c>
    </row>
    <row r="121" spans="2:41" x14ac:dyDescent="0.3">
      <c r="B121" t="s">
        <v>192</v>
      </c>
      <c r="C121" s="92">
        <v>4.3488625791223666E-3</v>
      </c>
      <c r="D121">
        <v>1.6542026563602138E-3</v>
      </c>
      <c r="E121">
        <v>5.6511509612988849E-3</v>
      </c>
      <c r="F121">
        <v>4.6231605572586865E-3</v>
      </c>
      <c r="G121">
        <v>3.1332998603042944E-3</v>
      </c>
      <c r="H121">
        <v>3.7816963484797587E-3</v>
      </c>
      <c r="I121">
        <v>4.953254697040368E-3</v>
      </c>
      <c r="J121">
        <v>3.831189896961542E-3</v>
      </c>
      <c r="K121">
        <v>4.8805548517655631E-3</v>
      </c>
      <c r="L121">
        <v>4.1074948820494957E-3</v>
      </c>
      <c r="M121">
        <v>2.8924977810215703E-3</v>
      </c>
      <c r="N121">
        <v>4.309464077223016E-3</v>
      </c>
      <c r="O121">
        <v>4.8691890941908317E-3</v>
      </c>
      <c r="P121">
        <v>6.5791429370885566E-3</v>
      </c>
      <c r="Q121">
        <v>7.0037169356785695E-3</v>
      </c>
      <c r="R121">
        <v>0</v>
      </c>
      <c r="S121">
        <v>0</v>
      </c>
      <c r="T121">
        <v>5.0541149914612761E-3</v>
      </c>
      <c r="U121">
        <v>0</v>
      </c>
      <c r="V121">
        <v>4.9441102235268783E-3</v>
      </c>
      <c r="W121">
        <v>5.8620233722869695E-3</v>
      </c>
      <c r="X121">
        <v>1.0723495868671489</v>
      </c>
      <c r="Y121">
        <v>2.4054953966960056E-3</v>
      </c>
      <c r="Z121">
        <v>5.2969969899378062E-3</v>
      </c>
      <c r="AA121">
        <v>3.9544608232173787E-3</v>
      </c>
      <c r="AB121">
        <v>2.4911900098429276E-3</v>
      </c>
      <c r="AC121">
        <v>4.2627068169295481E-3</v>
      </c>
      <c r="AD121">
        <v>4.7626215418332968E-3</v>
      </c>
      <c r="AE121">
        <v>1.0733045780771016E-3</v>
      </c>
      <c r="AF121">
        <v>5.8138595906442117E-3</v>
      </c>
      <c r="AG121">
        <v>0</v>
      </c>
      <c r="AH121">
        <v>3.508519229771339E-3</v>
      </c>
      <c r="AI121">
        <v>8.9023820308550741E-3</v>
      </c>
      <c r="AJ121">
        <v>6.7711470627034587E-3</v>
      </c>
      <c r="AK121">
        <v>4.796590600484295E-3</v>
      </c>
      <c r="AL121">
        <v>2.5891202172967009E-3</v>
      </c>
      <c r="AM121">
        <v>5.2730170689293367E-3</v>
      </c>
      <c r="AN121">
        <v>5.2730170689293367E-3</v>
      </c>
      <c r="AO121" s="93">
        <v>5.2730170689293367E-3</v>
      </c>
    </row>
    <row r="122" spans="2:41" x14ac:dyDescent="0.3">
      <c r="B122" t="s">
        <v>674</v>
      </c>
      <c r="C122" s="92">
        <v>0.17078742449432438</v>
      </c>
      <c r="D122">
        <v>8.2140412995113224E-2</v>
      </c>
      <c r="E122">
        <v>0.243224124199443</v>
      </c>
      <c r="F122">
        <v>0.27513087590908442</v>
      </c>
      <c r="G122">
        <v>0.24345354716788475</v>
      </c>
      <c r="H122">
        <v>0.29658470168855727</v>
      </c>
      <c r="I122">
        <v>0.13689567994929511</v>
      </c>
      <c r="J122">
        <v>0.22123948359599113</v>
      </c>
      <c r="K122">
        <v>0.29037753641333874</v>
      </c>
      <c r="L122">
        <v>0.21391736544197026</v>
      </c>
      <c r="M122">
        <v>0.26669916218391793</v>
      </c>
      <c r="N122">
        <v>0.29623112510367211</v>
      </c>
      <c r="O122">
        <v>0.32778077777110842</v>
      </c>
      <c r="P122">
        <v>0.28213829545587432</v>
      </c>
      <c r="Q122">
        <v>0.29061409970559032</v>
      </c>
      <c r="R122">
        <v>0</v>
      </c>
      <c r="S122">
        <v>0</v>
      </c>
      <c r="T122">
        <v>0.32653311554583042</v>
      </c>
      <c r="U122">
        <v>0</v>
      </c>
      <c r="V122">
        <v>0.26844759990871575</v>
      </c>
      <c r="W122">
        <v>0.26901246171598303</v>
      </c>
      <c r="X122">
        <v>0.26000021347945929</v>
      </c>
      <c r="Y122">
        <v>1.1454702825918963</v>
      </c>
      <c r="Z122">
        <v>0.15259885328710229</v>
      </c>
      <c r="AA122">
        <v>0.20591553222022072</v>
      </c>
      <c r="AB122">
        <v>0.16300389848258148</v>
      </c>
      <c r="AC122">
        <v>0.14933662711066562</v>
      </c>
      <c r="AD122">
        <v>3.2461885377268018E-2</v>
      </c>
      <c r="AE122">
        <v>5.8674138814620892E-2</v>
      </c>
      <c r="AF122">
        <v>0.2485215511641182</v>
      </c>
      <c r="AG122">
        <v>0</v>
      </c>
      <c r="AH122">
        <v>0.18874155057574205</v>
      </c>
      <c r="AI122">
        <v>0.35452065913179992</v>
      </c>
      <c r="AJ122">
        <v>0.2850328974960003</v>
      </c>
      <c r="AK122">
        <v>0.24871576553689814</v>
      </c>
      <c r="AL122">
        <v>0.13499005008151241</v>
      </c>
      <c r="AM122">
        <v>0.37984922270385585</v>
      </c>
      <c r="AN122">
        <v>0.3798492227038559</v>
      </c>
      <c r="AO122" s="93">
        <v>0.37984922270385585</v>
      </c>
    </row>
    <row r="123" spans="2:41" x14ac:dyDescent="0.3">
      <c r="B123" t="s">
        <v>675</v>
      </c>
      <c r="C123" s="92">
        <v>2.1183708523594951E-2</v>
      </c>
      <c r="D123">
        <v>1.3686472528870749E-2</v>
      </c>
      <c r="E123">
        <v>2.6940144199676906E-2</v>
      </c>
      <c r="F123">
        <v>4.5364627745961346E-2</v>
      </c>
      <c r="G123">
        <v>3.0055750734687324E-2</v>
      </c>
      <c r="H123">
        <v>3.742792840260048E-2</v>
      </c>
      <c r="I123">
        <v>2.2300424056571424E-2</v>
      </c>
      <c r="J123">
        <v>3.1644383740389734E-2</v>
      </c>
      <c r="K123">
        <v>4.1130999850095176E-2</v>
      </c>
      <c r="L123">
        <v>2.9276404381811658E-2</v>
      </c>
      <c r="M123">
        <v>2.6610337858047412E-2</v>
      </c>
      <c r="N123">
        <v>4.0234297655580925E-2</v>
      </c>
      <c r="O123">
        <v>5.2771931714753979E-2</v>
      </c>
      <c r="P123">
        <v>4.9068008030248959E-2</v>
      </c>
      <c r="Q123">
        <v>4.6572032269446346E-2</v>
      </c>
      <c r="R123">
        <v>0</v>
      </c>
      <c r="S123">
        <v>0</v>
      </c>
      <c r="T123">
        <v>3.9998920264682873E-2</v>
      </c>
      <c r="U123">
        <v>0</v>
      </c>
      <c r="V123">
        <v>4.4811115876886728E-2</v>
      </c>
      <c r="W123">
        <v>3.579564498210918E-2</v>
      </c>
      <c r="X123">
        <v>3.8590326441216363E-2</v>
      </c>
      <c r="Y123">
        <v>2.6385831440418017E-2</v>
      </c>
      <c r="Z123">
        <v>1.0282832018375874</v>
      </c>
      <c r="AA123">
        <v>3.725268252921151E-2</v>
      </c>
      <c r="AB123">
        <v>3.0453855700349947E-2</v>
      </c>
      <c r="AC123">
        <v>3.6280401783801042E-2</v>
      </c>
      <c r="AD123">
        <v>4.6600402834146822E-3</v>
      </c>
      <c r="AE123">
        <v>9.8632304447175342E-3</v>
      </c>
      <c r="AF123">
        <v>5.6781172547757185E-2</v>
      </c>
      <c r="AG123">
        <v>0</v>
      </c>
      <c r="AH123">
        <v>4.2257717636538218E-2</v>
      </c>
      <c r="AI123">
        <v>9.0668002837314118E-2</v>
      </c>
      <c r="AJ123">
        <v>6.9878634956610688E-2</v>
      </c>
      <c r="AK123">
        <v>5.2376687450481116E-2</v>
      </c>
      <c r="AL123">
        <v>2.402639338418594E-2</v>
      </c>
      <c r="AM123">
        <v>9.4373124043825488E-2</v>
      </c>
      <c r="AN123">
        <v>9.4373124043825501E-2</v>
      </c>
      <c r="AO123" s="93">
        <v>9.4373124043825488E-2</v>
      </c>
    </row>
    <row r="124" spans="2:41" x14ac:dyDescent="0.3">
      <c r="B124" t="s">
        <v>676</v>
      </c>
      <c r="C124" s="92">
        <v>8.0981440063526075E-2</v>
      </c>
      <c r="D124">
        <v>4.151287186500123E-2</v>
      </c>
      <c r="E124">
        <v>0.11040455963344924</v>
      </c>
      <c r="F124">
        <v>0.1343040023076246</v>
      </c>
      <c r="G124">
        <v>0.12140754323651622</v>
      </c>
      <c r="H124">
        <v>0.14987602415351206</v>
      </c>
      <c r="I124">
        <v>6.8602653330910715E-2</v>
      </c>
      <c r="J124">
        <v>0.10459155631621868</v>
      </c>
      <c r="K124">
        <v>0.13959146286755139</v>
      </c>
      <c r="L124">
        <v>0.10044533204524908</v>
      </c>
      <c r="M124">
        <v>0.10198797598675953</v>
      </c>
      <c r="N124">
        <v>0.1280267008523969</v>
      </c>
      <c r="O124">
        <v>0.15852858814530202</v>
      </c>
      <c r="P124">
        <v>0.14459623742830824</v>
      </c>
      <c r="Q124">
        <v>0.14137530928651809</v>
      </c>
      <c r="R124">
        <v>0</v>
      </c>
      <c r="S124">
        <v>0</v>
      </c>
      <c r="T124">
        <v>0.13268252580839629</v>
      </c>
      <c r="U124">
        <v>0</v>
      </c>
      <c r="V124">
        <v>0.13647796577919385</v>
      </c>
      <c r="W124">
        <v>0.13299351657914243</v>
      </c>
      <c r="X124">
        <v>0.12282990159070797</v>
      </c>
      <c r="Y124">
        <v>7.7138132663358255E-2</v>
      </c>
      <c r="Z124">
        <v>8.3205645478652418E-2</v>
      </c>
      <c r="AA124">
        <v>1.1126255521009913</v>
      </c>
      <c r="AB124">
        <v>0.10061376658407502</v>
      </c>
      <c r="AC124">
        <v>8.6409138133148947E-2</v>
      </c>
      <c r="AD124">
        <v>1.6042597224241551E-2</v>
      </c>
      <c r="AE124">
        <v>2.8847026808383747E-2</v>
      </c>
      <c r="AF124">
        <v>0.14005261116074127</v>
      </c>
      <c r="AG124">
        <v>0</v>
      </c>
      <c r="AH124">
        <v>0.10723535020443899</v>
      </c>
      <c r="AI124">
        <v>0.20907604661939508</v>
      </c>
      <c r="AJ124">
        <v>0.17187559707755842</v>
      </c>
      <c r="AK124">
        <v>0.13678789958762405</v>
      </c>
      <c r="AL124">
        <v>7.5251182009973397E-2</v>
      </c>
      <c r="AM124">
        <v>0.232707019500837</v>
      </c>
      <c r="AN124">
        <v>0.23270701950083703</v>
      </c>
      <c r="AO124" s="93">
        <v>0.232707019500837</v>
      </c>
    </row>
    <row r="125" spans="2:41" x14ac:dyDescent="0.3">
      <c r="B125" t="s">
        <v>677</v>
      </c>
      <c r="C125" s="92">
        <v>2.8441200767088254E-2</v>
      </c>
      <c r="D125">
        <v>1.6113870493837657E-2</v>
      </c>
      <c r="E125">
        <v>3.9132509818157128E-2</v>
      </c>
      <c r="F125">
        <v>4.7765416479075867E-2</v>
      </c>
      <c r="G125">
        <v>3.6701901288378719E-2</v>
      </c>
      <c r="H125">
        <v>5.2591891583833039E-2</v>
      </c>
      <c r="I125">
        <v>2.7515087893532606E-2</v>
      </c>
      <c r="J125">
        <v>5.1813246388493973E-2</v>
      </c>
      <c r="K125">
        <v>5.1240316980275674E-2</v>
      </c>
      <c r="L125">
        <v>3.8076966131038593E-2</v>
      </c>
      <c r="M125">
        <v>3.0869529032281212E-2</v>
      </c>
      <c r="N125">
        <v>4.7878060083082166E-2</v>
      </c>
      <c r="O125">
        <v>5.7893493689374902E-2</v>
      </c>
      <c r="P125">
        <v>5.0390149071839523E-2</v>
      </c>
      <c r="Q125">
        <v>4.7688073170662849E-2</v>
      </c>
      <c r="R125">
        <v>0</v>
      </c>
      <c r="S125">
        <v>0</v>
      </c>
      <c r="T125">
        <v>4.5926142617703551E-2</v>
      </c>
      <c r="U125">
        <v>0</v>
      </c>
      <c r="V125">
        <v>5.0198161645506022E-2</v>
      </c>
      <c r="W125">
        <v>4.4432536921963021E-2</v>
      </c>
      <c r="X125">
        <v>4.5687316628301833E-2</v>
      </c>
      <c r="Y125">
        <v>4.2172015255937494E-2</v>
      </c>
      <c r="Z125">
        <v>4.8977317773011599E-2</v>
      </c>
      <c r="AA125">
        <v>4.3433939241665415E-2</v>
      </c>
      <c r="AB125">
        <v>1.1005227411604548</v>
      </c>
      <c r="AC125">
        <v>6.4856917442476639E-2</v>
      </c>
      <c r="AD125">
        <v>1.6471203490737937E-2</v>
      </c>
      <c r="AE125">
        <v>2.0316314748596916E-2</v>
      </c>
      <c r="AF125">
        <v>9.3134095857352481E-2</v>
      </c>
      <c r="AG125">
        <v>0</v>
      </c>
      <c r="AH125">
        <v>6.5330302209696989E-2</v>
      </c>
      <c r="AI125">
        <v>0.10300850548811194</v>
      </c>
      <c r="AJ125">
        <v>8.7155043533950094E-2</v>
      </c>
      <c r="AK125">
        <v>6.0462164186664363E-2</v>
      </c>
      <c r="AL125">
        <v>6.0668506623194139E-2</v>
      </c>
      <c r="AM125">
        <v>8.9193157898105627E-2</v>
      </c>
      <c r="AN125">
        <v>8.9193157898105627E-2</v>
      </c>
      <c r="AO125" s="93">
        <v>8.9193157898105627E-2</v>
      </c>
    </row>
    <row r="126" spans="2:41" x14ac:dyDescent="0.3">
      <c r="B126" t="s">
        <v>678</v>
      </c>
      <c r="C126" s="92">
        <v>4.1738815026529423E-2</v>
      </c>
      <c r="D126">
        <v>3.9990109789960773E-2</v>
      </c>
      <c r="E126">
        <v>4.4316209920976318E-2</v>
      </c>
      <c r="F126">
        <v>5.0454128199276332E-2</v>
      </c>
      <c r="G126">
        <v>4.1260932064435242E-2</v>
      </c>
      <c r="H126">
        <v>5.9321429096186748E-2</v>
      </c>
      <c r="I126">
        <v>4.7794459639644474E-2</v>
      </c>
      <c r="J126">
        <v>5.3578159977197198E-2</v>
      </c>
      <c r="K126">
        <v>5.2399384889520437E-2</v>
      </c>
      <c r="L126">
        <v>4.4667501497051773E-2</v>
      </c>
      <c r="M126">
        <v>4.256710768352133E-2</v>
      </c>
      <c r="N126">
        <v>5.2893077306125628E-2</v>
      </c>
      <c r="O126">
        <v>5.976810732445318E-2</v>
      </c>
      <c r="P126">
        <v>4.8445074955059522E-2</v>
      </c>
      <c r="Q126">
        <v>5.0071420541374499E-2</v>
      </c>
      <c r="R126">
        <v>0</v>
      </c>
      <c r="S126">
        <v>0</v>
      </c>
      <c r="T126">
        <v>4.9012484195009698E-2</v>
      </c>
      <c r="U126">
        <v>0</v>
      </c>
      <c r="V126">
        <v>4.846432807082976E-2</v>
      </c>
      <c r="W126">
        <v>6.5919548524802363E-2</v>
      </c>
      <c r="X126">
        <v>5.0101056589571216E-2</v>
      </c>
      <c r="Y126">
        <v>5.9158553538396004E-2</v>
      </c>
      <c r="Z126">
        <v>5.0953245519393078E-2</v>
      </c>
      <c r="AA126">
        <v>6.9855771124962204E-2</v>
      </c>
      <c r="AB126">
        <v>5.5189856636903123E-2</v>
      </c>
      <c r="AC126">
        <v>1.1734062422704186</v>
      </c>
      <c r="AD126">
        <v>1.0687190128238771E-2</v>
      </c>
      <c r="AE126">
        <v>2.1978859240820634E-2</v>
      </c>
      <c r="AF126">
        <v>5.6748772836196913E-2</v>
      </c>
      <c r="AG126">
        <v>0</v>
      </c>
      <c r="AH126">
        <v>4.6228542645006233E-2</v>
      </c>
      <c r="AI126">
        <v>9.5041587010714218E-2</v>
      </c>
      <c r="AJ126">
        <v>6.1237163757898574E-2</v>
      </c>
      <c r="AK126">
        <v>4.8750144097942469E-2</v>
      </c>
      <c r="AL126">
        <v>3.7476659811733752E-2</v>
      </c>
      <c r="AM126">
        <v>7.9487067890664911E-2</v>
      </c>
      <c r="AN126">
        <v>7.9487067890664911E-2</v>
      </c>
      <c r="AO126" s="93">
        <v>7.9487067890664911E-2</v>
      </c>
    </row>
    <row r="127" spans="2:41" x14ac:dyDescent="0.3">
      <c r="B127" t="s">
        <v>679</v>
      </c>
      <c r="C127" s="92">
        <v>6.1687755182041872E-2</v>
      </c>
      <c r="D127">
        <v>3.4477968610979307E-2</v>
      </c>
      <c r="E127">
        <v>8.1714192980823094E-2</v>
      </c>
      <c r="F127">
        <v>0.12160862905013158</v>
      </c>
      <c r="G127">
        <v>8.8848175364945617E-2</v>
      </c>
      <c r="H127">
        <v>0.11850545442359119</v>
      </c>
      <c r="I127">
        <v>6.0755771139821078E-2</v>
      </c>
      <c r="J127">
        <v>8.650446598852482E-2</v>
      </c>
      <c r="K127">
        <v>0.1214047434460462</v>
      </c>
      <c r="L127">
        <v>8.7849628042293168E-2</v>
      </c>
      <c r="M127">
        <v>7.6785976742599085E-2</v>
      </c>
      <c r="N127">
        <v>0.11436855175326975</v>
      </c>
      <c r="O127">
        <v>0.14570955218770357</v>
      </c>
      <c r="P127">
        <v>0.11737333832760934</v>
      </c>
      <c r="Q127">
        <v>0.11907805961052942</v>
      </c>
      <c r="R127">
        <v>0</v>
      </c>
      <c r="S127">
        <v>0</v>
      </c>
      <c r="T127">
        <v>0.10509716616913577</v>
      </c>
      <c r="U127">
        <v>0</v>
      </c>
      <c r="V127">
        <v>0.12278768146860602</v>
      </c>
      <c r="W127">
        <v>9.5240350260422671E-2</v>
      </c>
      <c r="X127">
        <v>0.10680218322687438</v>
      </c>
      <c r="Y127">
        <v>0.1022152225952494</v>
      </c>
      <c r="Z127">
        <v>0.1061263528680219</v>
      </c>
      <c r="AA127">
        <v>9.8601002198082266E-2</v>
      </c>
      <c r="AB127">
        <v>0.10805099521228474</v>
      </c>
      <c r="AC127">
        <v>0.12582269658971978</v>
      </c>
      <c r="AD127">
        <v>1.022805329443879</v>
      </c>
      <c r="AE127">
        <v>3.8585000281892289E-2</v>
      </c>
      <c r="AF127">
        <v>0.17416944090265404</v>
      </c>
      <c r="AG127">
        <v>0</v>
      </c>
      <c r="AH127">
        <v>0.12851851416591811</v>
      </c>
      <c r="AI127">
        <v>0.23305493170819186</v>
      </c>
      <c r="AJ127">
        <v>0.20215237226551214</v>
      </c>
      <c r="AK127">
        <v>0.15433078794232508</v>
      </c>
      <c r="AL127">
        <v>9.1494708100346558E-2</v>
      </c>
      <c r="AM127">
        <v>0.26449016803410197</v>
      </c>
      <c r="AN127">
        <v>0.26449016803410197</v>
      </c>
      <c r="AO127" s="93">
        <v>0.26449016803410197</v>
      </c>
    </row>
    <row r="128" spans="2:41" x14ac:dyDescent="0.3">
      <c r="B128" t="s">
        <v>680</v>
      </c>
      <c r="C128" s="92">
        <v>8.5428362440298448E-3</v>
      </c>
      <c r="D128">
        <v>1.9221645669437248E-2</v>
      </c>
      <c r="E128">
        <v>1.3213320663901362E-2</v>
      </c>
      <c r="F128">
        <v>1.295305227453942E-2</v>
      </c>
      <c r="G128">
        <v>8.8822818243424282E-3</v>
      </c>
      <c r="H128">
        <v>1.8262300256954481E-2</v>
      </c>
      <c r="I128">
        <v>1.7128157200116383E-2</v>
      </c>
      <c r="J128">
        <v>2.2061776109802998E-2</v>
      </c>
      <c r="K128">
        <v>1.9059427956624568E-2</v>
      </c>
      <c r="L128">
        <v>1.5029034593242027E-2</v>
      </c>
      <c r="M128">
        <v>1.0878303870948462E-2</v>
      </c>
      <c r="N128">
        <v>1.396574055719846E-2</v>
      </c>
      <c r="O128">
        <v>2.3514171527261821E-2</v>
      </c>
      <c r="P128">
        <v>1.9349890023507753E-2</v>
      </c>
      <c r="Q128">
        <v>1.6611098846183947E-2</v>
      </c>
      <c r="R128">
        <v>0</v>
      </c>
      <c r="S128">
        <v>0</v>
      </c>
      <c r="T128">
        <v>1.7387276717127739E-2</v>
      </c>
      <c r="U128">
        <v>0</v>
      </c>
      <c r="V128">
        <v>1.4120690166909733E-2</v>
      </c>
      <c r="W128">
        <v>1.5698712034684367E-2</v>
      </c>
      <c r="X128">
        <v>1.9022610196407098E-2</v>
      </c>
      <c r="Y128">
        <v>9.8428303540204678E-3</v>
      </c>
      <c r="Z128">
        <v>1.3190769699501382E-2</v>
      </c>
      <c r="AA128">
        <v>1.8764592631039946E-2</v>
      </c>
      <c r="AB128">
        <v>1.9416539235668901E-2</v>
      </c>
      <c r="AC128">
        <v>9.3817454324259981E-3</v>
      </c>
      <c r="AD128">
        <v>1.8702800020820663E-3</v>
      </c>
      <c r="AE128">
        <v>1.0089130797763537</v>
      </c>
      <c r="AF128">
        <v>1.9712083491566192E-2</v>
      </c>
      <c r="AG128">
        <v>0</v>
      </c>
      <c r="AH128">
        <v>1.1218701003326377E-2</v>
      </c>
      <c r="AI128">
        <v>1.7377385116441456E-2</v>
      </c>
      <c r="AJ128">
        <v>1.3460256021587806E-2</v>
      </c>
      <c r="AK128">
        <v>1.119298498094908E-2</v>
      </c>
      <c r="AL128">
        <v>1.1187307389436792E-2</v>
      </c>
      <c r="AM128">
        <v>1.6080492831456981E-2</v>
      </c>
      <c r="AN128">
        <v>1.6080492831456985E-2</v>
      </c>
      <c r="AO128" s="93">
        <v>1.6080492831456981E-2</v>
      </c>
    </row>
    <row r="129" spans="2:41" x14ac:dyDescent="0.3">
      <c r="B129" t="s">
        <v>681</v>
      </c>
      <c r="C129" s="92">
        <v>4.8596839048484566E-4</v>
      </c>
      <c r="D129">
        <v>2.9569389080336106E-4</v>
      </c>
      <c r="E129">
        <v>6.7449378900654626E-4</v>
      </c>
      <c r="F129">
        <v>8.0605270932908194E-4</v>
      </c>
      <c r="G129">
        <v>6.4064305197254106E-4</v>
      </c>
      <c r="H129">
        <v>8.6495379002808973E-4</v>
      </c>
      <c r="I129">
        <v>4.5632246894042718E-4</v>
      </c>
      <c r="J129">
        <v>6.7078075139634277E-4</v>
      </c>
      <c r="K129">
        <v>8.538305127248774E-4</v>
      </c>
      <c r="L129">
        <v>6.1267867955213274E-4</v>
      </c>
      <c r="M129">
        <v>6.0256413743019742E-4</v>
      </c>
      <c r="N129">
        <v>8.3277792442123947E-4</v>
      </c>
      <c r="O129">
        <v>9.8784045510127267E-4</v>
      </c>
      <c r="P129">
        <v>8.1617686266974234E-4</v>
      </c>
      <c r="Q129">
        <v>8.0093301094736398E-4</v>
      </c>
      <c r="R129">
        <v>0</v>
      </c>
      <c r="S129">
        <v>0</v>
      </c>
      <c r="T129">
        <v>7.752454453822578E-4</v>
      </c>
      <c r="U129">
        <v>0</v>
      </c>
      <c r="V129">
        <v>8.1732112841796558E-4</v>
      </c>
      <c r="W129">
        <v>7.273903321676254E-4</v>
      </c>
      <c r="X129">
        <v>9.7465120039161909E-4</v>
      </c>
      <c r="Y129">
        <v>1.5037253387496952E-3</v>
      </c>
      <c r="Z129">
        <v>1.2456271138274523E-3</v>
      </c>
      <c r="AA129">
        <v>7.0517721027340478E-4</v>
      </c>
      <c r="AB129">
        <v>6.6496975176200503E-4</v>
      </c>
      <c r="AC129">
        <v>2.3832787702507277E-3</v>
      </c>
      <c r="AD129">
        <v>2.6919424914696304E-4</v>
      </c>
      <c r="AE129">
        <v>3.1838625540834203E-4</v>
      </c>
      <c r="AF129">
        <v>1.0013591571213412</v>
      </c>
      <c r="AG129">
        <v>0</v>
      </c>
      <c r="AH129">
        <v>8.4698341167069487E-4</v>
      </c>
      <c r="AI129">
        <v>1.955486437921219E-3</v>
      </c>
      <c r="AJ129">
        <v>1.1137295914086442E-3</v>
      </c>
      <c r="AK129">
        <v>8.1745160221636495E-4</v>
      </c>
      <c r="AL129">
        <v>5.4092589088797877E-4</v>
      </c>
      <c r="AM129">
        <v>1.2830415495766934E-3</v>
      </c>
      <c r="AN129">
        <v>1.2830415495766936E-3</v>
      </c>
      <c r="AO129" s="93">
        <v>1.2830415495766934E-3</v>
      </c>
    </row>
    <row r="130" spans="2:41" x14ac:dyDescent="0.3">
      <c r="B130" t="s">
        <v>682</v>
      </c>
      <c r="C130" s="92">
        <v>0</v>
      </c>
      <c r="D130">
        <v>0</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1</v>
      </c>
      <c r="AH130">
        <v>0</v>
      </c>
      <c r="AI130">
        <v>0</v>
      </c>
      <c r="AJ130">
        <v>0</v>
      </c>
      <c r="AK130">
        <v>0</v>
      </c>
      <c r="AL130">
        <v>0</v>
      </c>
      <c r="AM130">
        <v>0</v>
      </c>
      <c r="AN130">
        <v>0</v>
      </c>
      <c r="AO130" s="93">
        <v>0</v>
      </c>
    </row>
    <row r="131" spans="2:41" x14ac:dyDescent="0.3">
      <c r="B131" t="s">
        <v>683</v>
      </c>
      <c r="C131" s="92">
        <v>7.6307055440017771E-2</v>
      </c>
      <c r="D131">
        <v>5.4847542993153031E-2</v>
      </c>
      <c r="E131">
        <v>0.11694920686825615</v>
      </c>
      <c r="F131">
        <v>0.14500013698756872</v>
      </c>
      <c r="G131">
        <v>9.2154761289473322E-2</v>
      </c>
      <c r="H131">
        <v>0.15894300261274588</v>
      </c>
      <c r="I131">
        <v>0.12722004954639979</v>
      </c>
      <c r="J131">
        <v>0.13471965005169864</v>
      </c>
      <c r="K131">
        <v>0.16027068145595352</v>
      </c>
      <c r="L131">
        <v>0.12249936086046416</v>
      </c>
      <c r="M131">
        <v>0.10064047894072903</v>
      </c>
      <c r="N131">
        <v>0.14289432323865839</v>
      </c>
      <c r="O131">
        <v>0.16512204129122948</v>
      </c>
      <c r="P131">
        <v>0.15877732194250538</v>
      </c>
      <c r="Q131">
        <v>0.14438981933589703</v>
      </c>
      <c r="R131">
        <v>0</v>
      </c>
      <c r="S131">
        <v>0</v>
      </c>
      <c r="T131">
        <v>0.12895990164886725</v>
      </c>
      <c r="U131">
        <v>0</v>
      </c>
      <c r="V131">
        <v>0.13939097580037715</v>
      </c>
      <c r="W131">
        <v>0.12857914192182868</v>
      </c>
      <c r="X131">
        <v>0.12771228626594283</v>
      </c>
      <c r="Y131">
        <v>0.12645531444396924</v>
      </c>
      <c r="Z131">
        <v>0.12060687891476682</v>
      </c>
      <c r="AA131">
        <v>0.12929053324006412</v>
      </c>
      <c r="AB131">
        <v>0.19144358004690593</v>
      </c>
      <c r="AC131">
        <v>0.24019276487159633</v>
      </c>
      <c r="AD131">
        <v>4.3025837923615216E-2</v>
      </c>
      <c r="AE131">
        <v>5.9650401505380576E-2</v>
      </c>
      <c r="AF131">
        <v>0.37194352569216749</v>
      </c>
      <c r="AG131">
        <v>0</v>
      </c>
      <c r="AH131">
        <v>1.1657325847113065</v>
      </c>
      <c r="AI131">
        <v>0.22015193462629803</v>
      </c>
      <c r="AJ131">
        <v>0.16319177436826016</v>
      </c>
      <c r="AK131">
        <v>0.14512567600305384</v>
      </c>
      <c r="AL131">
        <v>0.11799885081575001</v>
      </c>
      <c r="AM131">
        <v>0.1697799234888589</v>
      </c>
      <c r="AN131">
        <v>0.1697799234888589</v>
      </c>
      <c r="AO131" s="93">
        <v>0.1697799234888589</v>
      </c>
    </row>
    <row r="132" spans="2:41" x14ac:dyDescent="0.3">
      <c r="B132" t="s">
        <v>684</v>
      </c>
      <c r="C132" s="92">
        <v>9.8272224671932282E-4</v>
      </c>
      <c r="D132">
        <v>5.8260014241909362E-4</v>
      </c>
      <c r="E132">
        <v>1.2222171686280471E-3</v>
      </c>
      <c r="F132">
        <v>1.5882690455366825E-3</v>
      </c>
      <c r="G132">
        <v>1.3188615270607056E-3</v>
      </c>
      <c r="H132">
        <v>1.6949835489581773E-3</v>
      </c>
      <c r="I132">
        <v>8.8895205082019282E-4</v>
      </c>
      <c r="J132">
        <v>1.2356824990094317E-3</v>
      </c>
      <c r="K132">
        <v>1.6247723600737829E-3</v>
      </c>
      <c r="L132">
        <v>1.2771291323180568E-3</v>
      </c>
      <c r="M132">
        <v>1.3605193951322662E-3</v>
      </c>
      <c r="N132">
        <v>1.5726390891419931E-3</v>
      </c>
      <c r="O132">
        <v>1.8992933913894771E-3</v>
      </c>
      <c r="P132">
        <v>1.608364154685199E-3</v>
      </c>
      <c r="Q132">
        <v>1.6295939450058942E-3</v>
      </c>
      <c r="R132">
        <v>0</v>
      </c>
      <c r="S132">
        <v>0</v>
      </c>
      <c r="T132">
        <v>1.4700388917292851E-3</v>
      </c>
      <c r="U132">
        <v>0</v>
      </c>
      <c r="V132">
        <v>1.5813916545955198E-3</v>
      </c>
      <c r="W132">
        <v>7.6235017749395938E-3</v>
      </c>
      <c r="X132">
        <v>1.466647044599991E-3</v>
      </c>
      <c r="Y132">
        <v>1.1091693344839238E-3</v>
      </c>
      <c r="Z132">
        <v>1.2957656532240295E-3</v>
      </c>
      <c r="AA132">
        <v>5.3732518062343379E-3</v>
      </c>
      <c r="AB132">
        <v>1.2780566055041007E-3</v>
      </c>
      <c r="AC132">
        <v>5.5549802308267711E-3</v>
      </c>
      <c r="AD132">
        <v>2.5114645838150538E-4</v>
      </c>
      <c r="AE132">
        <v>4.8696098688054727E-4</v>
      </c>
      <c r="AF132">
        <v>1.8068522813578008E-3</v>
      </c>
      <c r="AG132">
        <v>0</v>
      </c>
      <c r="AH132">
        <v>1.3522264709364751E-3</v>
      </c>
      <c r="AI132">
        <v>1.002857287176997</v>
      </c>
      <c r="AJ132">
        <v>2.2953286185086168E-3</v>
      </c>
      <c r="AK132">
        <v>1.774541112967319E-3</v>
      </c>
      <c r="AL132">
        <v>9.8252921650498039E-4</v>
      </c>
      <c r="AM132">
        <v>3.0963020825150209E-3</v>
      </c>
      <c r="AN132">
        <v>3.0963020825150213E-3</v>
      </c>
      <c r="AO132" s="93">
        <v>3.0963020825150209E-3</v>
      </c>
    </row>
    <row r="133" spans="2:41" x14ac:dyDescent="0.3">
      <c r="B133" t="s">
        <v>685</v>
      </c>
      <c r="C133" s="92">
        <v>1.0561551400867496E-2</v>
      </c>
      <c r="D133">
        <v>5.763820684228523E-3</v>
      </c>
      <c r="E133">
        <v>1.2773431562035652E-2</v>
      </c>
      <c r="F133">
        <v>1.8479342529156114E-2</v>
      </c>
      <c r="G133">
        <v>1.4480924745344128E-2</v>
      </c>
      <c r="H133">
        <v>1.7173936598338574E-2</v>
      </c>
      <c r="I133">
        <v>1.0171380845666499E-2</v>
      </c>
      <c r="J133">
        <v>1.3987983085845312E-2</v>
      </c>
      <c r="K133">
        <v>1.7642827018624928E-2</v>
      </c>
      <c r="L133">
        <v>1.3754288990217425E-2</v>
      </c>
      <c r="M133">
        <v>1.2372739439189805E-2</v>
      </c>
      <c r="N133">
        <v>1.7369040650451383E-2</v>
      </c>
      <c r="O133">
        <v>2.3636724141613077E-2</v>
      </c>
      <c r="P133">
        <v>1.7809235286650963E-2</v>
      </c>
      <c r="Q133">
        <v>1.8138094803682177E-2</v>
      </c>
      <c r="R133">
        <v>0</v>
      </c>
      <c r="S133">
        <v>0</v>
      </c>
      <c r="T133">
        <v>1.6525174484658785E-2</v>
      </c>
      <c r="U133">
        <v>0</v>
      </c>
      <c r="V133">
        <v>1.8466368359336634E-2</v>
      </c>
      <c r="W133">
        <v>1.6747027986028774E-2</v>
      </c>
      <c r="X133">
        <v>1.7666423726716174E-2</v>
      </c>
      <c r="Y133">
        <v>1.3183185719459744E-2</v>
      </c>
      <c r="Z133">
        <v>1.4135274904756778E-2</v>
      </c>
      <c r="AA133">
        <v>1.6250701426523146E-2</v>
      </c>
      <c r="AB133">
        <v>1.4430018868218717E-2</v>
      </c>
      <c r="AC133">
        <v>1.9054997690771975E-2</v>
      </c>
      <c r="AD133">
        <v>2.0962282646319573E-3</v>
      </c>
      <c r="AE133">
        <v>4.2301077510577207E-3</v>
      </c>
      <c r="AF133">
        <v>2.5125305983761698E-2</v>
      </c>
      <c r="AG133">
        <v>0</v>
      </c>
      <c r="AH133">
        <v>1.8977419431965365E-2</v>
      </c>
      <c r="AI133">
        <v>5.0193606140590159E-2</v>
      </c>
      <c r="AJ133">
        <v>1.0374392630311529</v>
      </c>
      <c r="AK133">
        <v>2.629041283329258E-2</v>
      </c>
      <c r="AL133">
        <v>1.1770973626920655E-2</v>
      </c>
      <c r="AM133">
        <v>5.0234562702956308E-2</v>
      </c>
      <c r="AN133">
        <v>5.0234562702956315E-2</v>
      </c>
      <c r="AO133" s="93">
        <v>5.0234562702956308E-2</v>
      </c>
    </row>
    <row r="134" spans="2:41" x14ac:dyDescent="0.3">
      <c r="B134" t="s">
        <v>686</v>
      </c>
      <c r="C134" s="92">
        <v>9.5427642387059513E-3</v>
      </c>
      <c r="D134">
        <v>5.1527703309698358E-3</v>
      </c>
      <c r="E134">
        <v>1.1452975071862406E-2</v>
      </c>
      <c r="F134">
        <v>1.6721400912665205E-2</v>
      </c>
      <c r="G134">
        <v>1.3150652248922336E-2</v>
      </c>
      <c r="H134">
        <v>1.5365493978946213E-2</v>
      </c>
      <c r="I134">
        <v>9.1250757227935644E-3</v>
      </c>
      <c r="J134">
        <v>1.2226338554518367E-2</v>
      </c>
      <c r="K134">
        <v>1.5866190217627498E-2</v>
      </c>
      <c r="L134">
        <v>1.2347112404317745E-2</v>
      </c>
      <c r="M134">
        <v>1.1202144338124319E-2</v>
      </c>
      <c r="N134">
        <v>1.5697507669941248E-2</v>
      </c>
      <c r="O134">
        <v>2.1424084776464718E-2</v>
      </c>
      <c r="P134">
        <v>1.6087046098067118E-2</v>
      </c>
      <c r="Q134">
        <v>1.6395501589149628E-2</v>
      </c>
      <c r="R134">
        <v>0</v>
      </c>
      <c r="S134">
        <v>0</v>
      </c>
      <c r="T134">
        <v>1.4902856290849616E-2</v>
      </c>
      <c r="U134">
        <v>0</v>
      </c>
      <c r="V134">
        <v>1.6668332722292331E-2</v>
      </c>
      <c r="W134">
        <v>1.4511618349547499E-2</v>
      </c>
      <c r="X134">
        <v>1.5981340695528083E-2</v>
      </c>
      <c r="Y134">
        <v>1.1824013117219406E-2</v>
      </c>
      <c r="Z134">
        <v>1.266947923255168E-2</v>
      </c>
      <c r="AA134">
        <v>1.4298174965689414E-2</v>
      </c>
      <c r="AB134">
        <v>1.2901449823063946E-2</v>
      </c>
      <c r="AC134">
        <v>1.4429394124670876E-2</v>
      </c>
      <c r="AD134">
        <v>1.8073252629240372E-3</v>
      </c>
      <c r="AE134">
        <v>3.7363802616323721E-3</v>
      </c>
      <c r="AF134">
        <v>2.2518429375609779E-2</v>
      </c>
      <c r="AG134">
        <v>0</v>
      </c>
      <c r="AH134">
        <v>1.6805606877831752E-2</v>
      </c>
      <c r="AI134">
        <v>3.7549274308923783E-2</v>
      </c>
      <c r="AJ134">
        <v>3.2613276871394474E-2</v>
      </c>
      <c r="AK134">
        <v>1.023176007061023</v>
      </c>
      <c r="AL134">
        <v>1.0101950470008879E-2</v>
      </c>
      <c r="AM134">
        <v>4.5918891975859598E-2</v>
      </c>
      <c r="AN134">
        <v>4.5918891975859605E-2</v>
      </c>
      <c r="AO134" s="93">
        <v>4.5918891975859598E-2</v>
      </c>
    </row>
    <row r="135" spans="2:41" x14ac:dyDescent="0.3">
      <c r="B135" t="s">
        <v>687</v>
      </c>
      <c r="C135" s="92">
        <v>1.3512642556259266E-2</v>
      </c>
      <c r="D135">
        <v>7.9467557738647273E-3</v>
      </c>
      <c r="E135">
        <v>1.6452924243781055E-2</v>
      </c>
      <c r="F135">
        <v>2.3588152847982689E-2</v>
      </c>
      <c r="G135">
        <v>1.8398526923910037E-2</v>
      </c>
      <c r="H135">
        <v>2.2247962489252798E-2</v>
      </c>
      <c r="I135">
        <v>1.344926585885518E-2</v>
      </c>
      <c r="J135">
        <v>1.7845351853592366E-2</v>
      </c>
      <c r="K135">
        <v>2.2670541290208828E-2</v>
      </c>
      <c r="L135">
        <v>1.7611102980611394E-2</v>
      </c>
      <c r="M135">
        <v>1.5907481309630038E-2</v>
      </c>
      <c r="N135">
        <v>2.2215983878019402E-2</v>
      </c>
      <c r="O135">
        <v>3.0102172529868746E-2</v>
      </c>
      <c r="P135">
        <v>2.3000745160140952E-2</v>
      </c>
      <c r="Q135">
        <v>2.3286932776666228E-2</v>
      </c>
      <c r="R135">
        <v>0</v>
      </c>
      <c r="S135">
        <v>0</v>
      </c>
      <c r="T135">
        <v>2.1147411235716437E-2</v>
      </c>
      <c r="U135">
        <v>0</v>
      </c>
      <c r="V135">
        <v>2.365518923925701E-2</v>
      </c>
      <c r="W135">
        <v>2.1208200265604337E-2</v>
      </c>
      <c r="X135">
        <v>2.2998147184490555E-2</v>
      </c>
      <c r="Y135">
        <v>1.7036238446037438E-2</v>
      </c>
      <c r="Z135">
        <v>2.5276750460662162E-2</v>
      </c>
      <c r="AA135">
        <v>2.1807088691248224E-2</v>
      </c>
      <c r="AB135">
        <v>2.3220720496061997E-2</v>
      </c>
      <c r="AC135">
        <v>2.8560940662828448E-2</v>
      </c>
      <c r="AD135">
        <v>2.8606362728635869E-3</v>
      </c>
      <c r="AE135">
        <v>5.9347134848373338E-3</v>
      </c>
      <c r="AF135">
        <v>3.2739004981559953E-2</v>
      </c>
      <c r="AG135">
        <v>0</v>
      </c>
      <c r="AH135">
        <v>2.7265272284255855E-2</v>
      </c>
      <c r="AI135">
        <v>5.4979501365997267E-2</v>
      </c>
      <c r="AJ135">
        <v>4.5015740407821539E-2</v>
      </c>
      <c r="AK135">
        <v>3.6546926766750601E-2</v>
      </c>
      <c r="AL135">
        <v>1.0215197466580621</v>
      </c>
      <c r="AM135">
        <v>6.2021418344638979E-2</v>
      </c>
      <c r="AN135">
        <v>6.2021418344638986E-2</v>
      </c>
      <c r="AO135" s="93">
        <v>6.2021418344638979E-2</v>
      </c>
    </row>
    <row r="136" spans="2:41" x14ac:dyDescent="0.3">
      <c r="B136" t="s">
        <v>688</v>
      </c>
      <c r="C136" s="92">
        <v>2.8325752226294504E-3</v>
      </c>
      <c r="D136">
        <v>1.530916986673059E-3</v>
      </c>
      <c r="E136">
        <v>3.3909623430962996E-3</v>
      </c>
      <c r="F136">
        <v>4.9614689745462433E-3</v>
      </c>
      <c r="G136">
        <v>3.900272200643371E-3</v>
      </c>
      <c r="H136">
        <v>4.5515866228595285E-3</v>
      </c>
      <c r="I136">
        <v>2.7121288734037905E-3</v>
      </c>
      <c r="J136">
        <v>3.6256696080996026E-3</v>
      </c>
      <c r="K136">
        <v>4.7021357067601145E-3</v>
      </c>
      <c r="L136">
        <v>3.66468095604008E-3</v>
      </c>
      <c r="M136">
        <v>3.315119500638375E-3</v>
      </c>
      <c r="N136">
        <v>4.6530873329443875E-3</v>
      </c>
      <c r="O136">
        <v>6.3653380195279703E-3</v>
      </c>
      <c r="P136">
        <v>4.7707202865548432E-3</v>
      </c>
      <c r="Q136">
        <v>4.8626204994235657E-3</v>
      </c>
      <c r="R136">
        <v>0</v>
      </c>
      <c r="S136">
        <v>0</v>
      </c>
      <c r="T136">
        <v>4.4109571595858411E-3</v>
      </c>
      <c r="U136">
        <v>0</v>
      </c>
      <c r="V136">
        <v>4.9461463710143896E-3</v>
      </c>
      <c r="W136">
        <v>4.3062543533675373E-3</v>
      </c>
      <c r="X136">
        <v>4.7464240841401141E-3</v>
      </c>
      <c r="Y136">
        <v>3.5110996429144254E-3</v>
      </c>
      <c r="Z136">
        <v>3.7636092907735908E-3</v>
      </c>
      <c r="AA136">
        <v>4.2507502247099566E-3</v>
      </c>
      <c r="AB136">
        <v>3.832099262636608E-3</v>
      </c>
      <c r="AC136">
        <v>4.2888687862344763E-3</v>
      </c>
      <c r="AD136">
        <v>5.3274997699253365E-4</v>
      </c>
      <c r="AE136">
        <v>1.1053534367345586E-3</v>
      </c>
      <c r="AF136">
        <v>6.6970498046810155E-3</v>
      </c>
      <c r="AG136">
        <v>0</v>
      </c>
      <c r="AH136">
        <v>4.9979076101174958E-3</v>
      </c>
      <c r="AI136">
        <v>1.1196020216005107E-2</v>
      </c>
      <c r="AJ136">
        <v>9.728211791720974E-3</v>
      </c>
      <c r="AK136">
        <v>6.901671891560629E-3</v>
      </c>
      <c r="AL136">
        <v>2.9960621467953062E-3</v>
      </c>
      <c r="AM136">
        <v>1.0137074744382031</v>
      </c>
      <c r="AN136">
        <v>1.3707474438203119E-2</v>
      </c>
      <c r="AO136" s="93">
        <v>1.3707474438203117E-2</v>
      </c>
    </row>
    <row r="137" spans="2:41" x14ac:dyDescent="0.3">
      <c r="B137" t="s">
        <v>689</v>
      </c>
      <c r="C137" s="92">
        <v>0.36849588903209024</v>
      </c>
      <c r="D137">
        <v>0.19916032998224678</v>
      </c>
      <c r="E137">
        <v>0.44113768746930609</v>
      </c>
      <c r="F137">
        <v>0.64544832069221325</v>
      </c>
      <c r="G137">
        <v>0.50739491772757095</v>
      </c>
      <c r="H137">
        <v>0.59212583153933884</v>
      </c>
      <c r="I137">
        <v>0.35282676074769537</v>
      </c>
      <c r="J137">
        <v>0.4716712675093786</v>
      </c>
      <c r="K137">
        <v>0.6117110902366929</v>
      </c>
      <c r="L137">
        <v>0.4767463388532287</v>
      </c>
      <c r="M137">
        <v>0.43127112666803286</v>
      </c>
      <c r="N137">
        <v>0.60533028030429981</v>
      </c>
      <c r="O137">
        <v>0.82808070682702883</v>
      </c>
      <c r="P137">
        <v>0.62063340781662646</v>
      </c>
      <c r="Q137">
        <v>0.63258890695845038</v>
      </c>
      <c r="R137">
        <v>0</v>
      </c>
      <c r="S137">
        <v>0</v>
      </c>
      <c r="T137">
        <v>0.57383103792568935</v>
      </c>
      <c r="U137">
        <v>0</v>
      </c>
      <c r="V137">
        <v>0.64345496977759387</v>
      </c>
      <c r="W137">
        <v>0.56021002149042132</v>
      </c>
      <c r="X137">
        <v>0.61747266185041405</v>
      </c>
      <c r="Y137">
        <v>0.45676661084218639</v>
      </c>
      <c r="Z137">
        <v>0.48961614169795198</v>
      </c>
      <c r="AA137">
        <v>0.55298936832957069</v>
      </c>
      <c r="AB137">
        <v>0.49852615152569346</v>
      </c>
      <c r="AC137">
        <v>0.55794829514125233</v>
      </c>
      <c r="AD137">
        <v>6.9306606523745207E-2</v>
      </c>
      <c r="AE137">
        <v>0.14379783954548192</v>
      </c>
      <c r="AF137">
        <v>0.87123381647646092</v>
      </c>
      <c r="AG137">
        <v>0</v>
      </c>
      <c r="AH137">
        <v>0.65018870227243497</v>
      </c>
      <c r="AI137">
        <v>1.4565146902923989</v>
      </c>
      <c r="AJ137">
        <v>1.2655642908416551</v>
      </c>
      <c r="AK137">
        <v>0.89785355007361833</v>
      </c>
      <c r="AL137">
        <v>0.3897642595891464</v>
      </c>
      <c r="AM137">
        <v>1.7832352479597631</v>
      </c>
      <c r="AN137">
        <v>1.7832352479597633</v>
      </c>
      <c r="AO137" s="93">
        <v>1.7832352479597631</v>
      </c>
    </row>
    <row r="138" spans="2:41" ht="15" thickBot="1" x14ac:dyDescent="0.35">
      <c r="B138" t="s">
        <v>651</v>
      </c>
      <c r="C138" s="94">
        <v>0.36849588903209024</v>
      </c>
      <c r="D138" s="95">
        <v>0.19916032998224678</v>
      </c>
      <c r="E138" s="95">
        <v>0.44113768746930609</v>
      </c>
      <c r="F138" s="95">
        <v>0.64544832069221325</v>
      </c>
      <c r="G138" s="95">
        <v>0.50739491772757095</v>
      </c>
      <c r="H138" s="95">
        <v>0.59212583153933884</v>
      </c>
      <c r="I138" s="95">
        <v>0.35282676074769537</v>
      </c>
      <c r="J138" s="95">
        <v>0.4716712675093786</v>
      </c>
      <c r="K138" s="95">
        <v>0.6117110902366929</v>
      </c>
      <c r="L138" s="95">
        <v>0.4767463388532287</v>
      </c>
      <c r="M138" s="95">
        <v>0.43127112666803286</v>
      </c>
      <c r="N138" s="95">
        <v>0.60533028030429981</v>
      </c>
      <c r="O138" s="95">
        <v>0.82808070682702883</v>
      </c>
      <c r="P138" s="95">
        <v>0.62063340781662646</v>
      </c>
      <c r="Q138" s="95">
        <v>0.63258890695845038</v>
      </c>
      <c r="R138" s="95">
        <v>0</v>
      </c>
      <c r="S138" s="95">
        <v>0</v>
      </c>
      <c r="T138" s="95">
        <v>0.57383103792568935</v>
      </c>
      <c r="U138" s="95">
        <v>0</v>
      </c>
      <c r="V138" s="95">
        <v>0.64345496977759387</v>
      </c>
      <c r="W138" s="95">
        <v>0.56021002149042132</v>
      </c>
      <c r="X138" s="95">
        <v>0.61747266185041405</v>
      </c>
      <c r="Y138" s="95">
        <v>0.45676661084218639</v>
      </c>
      <c r="Z138" s="95">
        <v>0.48961614169795198</v>
      </c>
      <c r="AA138" s="95">
        <v>0.55298936832957069</v>
      </c>
      <c r="AB138" s="95">
        <v>0.49852615152569346</v>
      </c>
      <c r="AC138" s="95">
        <v>0.55794829514125233</v>
      </c>
      <c r="AD138" s="95">
        <v>6.9306606523745207E-2</v>
      </c>
      <c r="AE138" s="95">
        <v>0.14379783954548192</v>
      </c>
      <c r="AF138" s="95">
        <v>0.87123381647646092</v>
      </c>
      <c r="AG138" s="95">
        <v>0</v>
      </c>
      <c r="AH138" s="95">
        <v>0.65018870227243497</v>
      </c>
      <c r="AI138" s="95">
        <v>1.4565146902923989</v>
      </c>
      <c r="AJ138" s="95">
        <v>1.2655642908416551</v>
      </c>
      <c r="AK138" s="95">
        <v>0.89785355007361833</v>
      </c>
      <c r="AL138" s="95">
        <v>0.3897642595891464</v>
      </c>
      <c r="AM138" s="95">
        <v>1.7832352479597631</v>
      </c>
      <c r="AN138" s="95">
        <v>0.78323524795976318</v>
      </c>
      <c r="AO138" s="96">
        <v>1.7832352479597631</v>
      </c>
    </row>
  </sheetData>
  <sheetProtection password="DFD3" sheet="1" objects="1" scenarios="1" formatCells="0" formatColumns="0" formatRows="0"/>
  <protectedRanges>
    <protectedRange sqref="C100:AO138" name="L2"/>
    <protectedRange sqref="C58:AM94" name="L1"/>
    <protectedRange sqref="C13:E49" name="VA"/>
    <protectedRange sqref="E11" name="DollarYear"/>
  </protectedRanges>
  <mergeCells count="1">
    <mergeCell ref="B2:D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'Default-Data'!$E$5:$E$55</xm:f>
          </x14:formula1>
          <xm:sqref>E11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
    <tabColor theme="2" tint="-9.9978637043366805E-2"/>
  </sheetPr>
  <dimension ref="B2:AS147"/>
  <sheetViews>
    <sheetView topLeftCell="A23" workbookViewId="0">
      <selection activeCell="K48" sqref="K48"/>
    </sheetView>
  </sheetViews>
  <sheetFormatPr defaultColWidth="8.77734375" defaultRowHeight="14.4" x14ac:dyDescent="0.3"/>
  <cols>
    <col min="3" max="3" width="30.77734375" customWidth="1"/>
    <col min="4" max="6" width="15" customWidth="1"/>
  </cols>
  <sheetData>
    <row r="2" spans="3:6" ht="23.4" x14ac:dyDescent="0.45">
      <c r="C2" s="128" t="s">
        <v>925</v>
      </c>
      <c r="D2" s="129"/>
      <c r="E2" s="129"/>
    </row>
    <row r="4" spans="3:6" x14ac:dyDescent="0.3">
      <c r="C4" s="9" t="s">
        <v>968</v>
      </c>
    </row>
    <row r="9" spans="3:6" ht="15" thickBot="1" x14ac:dyDescent="0.35"/>
    <row r="10" spans="3:6" ht="29.4" thickBot="1" x14ac:dyDescent="0.35">
      <c r="D10" s="21"/>
      <c r="E10" s="21" t="s">
        <v>918</v>
      </c>
      <c r="F10" s="111">
        <v>2014</v>
      </c>
    </row>
    <row r="11" spans="3:6" ht="43.8" thickBot="1" x14ac:dyDescent="0.35">
      <c r="D11" s="21" t="s">
        <v>697</v>
      </c>
      <c r="E11" s="21" t="s">
        <v>917</v>
      </c>
      <c r="F11" s="21" t="str">
        <f>"Average Earnings ($"&amp;CustomRegion3_EarningsYear&amp;") per Job"</f>
        <v>Average Earnings ($2014) per Job</v>
      </c>
    </row>
    <row r="12" spans="3:6" x14ac:dyDescent="0.3">
      <c r="C12" t="s">
        <v>610</v>
      </c>
      <c r="D12" s="44">
        <v>0.39483849680684985</v>
      </c>
      <c r="E12" s="90">
        <v>0.31372267909867918</v>
      </c>
      <c r="F12" s="91">
        <v>103.27241247823075</v>
      </c>
    </row>
    <row r="13" spans="3:6" x14ac:dyDescent="0.3">
      <c r="C13" t="s">
        <v>611</v>
      </c>
      <c r="D13" s="92">
        <v>0.53280921607330967</v>
      </c>
      <c r="E13">
        <v>0.48310549895633775</v>
      </c>
      <c r="F13" s="93">
        <v>103.27241247823075</v>
      </c>
    </row>
    <row r="14" spans="3:6" x14ac:dyDescent="0.3">
      <c r="C14" t="s">
        <v>612</v>
      </c>
      <c r="D14" s="92">
        <v>0.45105417566227013</v>
      </c>
      <c r="E14">
        <v>0.37192702713163694</v>
      </c>
      <c r="F14" s="93">
        <v>103.27241247823075</v>
      </c>
    </row>
    <row r="15" spans="3:6" x14ac:dyDescent="0.3">
      <c r="C15" t="s">
        <v>613</v>
      </c>
      <c r="D15" s="92">
        <v>0.27140068842246767</v>
      </c>
      <c r="E15">
        <v>9.097651240680342E-2</v>
      </c>
      <c r="F15" s="93">
        <v>103.27241247823073</v>
      </c>
    </row>
    <row r="16" spans="3:6" x14ac:dyDescent="0.3">
      <c r="C16" t="s">
        <v>614</v>
      </c>
      <c r="D16" s="92">
        <v>0.22202332930617175</v>
      </c>
      <c r="E16">
        <v>0.15070983178147818</v>
      </c>
      <c r="F16" s="93">
        <v>103.27241247823075</v>
      </c>
    </row>
    <row r="17" spans="3:6" x14ac:dyDescent="0.3">
      <c r="C17" t="s">
        <v>615</v>
      </c>
      <c r="D17" s="92">
        <v>0.28724810781054666</v>
      </c>
      <c r="E17">
        <v>0.20064492107086304</v>
      </c>
      <c r="F17" s="93">
        <v>103.27241247823075</v>
      </c>
    </row>
    <row r="18" spans="3:6" x14ac:dyDescent="0.3">
      <c r="C18" t="s">
        <v>616</v>
      </c>
      <c r="D18" s="92">
        <v>0.31921808344135122</v>
      </c>
      <c r="E18">
        <v>0.25385725569389789</v>
      </c>
      <c r="F18" s="93">
        <v>103.27241247823075</v>
      </c>
    </row>
    <row r="19" spans="3:6" x14ac:dyDescent="0.3">
      <c r="C19" t="s">
        <v>617</v>
      </c>
      <c r="D19" s="92">
        <v>0.21606289377121429</v>
      </c>
      <c r="E19">
        <v>0.13085015471416933</v>
      </c>
      <c r="F19" s="93">
        <v>103.27241247823075</v>
      </c>
    </row>
    <row r="20" spans="3:6" x14ac:dyDescent="0.3">
      <c r="C20" t="s">
        <v>618</v>
      </c>
      <c r="D20" s="92">
        <v>0.48206774989347195</v>
      </c>
      <c r="E20">
        <v>0.40612728236135004</v>
      </c>
      <c r="F20" s="93">
        <v>103.27241247823075</v>
      </c>
    </row>
    <row r="21" spans="3:6" x14ac:dyDescent="0.3">
      <c r="C21" t="s">
        <v>619</v>
      </c>
      <c r="D21" s="92">
        <v>0.46038809538516151</v>
      </c>
      <c r="E21">
        <v>0.43274344589962804</v>
      </c>
      <c r="F21" s="93">
        <v>103.27241247823075</v>
      </c>
    </row>
    <row r="22" spans="3:6" x14ac:dyDescent="0.3">
      <c r="C22" t="s">
        <v>620</v>
      </c>
      <c r="D22" s="92">
        <v>0.30086181735290085</v>
      </c>
      <c r="E22">
        <v>0.19350246036524735</v>
      </c>
      <c r="F22" s="93">
        <v>103.27241247823075</v>
      </c>
    </row>
    <row r="23" spans="3:6" x14ac:dyDescent="0.3">
      <c r="C23" t="s">
        <v>621</v>
      </c>
      <c r="D23" s="92">
        <v>9.1248783504656789E-2</v>
      </c>
      <c r="E23">
        <v>3.8794036643326493E-2</v>
      </c>
      <c r="F23" s="93">
        <v>103.27241247823075</v>
      </c>
    </row>
    <row r="24" spans="3:6" x14ac:dyDescent="0.3">
      <c r="C24" t="s">
        <v>622</v>
      </c>
      <c r="D24" s="92">
        <v>0.32054581216219258</v>
      </c>
      <c r="E24">
        <v>0.18191321721775378</v>
      </c>
      <c r="F24" s="93">
        <v>103.27241247823075</v>
      </c>
    </row>
    <row r="25" spans="3:6" x14ac:dyDescent="0.3">
      <c r="C25" t="s">
        <v>623</v>
      </c>
      <c r="D25" s="92">
        <v>0.2443122122186287</v>
      </c>
      <c r="E25">
        <v>8.9103054399457884E-3</v>
      </c>
      <c r="F25" s="93">
        <v>1134.5687814359997</v>
      </c>
    </row>
    <row r="26" spans="3:6" x14ac:dyDescent="0.3">
      <c r="C26" t="s">
        <v>624</v>
      </c>
      <c r="D26" s="92">
        <v>0.11213204107571055</v>
      </c>
      <c r="E26">
        <v>5.1915948957262217E-2</v>
      </c>
      <c r="F26" s="93">
        <v>266.1726449111473</v>
      </c>
    </row>
    <row r="27" spans="3:6" x14ac:dyDescent="0.3">
      <c r="C27" t="s">
        <v>625</v>
      </c>
      <c r="D27" s="92">
        <v>0.10148505152333756</v>
      </c>
      <c r="E27">
        <v>2.7887037985281644E-2</v>
      </c>
      <c r="F27" s="93">
        <v>266.17264491114736</v>
      </c>
    </row>
    <row r="28" spans="3:6" x14ac:dyDescent="0.3">
      <c r="C28" t="s">
        <v>626</v>
      </c>
      <c r="D28" s="92">
        <v>0.1837365053970062</v>
      </c>
      <c r="E28">
        <v>5.6951942954715416E-2</v>
      </c>
      <c r="F28" s="93">
        <v>266.1726449111473</v>
      </c>
    </row>
    <row r="29" spans="3:6" x14ac:dyDescent="0.3">
      <c r="C29" t="s">
        <v>627</v>
      </c>
      <c r="D29" s="92">
        <v>0.18636737370790524</v>
      </c>
      <c r="E29">
        <v>3.5996587977751175E-2</v>
      </c>
      <c r="F29" s="93">
        <v>266.1726449111473</v>
      </c>
    </row>
    <row r="30" spans="3:6" x14ac:dyDescent="0.3">
      <c r="C30" t="s">
        <v>628</v>
      </c>
      <c r="D30" s="92">
        <v>0.10732166024291469</v>
      </c>
      <c r="E30">
        <v>3.6137291264551389E-3</v>
      </c>
      <c r="F30" s="93">
        <v>266.1726449111473</v>
      </c>
    </row>
    <row r="31" spans="3:6" x14ac:dyDescent="0.3">
      <c r="C31" t="s">
        <v>629</v>
      </c>
      <c r="D31" s="92">
        <v>0.26655932816568229</v>
      </c>
      <c r="E31">
        <v>1.319548238454352E-2</v>
      </c>
      <c r="F31" s="93">
        <v>590.37077558234773</v>
      </c>
    </row>
    <row r="32" spans="3:6" x14ac:dyDescent="0.3">
      <c r="C32" t="s">
        <v>630</v>
      </c>
      <c r="D32" s="92">
        <v>0.12599400530786029</v>
      </c>
      <c r="E32">
        <v>2.8255037967936554E-2</v>
      </c>
      <c r="F32" s="93">
        <v>266.1726449111473</v>
      </c>
    </row>
    <row r="33" spans="3:6" x14ac:dyDescent="0.3">
      <c r="C33" t="s">
        <v>192</v>
      </c>
      <c r="D33" s="92">
        <v>6.0665831734038042E-2</v>
      </c>
      <c r="E33">
        <v>2.6683936316053973E-2</v>
      </c>
      <c r="F33" s="93">
        <v>287.45516025656241</v>
      </c>
    </row>
    <row r="34" spans="3:6" x14ac:dyDescent="0.3">
      <c r="C34" t="s">
        <v>631</v>
      </c>
      <c r="D34" s="92">
        <v>0.22607141540817993</v>
      </c>
      <c r="E34">
        <v>8.3230021793909925E-2</v>
      </c>
      <c r="F34" s="93">
        <v>401.63837509030287</v>
      </c>
    </row>
    <row r="35" spans="3:6" x14ac:dyDescent="0.3">
      <c r="C35" t="s">
        <v>632</v>
      </c>
      <c r="D35" s="92">
        <v>0.43707898024884495</v>
      </c>
      <c r="E35">
        <v>0.30632217126912781</v>
      </c>
      <c r="F35" s="93">
        <v>344.81474506450985</v>
      </c>
    </row>
    <row r="36" spans="3:6" x14ac:dyDescent="0.3">
      <c r="C36" t="s">
        <v>633</v>
      </c>
      <c r="D36" s="92">
        <v>0.36599151791447643</v>
      </c>
      <c r="E36">
        <v>0.29283887442509154</v>
      </c>
      <c r="F36" s="93">
        <v>428.61075812910872</v>
      </c>
    </row>
    <row r="37" spans="3:6" x14ac:dyDescent="0.3">
      <c r="C37" t="s">
        <v>634</v>
      </c>
      <c r="D37" s="92">
        <v>0.20832866456119223</v>
      </c>
      <c r="E37">
        <v>4.9642135950530256E-2</v>
      </c>
      <c r="F37" s="93">
        <v>1008.0607580969252</v>
      </c>
    </row>
    <row r="38" spans="3:6" x14ac:dyDescent="0.3">
      <c r="C38" t="s">
        <v>635</v>
      </c>
      <c r="D38" s="92">
        <v>0.21415943308557375</v>
      </c>
      <c r="E38">
        <v>0.13930419846466202</v>
      </c>
      <c r="F38" s="93">
        <v>428.61075812910877</v>
      </c>
    </row>
    <row r="39" spans="3:6" x14ac:dyDescent="0.3">
      <c r="C39" t="s">
        <v>636</v>
      </c>
      <c r="D39" s="92">
        <v>0</v>
      </c>
      <c r="E39">
        <v>0</v>
      </c>
      <c r="F39" s="93">
        <v>0</v>
      </c>
    </row>
    <row r="40" spans="3:6" x14ac:dyDescent="0.3">
      <c r="C40" t="s">
        <v>637</v>
      </c>
      <c r="D40" s="92">
        <v>0</v>
      </c>
      <c r="E40">
        <v>0</v>
      </c>
      <c r="F40" s="93">
        <v>0</v>
      </c>
    </row>
    <row r="41" spans="3:6" x14ac:dyDescent="0.3">
      <c r="C41" t="s">
        <v>638</v>
      </c>
      <c r="D41" s="92">
        <v>0</v>
      </c>
      <c r="E41">
        <v>0</v>
      </c>
      <c r="F41" s="93">
        <v>0</v>
      </c>
    </row>
    <row r="42" spans="3:6" x14ac:dyDescent="0.3">
      <c r="C42" t="s">
        <v>639</v>
      </c>
      <c r="D42" s="92">
        <v>0</v>
      </c>
      <c r="E42">
        <v>0</v>
      </c>
      <c r="F42" s="93">
        <v>0</v>
      </c>
    </row>
    <row r="43" spans="3:6" x14ac:dyDescent="0.3">
      <c r="C43" t="s">
        <v>640</v>
      </c>
      <c r="D43" s="92">
        <v>0</v>
      </c>
      <c r="E43">
        <v>0</v>
      </c>
      <c r="F43" s="93">
        <v>0</v>
      </c>
    </row>
    <row r="44" spans="3:6" x14ac:dyDescent="0.3">
      <c r="C44" t="s">
        <v>641</v>
      </c>
      <c r="D44" s="92">
        <v>0</v>
      </c>
      <c r="E44">
        <v>0</v>
      </c>
      <c r="F44" s="93">
        <v>0</v>
      </c>
    </row>
    <row r="45" spans="3:6" x14ac:dyDescent="0.3">
      <c r="C45" t="s">
        <v>642</v>
      </c>
      <c r="D45" s="92">
        <v>0</v>
      </c>
      <c r="E45">
        <v>0</v>
      </c>
      <c r="F45" s="93">
        <v>0</v>
      </c>
    </row>
    <row r="46" spans="3:6" x14ac:dyDescent="0.3">
      <c r="C46" t="s">
        <v>643</v>
      </c>
      <c r="D46" s="92">
        <v>0</v>
      </c>
      <c r="E46">
        <v>0</v>
      </c>
      <c r="F46" s="93">
        <v>0</v>
      </c>
    </row>
    <row r="47" spans="3:6" x14ac:dyDescent="0.3">
      <c r="C47" t="s">
        <v>644</v>
      </c>
      <c r="D47" s="92">
        <v>0</v>
      </c>
      <c r="E47">
        <v>0</v>
      </c>
      <c r="F47" s="93">
        <v>0</v>
      </c>
    </row>
    <row r="48" spans="3:6" x14ac:dyDescent="0.3">
      <c r="C48" t="s">
        <v>645</v>
      </c>
      <c r="D48" s="92">
        <v>0</v>
      </c>
      <c r="E48">
        <v>0</v>
      </c>
      <c r="F48" s="93">
        <v>0</v>
      </c>
    </row>
    <row r="49" spans="3:6" x14ac:dyDescent="0.3">
      <c r="C49" t="s">
        <v>646</v>
      </c>
      <c r="D49" s="92">
        <v>0</v>
      </c>
      <c r="E49">
        <v>0</v>
      </c>
      <c r="F49" s="93">
        <v>0</v>
      </c>
    </row>
    <row r="50" spans="3:6" x14ac:dyDescent="0.3">
      <c r="C50" t="s">
        <v>647</v>
      </c>
      <c r="D50" s="92">
        <v>0</v>
      </c>
      <c r="E50">
        <v>0</v>
      </c>
      <c r="F50" s="93">
        <v>0</v>
      </c>
    </row>
    <row r="51" spans="3:6" x14ac:dyDescent="0.3">
      <c r="C51" t="s">
        <v>648</v>
      </c>
      <c r="D51" s="92">
        <v>0</v>
      </c>
      <c r="E51">
        <v>0</v>
      </c>
      <c r="F51" s="93">
        <v>0</v>
      </c>
    </row>
    <row r="52" spans="3:6" x14ac:dyDescent="0.3">
      <c r="C52" t="s">
        <v>649</v>
      </c>
      <c r="D52" s="92">
        <v>0</v>
      </c>
      <c r="E52">
        <v>0</v>
      </c>
      <c r="F52" s="93">
        <v>0</v>
      </c>
    </row>
    <row r="53" spans="3:6" ht="15" thickBot="1" x14ac:dyDescent="0.35">
      <c r="C53" t="s">
        <v>650</v>
      </c>
      <c r="D53" s="94">
        <v>0</v>
      </c>
      <c r="E53" s="95">
        <v>0</v>
      </c>
      <c r="F53" s="96">
        <v>0</v>
      </c>
    </row>
    <row r="72" spans="2:30" x14ac:dyDescent="0.3">
      <c r="B72" t="s">
        <v>922</v>
      </c>
    </row>
    <row r="73" spans="2:30" ht="15" thickBot="1" x14ac:dyDescent="0.35">
      <c r="D73" t="s">
        <v>610</v>
      </c>
      <c r="E73" t="s">
        <v>611</v>
      </c>
      <c r="F73" t="s">
        <v>612</v>
      </c>
      <c r="G73" t="s">
        <v>613</v>
      </c>
      <c r="H73" t="s">
        <v>614</v>
      </c>
      <c r="I73" t="s">
        <v>615</v>
      </c>
      <c r="J73" t="s">
        <v>616</v>
      </c>
      <c r="K73" t="s">
        <v>617</v>
      </c>
      <c r="L73" t="s">
        <v>618</v>
      </c>
      <c r="M73" t="s">
        <v>619</v>
      </c>
      <c r="N73" t="s">
        <v>620</v>
      </c>
      <c r="O73" t="s">
        <v>621</v>
      </c>
      <c r="P73" t="s">
        <v>622</v>
      </c>
      <c r="Q73" t="s">
        <v>623</v>
      </c>
      <c r="R73" t="s">
        <v>624</v>
      </c>
      <c r="S73" t="s">
        <v>625</v>
      </c>
      <c r="T73" t="s">
        <v>626</v>
      </c>
      <c r="U73" t="s">
        <v>627</v>
      </c>
      <c r="V73" t="s">
        <v>628</v>
      </c>
      <c r="W73" t="s">
        <v>629</v>
      </c>
      <c r="X73" t="s">
        <v>630</v>
      </c>
      <c r="Y73" t="s">
        <v>192</v>
      </c>
      <c r="Z73" t="s">
        <v>631</v>
      </c>
      <c r="AA73" t="s">
        <v>632</v>
      </c>
      <c r="AB73" t="s">
        <v>633</v>
      </c>
      <c r="AC73" t="s">
        <v>634</v>
      </c>
      <c r="AD73" t="s">
        <v>635</v>
      </c>
    </row>
    <row r="74" spans="2:30" x14ac:dyDescent="0.3">
      <c r="C74" t="s">
        <v>610</v>
      </c>
      <c r="D74" s="44">
        <v>1.3399626214614324</v>
      </c>
      <c r="E74" s="90">
        <v>3.7876404724049267E-7</v>
      </c>
      <c r="F74" s="90">
        <v>2.4641733359371707E-7</v>
      </c>
      <c r="G74" s="90">
        <v>3.0224006751617692E-7</v>
      </c>
      <c r="H74" s="90">
        <v>3.7636043748719627E-7</v>
      </c>
      <c r="I74" s="90">
        <v>3.1564335887926132E-7</v>
      </c>
      <c r="J74" s="90">
        <v>1.9242060553808903E-7</v>
      </c>
      <c r="K74" s="90">
        <v>7.3997342489597267E-7</v>
      </c>
      <c r="L74" s="90">
        <v>1.3879651754508078E-7</v>
      </c>
      <c r="M74" s="90">
        <v>1.3879956554540013E-7</v>
      </c>
      <c r="N74" s="90">
        <v>1.1948607502499127E-2</v>
      </c>
      <c r="O74" s="90">
        <v>5.7788992392535205E-6</v>
      </c>
      <c r="P74" s="90">
        <v>3.6654756811005031E-6</v>
      </c>
      <c r="Q74" s="90">
        <v>2.7811765311244455E-6</v>
      </c>
      <c r="R74" s="90">
        <v>3.2303676217323274E-2</v>
      </c>
      <c r="S74" s="90">
        <v>5.910531354039772E-6</v>
      </c>
      <c r="T74" s="90">
        <v>2.9169450785493079E-5</v>
      </c>
      <c r="U74" s="90">
        <v>2.0706687159359446E-7</v>
      </c>
      <c r="V74" s="90">
        <v>2.0565436966365825E-5</v>
      </c>
      <c r="W74" s="90">
        <v>5.0758510476885242E-6</v>
      </c>
      <c r="X74" s="90">
        <v>2.1772832906964578E-7</v>
      </c>
      <c r="Y74" s="90">
        <v>1.1345840573088293E-5</v>
      </c>
      <c r="Z74" s="90">
        <v>1.3725217663127404E-5</v>
      </c>
      <c r="AA74" s="90">
        <v>2.6058154452529179E-3</v>
      </c>
      <c r="AB74" s="90">
        <v>7.9277336850809954E-6</v>
      </c>
      <c r="AC74" s="90">
        <v>4.1684273214480144E-6</v>
      </c>
      <c r="AD74" s="91">
        <v>1.0639264064405077E-3</v>
      </c>
    </row>
    <row r="75" spans="2:30" x14ac:dyDescent="0.3">
      <c r="C75" t="s">
        <v>611</v>
      </c>
      <c r="D75" s="92">
        <v>7.69443300191028E-7</v>
      </c>
      <c r="E75">
        <v>1.1562969558579017</v>
      </c>
      <c r="F75">
        <v>2.8216720847175879E-7</v>
      </c>
      <c r="G75">
        <v>3.4567184102111347E-7</v>
      </c>
      <c r="H75">
        <v>4.1425303013767036E-7</v>
      </c>
      <c r="I75">
        <v>3.5723470687171708E-7</v>
      </c>
      <c r="J75">
        <v>2.0837363568888579E-7</v>
      </c>
      <c r="K75">
        <v>8.051107737284848E-7</v>
      </c>
      <c r="L75">
        <v>1.5401281200692267E-7</v>
      </c>
      <c r="M75">
        <v>1.5764925990448232E-7</v>
      </c>
      <c r="N75">
        <v>1.0082439535050541E-2</v>
      </c>
      <c r="O75">
        <v>6.4193882918261577E-6</v>
      </c>
      <c r="P75">
        <v>4.2223838059297415E-6</v>
      </c>
      <c r="Q75">
        <v>3.0371150802580907E-6</v>
      </c>
      <c r="R75">
        <v>3.7500399558369445E-2</v>
      </c>
      <c r="S75">
        <v>6.777152309574178E-6</v>
      </c>
      <c r="T75">
        <v>3.3669837050604603E-5</v>
      </c>
      <c r="U75">
        <v>2.3230135006508287E-7</v>
      </c>
      <c r="V75">
        <v>2.2098552260405451E-5</v>
      </c>
      <c r="W75">
        <v>5.5059075671873011E-6</v>
      </c>
      <c r="X75">
        <v>2.4066763114116257E-7</v>
      </c>
      <c r="Y75">
        <v>1.2513959116960078E-5</v>
      </c>
      <c r="Z75">
        <v>1.5704890666249376E-5</v>
      </c>
      <c r="AA75">
        <v>3.0249983277722287E-3</v>
      </c>
      <c r="AB75">
        <v>9.0832547177343986E-6</v>
      </c>
      <c r="AC75">
        <v>4.7640079241426225E-6</v>
      </c>
      <c r="AD75" s="93">
        <v>1.234578481533256E-3</v>
      </c>
    </row>
    <row r="76" spans="2:30" x14ac:dyDescent="0.3">
      <c r="C76" t="s">
        <v>612</v>
      </c>
      <c r="D76" s="92">
        <v>3.9449792050816254E-6</v>
      </c>
      <c r="E76">
        <v>1.4800084603335304E-6</v>
      </c>
      <c r="F76">
        <v>1.7545275623692937</v>
      </c>
      <c r="G76">
        <v>1.2393525748251353E-6</v>
      </c>
      <c r="H76">
        <v>4.8468959835811811E-6</v>
      </c>
      <c r="I76">
        <v>2.0410140818361797E-6</v>
      </c>
      <c r="J76">
        <v>3.1705952614396231E-6</v>
      </c>
      <c r="K76">
        <v>1.1409948192270015E-5</v>
      </c>
      <c r="L76">
        <v>1.5275970628367628E-6</v>
      </c>
      <c r="M76">
        <v>7.3379923061893929E-7</v>
      </c>
      <c r="N76">
        <v>7.0417952083758808E-3</v>
      </c>
      <c r="O76">
        <v>6.1907081547396469E-5</v>
      </c>
      <c r="P76">
        <v>6.6737115457809237E-6</v>
      </c>
      <c r="Q76">
        <v>4.0432204096114394E-5</v>
      </c>
      <c r="R76">
        <v>2.6173687260416752E-2</v>
      </c>
      <c r="S76">
        <v>1.9122119723082696E-5</v>
      </c>
      <c r="T76">
        <v>3.6306974150965468E-5</v>
      </c>
      <c r="U76">
        <v>1.769986311794011E-6</v>
      </c>
      <c r="V76">
        <v>3.7363581931759943E-4</v>
      </c>
      <c r="W76">
        <v>8.1733788755550252E-5</v>
      </c>
      <c r="X76">
        <v>2.5948850841495945E-6</v>
      </c>
      <c r="Y76">
        <v>1.4009374994315558E-4</v>
      </c>
      <c r="Z76">
        <v>5.63800932578989E-5</v>
      </c>
      <c r="AA76">
        <v>2.1146828315677059E-3</v>
      </c>
      <c r="AB76">
        <v>2.9186059019805785E-5</v>
      </c>
      <c r="AC76">
        <v>1.8114054634298204E-5</v>
      </c>
      <c r="AD76" s="93">
        <v>1.045141910223184E-3</v>
      </c>
    </row>
    <row r="77" spans="2:30" x14ac:dyDescent="0.3">
      <c r="C77" t="s">
        <v>613</v>
      </c>
      <c r="D77" s="92">
        <v>4.3700760871846475E-7</v>
      </c>
      <c r="E77">
        <v>2.4619878909497391E-7</v>
      </c>
      <c r="F77">
        <v>1.6025770450193554E-7</v>
      </c>
      <c r="G77">
        <v>1.9433966124579392</v>
      </c>
      <c r="H77">
        <v>2.3527623940568083E-7</v>
      </c>
      <c r="I77">
        <v>2.0289251327874665E-7</v>
      </c>
      <c r="J77">
        <v>1.183464255647753E-7</v>
      </c>
      <c r="K77">
        <v>4.5726505629876528E-7</v>
      </c>
      <c r="L77">
        <v>8.7472034223239234E-8</v>
      </c>
      <c r="M77">
        <v>8.9537365612241241E-8</v>
      </c>
      <c r="N77">
        <v>5.7263514935630136E-3</v>
      </c>
      <c r="O77">
        <v>3.6459106553397618E-6</v>
      </c>
      <c r="P77">
        <v>2.3981154292497184E-6</v>
      </c>
      <c r="Q77">
        <v>1.7249385345182224E-6</v>
      </c>
      <c r="R77">
        <v>2.1298463360355992E-2</v>
      </c>
      <c r="S77">
        <v>3.8491037923035346E-6</v>
      </c>
      <c r="T77">
        <v>1.9122884001682877E-5</v>
      </c>
      <c r="U77">
        <v>1.3193624204513751E-7</v>
      </c>
      <c r="V77">
        <v>1.2550938421404451E-5</v>
      </c>
      <c r="W77">
        <v>3.1270965634037747E-6</v>
      </c>
      <c r="X77">
        <v>1.3668789624242068E-7</v>
      </c>
      <c r="Y77">
        <v>7.1073402652874546E-6</v>
      </c>
      <c r="Z77">
        <v>8.9196393204524304E-6</v>
      </c>
      <c r="AA77">
        <v>1.7180567889393537E-3</v>
      </c>
      <c r="AB77">
        <v>5.1588615075241237E-6</v>
      </c>
      <c r="AC77">
        <v>2.7057324566066329E-6</v>
      </c>
      <c r="AD77" s="93">
        <v>7.0118251709538079E-4</v>
      </c>
    </row>
    <row r="78" spans="2:30" x14ac:dyDescent="0.3">
      <c r="C78" t="s">
        <v>614</v>
      </c>
      <c r="D78" s="92">
        <v>6.8696621081398273E-3</v>
      </c>
      <c r="E78">
        <v>5.1697272370268893E-3</v>
      </c>
      <c r="F78">
        <v>3.6224017954679427E-3</v>
      </c>
      <c r="G78">
        <v>4.7582039630467784E-5</v>
      </c>
      <c r="H78">
        <v>1.3963820031626326</v>
      </c>
      <c r="I78">
        <v>4.0812528845912193E-3</v>
      </c>
      <c r="J78">
        <v>1.4679913177977388E-5</v>
      </c>
      <c r="K78">
        <v>1.8153495716760908E-3</v>
      </c>
      <c r="L78">
        <v>9.2108349195151127E-4</v>
      </c>
      <c r="M78">
        <v>4.2131747360547777E-5</v>
      </c>
      <c r="N78">
        <v>1.1557428622454519E-3</v>
      </c>
      <c r="O78">
        <v>1.4071054871253198E-3</v>
      </c>
      <c r="P78">
        <v>1.7202660388993302E-4</v>
      </c>
      <c r="Q78">
        <v>1.1157451590799602E-3</v>
      </c>
      <c r="R78">
        <v>4.0495691752763735E-3</v>
      </c>
      <c r="S78">
        <v>0.20308883012895684</v>
      </c>
      <c r="T78">
        <v>1.2177715790222222E-3</v>
      </c>
      <c r="U78">
        <v>8.4610479503967922E-5</v>
      </c>
      <c r="V78">
        <v>2.9044070466138923E-4</v>
      </c>
      <c r="W78">
        <v>8.3365027190266327E-4</v>
      </c>
      <c r="X78">
        <v>1.4587201090572239E-4</v>
      </c>
      <c r="Y78">
        <v>6.0485371803660438E-3</v>
      </c>
      <c r="Z78">
        <v>5.4028938044942713E-3</v>
      </c>
      <c r="AA78">
        <v>8.9721930458123685E-4</v>
      </c>
      <c r="AB78">
        <v>1.0604451620688758E-3</v>
      </c>
      <c r="AC78">
        <v>8.5682996436198394E-3</v>
      </c>
      <c r="AD78" s="93">
        <v>4.307244109029806E-3</v>
      </c>
    </row>
    <row r="79" spans="2:30" x14ac:dyDescent="0.3">
      <c r="C79" t="s">
        <v>615</v>
      </c>
      <c r="D79" s="92">
        <v>1.7427742276083227E-5</v>
      </c>
      <c r="E79">
        <v>1.1671242101715592E-5</v>
      </c>
      <c r="F79">
        <v>8.0098100297244662E-6</v>
      </c>
      <c r="G79">
        <v>9.2680249508404965E-6</v>
      </c>
      <c r="H79">
        <v>4.0258118695633652E-6</v>
      </c>
      <c r="I79">
        <v>1.6889701299508997</v>
      </c>
      <c r="J79">
        <v>1.5802560370378317E-6</v>
      </c>
      <c r="K79">
        <v>8.7460440835182831E-6</v>
      </c>
      <c r="L79">
        <v>2.799552231042734E-6</v>
      </c>
      <c r="M79">
        <v>1.1331977495459174E-5</v>
      </c>
      <c r="N79">
        <v>4.7584846792513369E-3</v>
      </c>
      <c r="O79">
        <v>1.5844663419681664E-4</v>
      </c>
      <c r="P79">
        <v>4.1036179440045051E-4</v>
      </c>
      <c r="Q79">
        <v>6.2973378450186711E-5</v>
      </c>
      <c r="R79">
        <v>1.7684257298081416E-2</v>
      </c>
      <c r="S79">
        <v>3.741423914491687E-4</v>
      </c>
      <c r="T79">
        <v>3.6587249647892341E-3</v>
      </c>
      <c r="U79">
        <v>4.0452862350220214E-6</v>
      </c>
      <c r="V79">
        <v>1.495040046899714E-4</v>
      </c>
      <c r="W79">
        <v>4.8470552895065975E-5</v>
      </c>
      <c r="X79">
        <v>2.8911057445757696E-6</v>
      </c>
      <c r="Y79">
        <v>2.496719295083566E-4</v>
      </c>
      <c r="Z79">
        <v>1.3690909035134029E-4</v>
      </c>
      <c r="AA79">
        <v>1.4418674063636095E-3</v>
      </c>
      <c r="AB79">
        <v>2.5141218161371469E-4</v>
      </c>
      <c r="AC79">
        <v>7.5944361581704224E-5</v>
      </c>
      <c r="AD79" s="93">
        <v>8.5085657564296145E-4</v>
      </c>
    </row>
    <row r="80" spans="2:30" x14ac:dyDescent="0.3">
      <c r="C80" t="s">
        <v>616</v>
      </c>
      <c r="D80" s="92">
        <v>2.2946066867874066E-7</v>
      </c>
      <c r="E80">
        <v>1.292722086448239E-7</v>
      </c>
      <c r="F80">
        <v>8.4146910264952551E-8</v>
      </c>
      <c r="G80">
        <v>1.0308503792862178E-7</v>
      </c>
      <c r="H80">
        <v>1.2353707839679065E-7</v>
      </c>
      <c r="I80">
        <v>1.0653327502323727E-7</v>
      </c>
      <c r="J80">
        <v>1.4881024433260688</v>
      </c>
      <c r="K80">
        <v>2.4009729690846758E-7</v>
      </c>
      <c r="L80">
        <v>4.5929157898220565E-8</v>
      </c>
      <c r="M80">
        <v>4.7013606571673528E-8</v>
      </c>
      <c r="N80">
        <v>3.0067495773259639E-3</v>
      </c>
      <c r="O80">
        <v>1.9143673479062216E-6</v>
      </c>
      <c r="P80">
        <v>1.2591844146103878E-6</v>
      </c>
      <c r="Q80">
        <v>9.057177533384085E-7</v>
      </c>
      <c r="R80">
        <v>1.1183236966579723E-2</v>
      </c>
      <c r="S80">
        <v>2.0210584721531577E-6</v>
      </c>
      <c r="T80">
        <v>1.0040900118329546E-5</v>
      </c>
      <c r="U80">
        <v>6.9276089749140009E-8</v>
      </c>
      <c r="V80">
        <v>6.5901523572247974E-6</v>
      </c>
      <c r="W80">
        <v>1.641952346243677E-6</v>
      </c>
      <c r="X80">
        <v>7.1771052600327274E-8</v>
      </c>
      <c r="Y80">
        <v>3.7318687758840594E-6</v>
      </c>
      <c r="Z80">
        <v>4.6834571344105838E-6</v>
      </c>
      <c r="AA80">
        <v>9.0210433812388873E-4</v>
      </c>
      <c r="AB80">
        <v>2.7087762032539739E-6</v>
      </c>
      <c r="AC80">
        <v>1.4207056499071351E-6</v>
      </c>
      <c r="AD80" s="93">
        <v>3.6817164284707417E-4</v>
      </c>
    </row>
    <row r="81" spans="3:30" x14ac:dyDescent="0.3">
      <c r="C81" t="s">
        <v>617</v>
      </c>
      <c r="D81" s="92">
        <v>1.2861420549637519E-6</v>
      </c>
      <c r="E81">
        <v>7.2457918402100769E-7</v>
      </c>
      <c r="F81">
        <v>4.7164893534995369E-7</v>
      </c>
      <c r="G81">
        <v>5.7779837948244217E-7</v>
      </c>
      <c r="H81">
        <v>6.9243340389597289E-7</v>
      </c>
      <c r="I81">
        <v>5.9712597391685118E-7</v>
      </c>
      <c r="J81">
        <v>3.4830129255610708E-7</v>
      </c>
      <c r="K81">
        <v>1.3806979461890705</v>
      </c>
      <c r="L81">
        <v>2.5743593384483566E-7</v>
      </c>
      <c r="M81">
        <v>2.6351433958386132E-7</v>
      </c>
      <c r="N81">
        <v>1.6853028026156413E-2</v>
      </c>
      <c r="O81">
        <v>1.0730154187072373E-5</v>
      </c>
      <c r="P81">
        <v>7.0578109961525516E-6</v>
      </c>
      <c r="Q81">
        <v>5.0766072425541514E-6</v>
      </c>
      <c r="R81">
        <v>6.2682774595592544E-2</v>
      </c>
      <c r="S81">
        <v>1.1328164916211596E-5</v>
      </c>
      <c r="T81">
        <v>5.6279901850868332E-5</v>
      </c>
      <c r="U81">
        <v>3.8829701378825968E-7</v>
      </c>
      <c r="V81">
        <v>3.6938234966586225E-5</v>
      </c>
      <c r="W81">
        <v>9.2032502864664211E-6</v>
      </c>
      <c r="X81">
        <v>4.0228144374290615E-7</v>
      </c>
      <c r="Y81">
        <v>2.091736855779186E-5</v>
      </c>
      <c r="Z81">
        <v>2.6251083542421285E-5</v>
      </c>
      <c r="AA81">
        <v>5.0563538139548198E-3</v>
      </c>
      <c r="AB81">
        <v>1.5182867776645478E-5</v>
      </c>
      <c r="AC81">
        <v>7.963148083684927E-6</v>
      </c>
      <c r="AD81" s="93">
        <v>2.0636261370512946E-3</v>
      </c>
    </row>
    <row r="82" spans="3:30" x14ac:dyDescent="0.3">
      <c r="C82" t="s">
        <v>618</v>
      </c>
      <c r="D82" s="92">
        <v>6.6009517358158477E-6</v>
      </c>
      <c r="E82">
        <v>2.2965905095971442E-6</v>
      </c>
      <c r="F82">
        <v>1.4302960518235721E-6</v>
      </c>
      <c r="G82">
        <v>1.9441428356898446E-6</v>
      </c>
      <c r="H82">
        <v>8.7696607658608776E-6</v>
      </c>
      <c r="I82">
        <v>3.4658212696721108E-6</v>
      </c>
      <c r="J82">
        <v>5.814438251998987E-6</v>
      </c>
      <c r="K82">
        <v>2.0855694762708284E-5</v>
      </c>
      <c r="L82">
        <v>1.2245053350283606</v>
      </c>
      <c r="M82">
        <v>1.2098202890894482E-6</v>
      </c>
      <c r="N82">
        <v>9.7069658915807579E-4</v>
      </c>
      <c r="O82">
        <v>1.1060942122147534E-4</v>
      </c>
      <c r="P82">
        <v>7.5400320321604534E-6</v>
      </c>
      <c r="Q82">
        <v>7.3675174791351289E-5</v>
      </c>
      <c r="R82">
        <v>3.577043353964682E-3</v>
      </c>
      <c r="S82">
        <v>2.8213308322504093E-5</v>
      </c>
      <c r="T82">
        <v>2.7742319815181648E-5</v>
      </c>
      <c r="U82">
        <v>3.1018462180387495E-6</v>
      </c>
      <c r="V82">
        <v>6.8824912925246197E-4</v>
      </c>
      <c r="W82">
        <v>1.4972150088311467E-4</v>
      </c>
      <c r="X82">
        <v>4.6715533778957704E-6</v>
      </c>
      <c r="Y82">
        <v>2.5280074508283681E-4</v>
      </c>
      <c r="Z82">
        <v>8.8488796390014262E-5</v>
      </c>
      <c r="AA82">
        <v>2.9498530074908454E-4</v>
      </c>
      <c r="AB82">
        <v>4.4609941262736095E-5</v>
      </c>
      <c r="AC82">
        <v>2.8775374809406251E-5</v>
      </c>
      <c r="AD82" s="93">
        <v>4.6516538898830855E-4</v>
      </c>
    </row>
    <row r="83" spans="3:30" x14ac:dyDescent="0.3">
      <c r="C83" t="s">
        <v>619</v>
      </c>
      <c r="D83" s="92">
        <v>5.2161595905979878E-6</v>
      </c>
      <c r="E83">
        <v>1.8567180538732811E-6</v>
      </c>
      <c r="F83">
        <v>1.1594316583357246E-6</v>
      </c>
      <c r="G83">
        <v>1.5664027891208561E-6</v>
      </c>
      <c r="H83">
        <v>6.7761574105390728E-6</v>
      </c>
      <c r="I83">
        <v>2.7269142688436302E-6</v>
      </c>
      <c r="J83">
        <v>4.4759490393918725E-6</v>
      </c>
      <c r="K83">
        <v>1.6069284501379478E-5</v>
      </c>
      <c r="L83">
        <v>2.1194203438101144E-6</v>
      </c>
      <c r="M83">
        <v>1.2944600951612564</v>
      </c>
      <c r="N83">
        <v>3.2879736803233498E-3</v>
      </c>
      <c r="O83">
        <v>8.5767953761266004E-5</v>
      </c>
      <c r="P83">
        <v>6.8037070167334194E-6</v>
      </c>
      <c r="Q83">
        <v>5.6815423306591782E-5</v>
      </c>
      <c r="R83">
        <v>1.2203849739422287E-2</v>
      </c>
      <c r="S83">
        <v>2.3176638556235818E-5</v>
      </c>
      <c r="T83">
        <v>2.9618646724238886E-5</v>
      </c>
      <c r="U83">
        <v>2.4184321692875623E-6</v>
      </c>
      <c r="V83">
        <v>5.2916452681068529E-4</v>
      </c>
      <c r="W83">
        <v>1.1529095233455471E-4</v>
      </c>
      <c r="X83">
        <v>3.6146812597320222E-6</v>
      </c>
      <c r="Y83">
        <v>1.9547937289236982E-4</v>
      </c>
      <c r="Z83">
        <v>7.1288097775562724E-5</v>
      </c>
      <c r="AA83">
        <v>9.8933227642636172E-4</v>
      </c>
      <c r="AB83">
        <v>3.6233638227490548E-5</v>
      </c>
      <c r="AC83">
        <v>2.3095286527257129E-5</v>
      </c>
      <c r="AD83" s="93">
        <v>6.6613163294882783E-4</v>
      </c>
    </row>
    <row r="84" spans="3:30" x14ac:dyDescent="0.3">
      <c r="C84" t="s">
        <v>620</v>
      </c>
      <c r="D84" s="92">
        <v>7.3998428016858286E-6</v>
      </c>
      <c r="E84">
        <v>2.915659402303703E-6</v>
      </c>
      <c r="F84">
        <v>1.8450798500107926E-6</v>
      </c>
      <c r="G84">
        <v>2.407252289250858E-6</v>
      </c>
      <c r="H84">
        <v>8.5988683869287388E-6</v>
      </c>
      <c r="I84">
        <v>3.8170757593182456E-6</v>
      </c>
      <c r="J84">
        <v>5.5795862067689552E-6</v>
      </c>
      <c r="K84">
        <v>2.0146251681642632E-5</v>
      </c>
      <c r="L84">
        <v>2.7414435244253978E-6</v>
      </c>
      <c r="M84">
        <v>1.4845878059730624E-6</v>
      </c>
      <c r="N84">
        <v>1.334823567045698</v>
      </c>
      <c r="O84">
        <v>1.1173868072936645E-4</v>
      </c>
      <c r="P84">
        <v>1.8752912722825483E-5</v>
      </c>
      <c r="Q84">
        <v>7.1871826399763565E-5</v>
      </c>
      <c r="R84">
        <v>6.5382609894786017E-2</v>
      </c>
      <c r="S84">
        <v>4.1097328954638326E-5</v>
      </c>
      <c r="T84">
        <v>1.2550974417832741E-4</v>
      </c>
      <c r="U84">
        <v>3.2133180211201532E-6</v>
      </c>
      <c r="V84">
        <v>6.5580555306119154E-4</v>
      </c>
      <c r="W84">
        <v>1.4398941161471206E-4</v>
      </c>
      <c r="X84">
        <v>4.6223211797394679E-6</v>
      </c>
      <c r="Y84">
        <v>2.5029719746129787E-4</v>
      </c>
      <c r="Z84">
        <v>1.0676928829875428E-4</v>
      </c>
      <c r="AA84">
        <v>5.2800994265151157E-3</v>
      </c>
      <c r="AB84">
        <v>5.7499702345227224E-5</v>
      </c>
      <c r="AC84">
        <v>3.438372582764795E-5</v>
      </c>
      <c r="AD84" s="93">
        <v>2.3273324331200113E-3</v>
      </c>
    </row>
    <row r="85" spans="3:30" x14ac:dyDescent="0.3">
      <c r="C85" t="s">
        <v>621</v>
      </c>
      <c r="D85" s="92">
        <v>5.9753806657288092E-6</v>
      </c>
      <c r="E85">
        <v>3.4157233831847197E-6</v>
      </c>
      <c r="F85">
        <v>2.2055792459611339E-6</v>
      </c>
      <c r="G85">
        <v>2.1820033622925865E-6</v>
      </c>
      <c r="H85">
        <v>2.9462839832775038E-6</v>
      </c>
      <c r="I85">
        <v>2.5326095112395058E-6</v>
      </c>
      <c r="J85">
        <v>1.3508926880899388E-6</v>
      </c>
      <c r="K85">
        <v>5.2375256204572703E-6</v>
      </c>
      <c r="L85">
        <v>1.0760794979949107E-6</v>
      </c>
      <c r="M85">
        <v>1.032792793897329E-6</v>
      </c>
      <c r="N85">
        <v>6.1714875979826958E-2</v>
      </c>
      <c r="O85">
        <v>1.6400542122499058</v>
      </c>
      <c r="P85">
        <v>2.6020817352358242E-5</v>
      </c>
      <c r="Q85">
        <v>1.9108204945848565E-5</v>
      </c>
      <c r="R85">
        <v>0.2295398237527502</v>
      </c>
      <c r="S85">
        <v>4.2453440189216873E-5</v>
      </c>
      <c r="T85">
        <v>2.0685814622617462E-4</v>
      </c>
      <c r="U85">
        <v>1.7765795822637935E-6</v>
      </c>
      <c r="V85">
        <v>1.3623005496452513E-4</v>
      </c>
      <c r="W85">
        <v>3.5463547883606948E-5</v>
      </c>
      <c r="X85">
        <v>1.7389092269214338E-6</v>
      </c>
      <c r="Y85">
        <v>7.9105004097228805E-5</v>
      </c>
      <c r="Z85">
        <v>1.4079591904429245E-4</v>
      </c>
      <c r="AA85">
        <v>3.2437999836540041E-2</v>
      </c>
      <c r="AB85">
        <v>5.6217666024714506E-5</v>
      </c>
      <c r="AC85">
        <v>3.4192389099890587E-5</v>
      </c>
      <c r="AD85" s="93">
        <v>7.5652770445904134E-3</v>
      </c>
    </row>
    <row r="86" spans="3:30" x14ac:dyDescent="0.3">
      <c r="C86" t="s">
        <v>622</v>
      </c>
      <c r="D86" s="92">
        <v>4.6929258622427724E-4</v>
      </c>
      <c r="E86">
        <v>3.0302896363928973E-4</v>
      </c>
      <c r="F86">
        <v>2.0324872090952625E-4</v>
      </c>
      <c r="G86">
        <v>1.8475358249807745E-4</v>
      </c>
      <c r="H86">
        <v>1.2630832578040569E-4</v>
      </c>
      <c r="I86">
        <v>2.2973005731804689E-4</v>
      </c>
      <c r="J86">
        <v>4.1657777684321174E-5</v>
      </c>
      <c r="K86">
        <v>2.1249109496726854E-4</v>
      </c>
      <c r="L86">
        <v>6.9694671782995023E-5</v>
      </c>
      <c r="M86">
        <v>2.2600217242546829E-4</v>
      </c>
      <c r="N86">
        <v>6.5428616818884405E-4</v>
      </c>
      <c r="O86">
        <v>3.7981215335228108E-3</v>
      </c>
      <c r="P86">
        <v>1.694592903440445</v>
      </c>
      <c r="Q86">
        <v>1.1827963941530687E-2</v>
      </c>
      <c r="R86">
        <v>1.9531212605001687E-3</v>
      </c>
      <c r="S86">
        <v>7.2765853623831967E-3</v>
      </c>
      <c r="T86">
        <v>7.0166492242523526E-2</v>
      </c>
      <c r="U86">
        <v>1.1775088946142521E-4</v>
      </c>
      <c r="V86">
        <v>3.3348618289368529E-3</v>
      </c>
      <c r="W86">
        <v>1.2821550753673164E-3</v>
      </c>
      <c r="X86">
        <v>5.1554791748137656E-4</v>
      </c>
      <c r="Y86">
        <v>5.9679088301994917E-3</v>
      </c>
      <c r="Z86">
        <v>7.2558117880297066E-3</v>
      </c>
      <c r="AA86">
        <v>4.9489203118726602E-4</v>
      </c>
      <c r="AB86">
        <v>4.8779082230880283E-3</v>
      </c>
      <c r="AC86">
        <v>1.9875281389623604E-3</v>
      </c>
      <c r="AD86" s="93">
        <v>5.7925645478188997E-3</v>
      </c>
    </row>
    <row r="87" spans="3:30" x14ac:dyDescent="0.3">
      <c r="C87" t="s">
        <v>623</v>
      </c>
      <c r="D87" s="92">
        <v>1.2091524935405086E-3</v>
      </c>
      <c r="E87">
        <v>4.1020480745694029E-4</v>
      </c>
      <c r="F87">
        <v>2.5587740103677378E-4</v>
      </c>
      <c r="G87">
        <v>3.6576412472205086E-4</v>
      </c>
      <c r="H87">
        <v>1.4738302842360119E-3</v>
      </c>
      <c r="I87">
        <v>6.6229329234642896E-4</v>
      </c>
      <c r="J87">
        <v>9.182614820357765E-4</v>
      </c>
      <c r="K87">
        <v>3.2974366983356254E-3</v>
      </c>
      <c r="L87">
        <v>4.7605014976698787E-4</v>
      </c>
      <c r="M87">
        <v>3.0038286615284343E-4</v>
      </c>
      <c r="N87">
        <v>4.3748779216198821E-3</v>
      </c>
      <c r="O87">
        <v>1.7616582784151694E-2</v>
      </c>
      <c r="P87">
        <v>1.1908711980824897E-3</v>
      </c>
      <c r="Q87">
        <v>1.7824603091170808</v>
      </c>
      <c r="R87">
        <v>1.0657141711780069E-2</v>
      </c>
      <c r="S87">
        <v>4.9577841267702295E-3</v>
      </c>
      <c r="T87">
        <v>4.4201879707366871E-3</v>
      </c>
      <c r="U87">
        <v>7.0431598733510946E-4</v>
      </c>
      <c r="V87">
        <v>0.10509816516770565</v>
      </c>
      <c r="W87">
        <v>2.7159222604463459E-2</v>
      </c>
      <c r="X87">
        <v>1.9836778631483333E-3</v>
      </c>
      <c r="Y87">
        <v>0.16052570531934343</v>
      </c>
      <c r="Z87">
        <v>1.5857444753406159E-2</v>
      </c>
      <c r="AA87">
        <v>2.1707994901565778E-3</v>
      </c>
      <c r="AB87">
        <v>7.9571752693642413E-3</v>
      </c>
      <c r="AC87">
        <v>6.3906169527846732E-3</v>
      </c>
      <c r="AD87" s="93">
        <v>4.5950049765482413E-2</v>
      </c>
    </row>
    <row r="88" spans="3:30" x14ac:dyDescent="0.3">
      <c r="C88" t="s">
        <v>624</v>
      </c>
      <c r="D88" s="92">
        <v>3.2339004136922348E-5</v>
      </c>
      <c r="E88">
        <v>1.821895889272013E-5</v>
      </c>
      <c r="F88">
        <v>1.1859231888570077E-5</v>
      </c>
      <c r="G88">
        <v>1.4528274005406306E-5</v>
      </c>
      <c r="H88">
        <v>1.7410679191083753E-5</v>
      </c>
      <c r="I88">
        <v>1.501425077131552E-5</v>
      </c>
      <c r="J88">
        <v>8.7577549442505408E-6</v>
      </c>
      <c r="K88">
        <v>3.3838075704632433E-5</v>
      </c>
      <c r="L88">
        <v>6.4730188220423631E-6</v>
      </c>
      <c r="M88">
        <v>6.6258554294618925E-6</v>
      </c>
      <c r="N88">
        <v>0.42375579039198819</v>
      </c>
      <c r="O88">
        <v>2.6980106847942852E-4</v>
      </c>
      <c r="P88">
        <v>1.7746296229200444E-4</v>
      </c>
      <c r="Q88">
        <v>1.2764719261366167E-4</v>
      </c>
      <c r="R88">
        <v>1.5761077861790074</v>
      </c>
      <c r="S88">
        <v>2.8483756570686918E-4</v>
      </c>
      <c r="T88">
        <v>1.4151127177255004E-3</v>
      </c>
      <c r="U88">
        <v>9.7634150806203348E-6</v>
      </c>
      <c r="V88">
        <v>9.2878211141980607E-4</v>
      </c>
      <c r="W88">
        <v>2.3140830201338647E-4</v>
      </c>
      <c r="X88">
        <v>1.0115042287281081E-5</v>
      </c>
      <c r="Y88">
        <v>5.2595035339469184E-4</v>
      </c>
      <c r="Z88">
        <v>6.6006231271318022E-4</v>
      </c>
      <c r="AA88">
        <v>0.12713793649476499</v>
      </c>
      <c r="AB88">
        <v>3.8176095863152635E-4</v>
      </c>
      <c r="AC88">
        <v>2.0022693280834361E-4</v>
      </c>
      <c r="AD88" s="93">
        <v>5.1888214000625106E-2</v>
      </c>
    </row>
    <row r="89" spans="3:30" x14ac:dyDescent="0.3">
      <c r="C89" t="s">
        <v>625</v>
      </c>
      <c r="D89" s="92">
        <v>6.2107991813010216E-2</v>
      </c>
      <c r="E89">
        <v>4.6739040379885619E-2</v>
      </c>
      <c r="F89">
        <v>3.2749810626189306E-2</v>
      </c>
      <c r="G89">
        <v>4.301720521177424E-4</v>
      </c>
      <c r="H89">
        <v>3.8154529280042572E-3</v>
      </c>
      <c r="I89">
        <v>3.6898240796028603E-2</v>
      </c>
      <c r="J89">
        <v>1.3271195723849104E-4</v>
      </c>
      <c r="K89">
        <v>1.6412388042479867E-2</v>
      </c>
      <c r="L89">
        <v>8.3274303579663374E-3</v>
      </c>
      <c r="M89">
        <v>3.8090353067883582E-4</v>
      </c>
      <c r="N89">
        <v>1.0068270736186843E-2</v>
      </c>
      <c r="O89">
        <v>1.2721276600606785E-2</v>
      </c>
      <c r="P89">
        <v>1.5551182127599645E-3</v>
      </c>
      <c r="Q89">
        <v>1.0087240789063711E-2</v>
      </c>
      <c r="R89">
        <v>3.5195835686780731E-2</v>
      </c>
      <c r="S89">
        <v>1.8361082892969214</v>
      </c>
      <c r="T89">
        <v>1.1008496172193811E-2</v>
      </c>
      <c r="U89">
        <v>7.6494725463499579E-4</v>
      </c>
      <c r="V89">
        <v>2.625014872423326E-3</v>
      </c>
      <c r="W89">
        <v>7.5367520978729431E-3</v>
      </c>
      <c r="X89">
        <v>1.3188071447684951E-3</v>
      </c>
      <c r="Y89">
        <v>5.4683828913162716E-2</v>
      </c>
      <c r="Z89">
        <v>4.884650251701219E-2</v>
      </c>
      <c r="AA89">
        <v>7.9974619066705659E-3</v>
      </c>
      <c r="AB89">
        <v>9.5870500049693701E-3</v>
      </c>
      <c r="AC89">
        <v>7.7465076002451658E-2</v>
      </c>
      <c r="AD89" s="93">
        <v>3.8894805232121618E-2</v>
      </c>
    </row>
    <row r="90" spans="3:30" x14ac:dyDescent="0.3">
      <c r="C90" t="s">
        <v>626</v>
      </c>
      <c r="D90" s="92">
        <v>7.946426334569108E-3</v>
      </c>
      <c r="E90">
        <v>5.339541414341193E-3</v>
      </c>
      <c r="F90">
        <v>3.6678011555227453E-3</v>
      </c>
      <c r="G90">
        <v>4.2397643549625906E-3</v>
      </c>
      <c r="H90">
        <v>1.7839532830545713E-3</v>
      </c>
      <c r="I90">
        <v>4.5658558283551906E-3</v>
      </c>
      <c r="J90">
        <v>6.9025799534054371E-4</v>
      </c>
      <c r="K90">
        <v>3.8963470904578379E-3</v>
      </c>
      <c r="L90">
        <v>1.2698513486937896E-3</v>
      </c>
      <c r="M90">
        <v>5.24184052978139E-3</v>
      </c>
      <c r="N90">
        <v>1.27990370228843E-2</v>
      </c>
      <c r="O90">
        <v>7.2371858049840782E-2</v>
      </c>
      <c r="P90">
        <v>0.19014610845069158</v>
      </c>
      <c r="Q90">
        <v>2.865749779193957E-2</v>
      </c>
      <c r="R90">
        <v>4.0925770927468026E-2</v>
      </c>
      <c r="S90">
        <v>0.17272382455253799</v>
      </c>
      <c r="T90">
        <v>1.696183273161568</v>
      </c>
      <c r="U90">
        <v>1.8327733361745118E-3</v>
      </c>
      <c r="V90">
        <v>6.4782513641138476E-2</v>
      </c>
      <c r="W90">
        <v>2.1365456338341877E-2</v>
      </c>
      <c r="X90">
        <v>1.2935473483769099E-3</v>
      </c>
      <c r="Y90">
        <v>0.11351574525701132</v>
      </c>
      <c r="Z90">
        <v>6.0315073633156434E-2</v>
      </c>
      <c r="AA90">
        <v>1.0449963190469097E-2</v>
      </c>
      <c r="AB90">
        <v>0.11507556057518972</v>
      </c>
      <c r="AC90">
        <v>3.4319629443877425E-2</v>
      </c>
      <c r="AD90" s="93">
        <v>0.12643817470670499</v>
      </c>
    </row>
    <row r="91" spans="3:30" x14ac:dyDescent="0.3">
      <c r="C91" t="s">
        <v>627</v>
      </c>
      <c r="D91" s="92">
        <v>0.17826829523795512</v>
      </c>
      <c r="E91">
        <v>7.1108754773975564E-3</v>
      </c>
      <c r="F91">
        <v>1.0298733273708414E-2</v>
      </c>
      <c r="G91">
        <v>0.1433609030600704</v>
      </c>
      <c r="H91">
        <v>7.0861908778547575E-2</v>
      </c>
      <c r="I91">
        <v>0.17886709510591062</v>
      </c>
      <c r="J91">
        <v>3.9651802465458637E-2</v>
      </c>
      <c r="K91">
        <v>2.8852113511054496E-2</v>
      </c>
      <c r="L91">
        <v>6.8246204091842774E-2</v>
      </c>
      <c r="M91">
        <v>6.3020127451564573E-2</v>
      </c>
      <c r="N91">
        <v>5.5891556812775979E-3</v>
      </c>
      <c r="O91">
        <v>4.280645702254479E-3</v>
      </c>
      <c r="P91">
        <v>2.9870164817827127E-4</v>
      </c>
      <c r="Q91">
        <v>1.5464181935146547E-2</v>
      </c>
      <c r="R91">
        <v>1.2278512143344359E-2</v>
      </c>
      <c r="S91">
        <v>1.6176516651532254E-2</v>
      </c>
      <c r="T91">
        <v>1.2897190677395064E-3</v>
      </c>
      <c r="U91">
        <v>1.1400732050911644</v>
      </c>
      <c r="V91">
        <v>1.5929446179583022E-2</v>
      </c>
      <c r="W91">
        <v>1.3595705445090641E-2</v>
      </c>
      <c r="X91">
        <v>1.4398761186007443E-3</v>
      </c>
      <c r="Y91">
        <v>1.2910815533658162E-2</v>
      </c>
      <c r="Z91">
        <v>1.2576351786207791E-2</v>
      </c>
      <c r="AA91">
        <v>1.2984286094113728E-3</v>
      </c>
      <c r="AB91">
        <v>1.9325771547809348E-3</v>
      </c>
      <c r="AC91">
        <v>2.6133091283466817E-3</v>
      </c>
      <c r="AD91" s="93">
        <v>5.5142601360904262E-3</v>
      </c>
    </row>
    <row r="92" spans="3:30" x14ac:dyDescent="0.3">
      <c r="C92" t="s">
        <v>628</v>
      </c>
      <c r="D92" s="92">
        <v>1.3117097446594459E-2</v>
      </c>
      <c r="E92">
        <v>4.5260294334197185E-3</v>
      </c>
      <c r="F92">
        <v>2.8163302420591745E-3</v>
      </c>
      <c r="G92">
        <v>3.7724666678852045E-3</v>
      </c>
      <c r="H92">
        <v>1.7568780073115103E-2</v>
      </c>
      <c r="I92">
        <v>6.8923074188079747E-3</v>
      </c>
      <c r="J92">
        <v>1.1665491710115499E-2</v>
      </c>
      <c r="K92">
        <v>4.1830883284116722E-2</v>
      </c>
      <c r="L92">
        <v>5.4736585802888666E-3</v>
      </c>
      <c r="M92">
        <v>2.4035997316536398E-3</v>
      </c>
      <c r="N92">
        <v>3.3795032482536624E-2</v>
      </c>
      <c r="O92">
        <v>0.22131250334099467</v>
      </c>
      <c r="P92">
        <v>1.425430205995927E-2</v>
      </c>
      <c r="Q92">
        <v>0.14769927523950718</v>
      </c>
      <c r="R92">
        <v>5.862221062925433E-2</v>
      </c>
      <c r="S92">
        <v>5.5468407541590624E-2</v>
      </c>
      <c r="T92">
        <v>4.9397153219840305E-2</v>
      </c>
      <c r="U92">
        <v>6.1905765455392853E-3</v>
      </c>
      <c r="V92">
        <v>1.3815201827438583</v>
      </c>
      <c r="W92">
        <v>0.30031719099583831</v>
      </c>
      <c r="X92">
        <v>9.3533534823360617E-3</v>
      </c>
      <c r="Y92">
        <v>0.50575625490684928</v>
      </c>
      <c r="Z92">
        <v>0.17431486294582244</v>
      </c>
      <c r="AA92">
        <v>1.7677125408331849E-2</v>
      </c>
      <c r="AB92">
        <v>8.594303021875517E-2</v>
      </c>
      <c r="AC92">
        <v>5.6211351420901404E-2</v>
      </c>
      <c r="AD92" s="93">
        <v>0.21747801652716955</v>
      </c>
    </row>
    <row r="93" spans="3:30" x14ac:dyDescent="0.3">
      <c r="C93" t="s">
        <v>629</v>
      </c>
      <c r="D93" s="92">
        <v>4.8982541482676653E-2</v>
      </c>
      <c r="E93">
        <v>6.514553116825408E-3</v>
      </c>
      <c r="F93">
        <v>3.4835682711165804E-3</v>
      </c>
      <c r="G93">
        <v>6.8998601872316033E-3</v>
      </c>
      <c r="H93">
        <v>5.0360036698022449E-2</v>
      </c>
      <c r="I93">
        <v>2.9528602131153572E-2</v>
      </c>
      <c r="J93">
        <v>1.069384789069578E-2</v>
      </c>
      <c r="K93">
        <v>4.6579618724033871E-2</v>
      </c>
      <c r="L93">
        <v>1.9545024642654653E-2</v>
      </c>
      <c r="M93">
        <v>1.6979176641906592E-3</v>
      </c>
      <c r="N93">
        <v>1.1195101953930271E-2</v>
      </c>
      <c r="O93">
        <v>1.9230415667788235E-2</v>
      </c>
      <c r="P93">
        <v>7.6386121304267782E-3</v>
      </c>
      <c r="Q93">
        <v>4.4431788301005033E-2</v>
      </c>
      <c r="R93">
        <v>2.138649096858921E-2</v>
      </c>
      <c r="S93">
        <v>0.16914546428563551</v>
      </c>
      <c r="T93">
        <v>1.1284789371222312E-2</v>
      </c>
      <c r="U93">
        <v>1.7426249304900422E-2</v>
      </c>
      <c r="V93">
        <v>8.7205678692195657E-2</v>
      </c>
      <c r="W93">
        <v>2.0392018375920524</v>
      </c>
      <c r="X93">
        <v>1.6594770418768264E-3</v>
      </c>
      <c r="Y93">
        <v>8.1056240486092002E-2</v>
      </c>
      <c r="Z93">
        <v>3.5306682300994631E-2</v>
      </c>
      <c r="AA93">
        <v>8.3547142162773164E-3</v>
      </c>
      <c r="AB93">
        <v>0.13517177058247484</v>
      </c>
      <c r="AC93">
        <v>2.8150214851040807E-2</v>
      </c>
      <c r="AD93" s="93">
        <v>7.5354687252701197E-2</v>
      </c>
    </row>
    <row r="94" spans="3:30" x14ac:dyDescent="0.3">
      <c r="C94" t="s">
        <v>630</v>
      </c>
      <c r="D94" s="92">
        <v>7.487317696688452E-3</v>
      </c>
      <c r="E94">
        <v>2.2601364728362995E-3</v>
      </c>
      <c r="F94">
        <v>1.4108756782283737E-3</v>
      </c>
      <c r="G94">
        <v>2.4695653482252806E-3</v>
      </c>
      <c r="H94">
        <v>5.7182887669093747E-3</v>
      </c>
      <c r="I94">
        <v>4.3316409412102715E-3</v>
      </c>
      <c r="J94">
        <v>1.3160545819749419E-3</v>
      </c>
      <c r="K94">
        <v>5.6415179535363883E-3</v>
      </c>
      <c r="L94">
        <v>2.3051679771671271E-3</v>
      </c>
      <c r="M94">
        <v>2.1966851528505481E-3</v>
      </c>
      <c r="N94">
        <v>6.1492203070081353E-2</v>
      </c>
      <c r="O94">
        <v>0.28895943143154768</v>
      </c>
      <c r="P94">
        <v>5.9963210441419867E-3</v>
      </c>
      <c r="Q94">
        <v>0.18066068527494472</v>
      </c>
      <c r="R94">
        <v>5.7904698487045894E-2</v>
      </c>
      <c r="S94">
        <v>4.2137891482674238E-2</v>
      </c>
      <c r="T94">
        <v>1.1189149662063217E-2</v>
      </c>
      <c r="U94">
        <v>3.5000689068541979E-3</v>
      </c>
      <c r="V94">
        <v>2.6673634613130038E-2</v>
      </c>
      <c r="W94">
        <v>0.20263641478591837</v>
      </c>
      <c r="X94">
        <v>1.2051078548601091</v>
      </c>
      <c r="Y94">
        <v>0.27477211386117628</v>
      </c>
      <c r="Z94">
        <v>6.2429863406369801E-2</v>
      </c>
      <c r="AA94">
        <v>1.5391596174319443E-2</v>
      </c>
      <c r="AB94">
        <v>5.8253742544046534E-2</v>
      </c>
      <c r="AC94">
        <v>3.2257999264549926E-2</v>
      </c>
      <c r="AD94" s="93">
        <v>0.15083556969475426</v>
      </c>
    </row>
    <row r="95" spans="3:30" x14ac:dyDescent="0.3">
      <c r="C95" t="s">
        <v>192</v>
      </c>
      <c r="D95" s="92">
        <v>3.2417332518484719E-3</v>
      </c>
      <c r="E95">
        <v>1.1334878362314065E-3</v>
      </c>
      <c r="F95">
        <v>7.0185589036092218E-4</v>
      </c>
      <c r="G95">
        <v>1.0194798606799501E-3</v>
      </c>
      <c r="H95">
        <v>2.2442965067142142E-3</v>
      </c>
      <c r="I95">
        <v>1.9655188867257964E-3</v>
      </c>
      <c r="J95">
        <v>4.800856339705102E-4</v>
      </c>
      <c r="K95">
        <v>2.067411681835597E-3</v>
      </c>
      <c r="L95">
        <v>8.7584708258395619E-4</v>
      </c>
      <c r="M95">
        <v>1.9063407153675006E-3</v>
      </c>
      <c r="N95">
        <v>4.3751835252654036E-3</v>
      </c>
      <c r="O95">
        <v>9.6266317602186277E-3</v>
      </c>
      <c r="P95">
        <v>1.8396658121697074E-3</v>
      </c>
      <c r="Q95">
        <v>1.9549060356165698E-2</v>
      </c>
      <c r="R95">
        <v>9.9800077940212627E-3</v>
      </c>
      <c r="S95">
        <v>1.2564287613305216E-2</v>
      </c>
      <c r="T95">
        <v>1.1717215940589108E-2</v>
      </c>
      <c r="U95">
        <v>1.3033726340527872E-3</v>
      </c>
      <c r="V95">
        <v>5.826926998147278E-3</v>
      </c>
      <c r="W95">
        <v>7.4390924113100942E-2</v>
      </c>
      <c r="X95">
        <v>7.4751619691052883E-4</v>
      </c>
      <c r="Y95">
        <v>2.168775044915896</v>
      </c>
      <c r="Z95">
        <v>4.5797697601140552E-2</v>
      </c>
      <c r="AA95">
        <v>6.4711802102070948E-3</v>
      </c>
      <c r="AB95">
        <v>2.4558678067719591E-2</v>
      </c>
      <c r="AC95">
        <v>3.7273298203091776E-2</v>
      </c>
      <c r="AD95" s="93">
        <v>0.51815234157184364</v>
      </c>
    </row>
    <row r="96" spans="3:30" x14ac:dyDescent="0.3">
      <c r="C96" t="s">
        <v>631</v>
      </c>
      <c r="D96" s="92">
        <v>5.9984818870421085E-2</v>
      </c>
      <c r="E96">
        <v>3.6213730735565434E-2</v>
      </c>
      <c r="F96">
        <v>2.2727050837931195E-2</v>
      </c>
      <c r="G96">
        <v>3.0178260071371697E-3</v>
      </c>
      <c r="H96">
        <v>1.9144903551878558E-2</v>
      </c>
      <c r="I96">
        <v>1.6312985375960976E-2</v>
      </c>
      <c r="J96">
        <v>3.3159742562771377E-3</v>
      </c>
      <c r="K96">
        <v>1.3745601839369282E-2</v>
      </c>
      <c r="L96">
        <v>6.2232439811736205E-3</v>
      </c>
      <c r="M96">
        <v>3.1736609148595085E-3</v>
      </c>
      <c r="N96">
        <v>3.5720121992559688E-2</v>
      </c>
      <c r="O96">
        <v>0.27562010276720389</v>
      </c>
      <c r="P96">
        <v>7.9654980258007432E-3</v>
      </c>
      <c r="Q96">
        <v>2.1131767842543305E-2</v>
      </c>
      <c r="R96">
        <v>8.1963413525463449E-2</v>
      </c>
      <c r="S96">
        <v>4.491299382016211E-2</v>
      </c>
      <c r="T96">
        <v>3.5332767984670256E-2</v>
      </c>
      <c r="U96">
        <v>1.6747745610036547E-2</v>
      </c>
      <c r="V96">
        <v>1.3054732650322641E-2</v>
      </c>
      <c r="W96">
        <v>7.6755596712527685E-2</v>
      </c>
      <c r="X96">
        <v>1.2439069277016979E-2</v>
      </c>
      <c r="Y96">
        <v>0.10692449616192011</v>
      </c>
      <c r="Z96">
        <v>2.1239014309876336</v>
      </c>
      <c r="AA96">
        <v>2.0573582543697361E-2</v>
      </c>
      <c r="AB96">
        <v>2.6199626992656603E-2</v>
      </c>
      <c r="AC96">
        <v>0.23797549437603011</v>
      </c>
      <c r="AD96" s="93">
        <v>0.11221805343589537</v>
      </c>
    </row>
    <row r="97" spans="2:45" x14ac:dyDescent="0.3">
      <c r="C97" t="s">
        <v>632</v>
      </c>
      <c r="D97" s="92">
        <v>1.8182510796760316E-4</v>
      </c>
      <c r="E97">
        <v>1.0952498829080942E-4</v>
      </c>
      <c r="F97">
        <v>6.8734148587456029E-5</v>
      </c>
      <c r="G97">
        <v>9.5050756579525503E-6</v>
      </c>
      <c r="H97">
        <v>5.8995974790255154E-5</v>
      </c>
      <c r="I97">
        <v>4.9705701178199581E-5</v>
      </c>
      <c r="J97">
        <v>1.0838928376200931E-5</v>
      </c>
      <c r="K97">
        <v>4.4460534830248588E-5</v>
      </c>
      <c r="L97">
        <v>1.9160714020913253E-5</v>
      </c>
      <c r="M97">
        <v>9.7444442215861142E-6</v>
      </c>
      <c r="N97">
        <v>1.1060832384967862E-4</v>
      </c>
      <c r="O97">
        <v>8.4712253851505933E-4</v>
      </c>
      <c r="P97">
        <v>2.5258148888055945E-5</v>
      </c>
      <c r="Q97">
        <v>7.4441518282089379E-5</v>
      </c>
      <c r="R97">
        <v>2.5303422719200893E-4</v>
      </c>
      <c r="S97">
        <v>1.3947026390596595E-4</v>
      </c>
      <c r="T97">
        <v>1.1015390487236991E-4</v>
      </c>
      <c r="U97">
        <v>5.0952801295639321E-5</v>
      </c>
      <c r="V97">
        <v>1.3876562553649782E-4</v>
      </c>
      <c r="W97">
        <v>2.5315367799756049E-4</v>
      </c>
      <c r="X97">
        <v>3.8184249715333988E-5</v>
      </c>
      <c r="Y97">
        <v>3.6025624160010504E-4</v>
      </c>
      <c r="Z97">
        <v>6.4169012928342491E-3</v>
      </c>
      <c r="AA97">
        <v>2.0000634669189461</v>
      </c>
      <c r="AB97">
        <v>8.9000664217926491E-5</v>
      </c>
      <c r="AC97">
        <v>7.2291998518354827E-4</v>
      </c>
      <c r="AD97" s="93">
        <v>1.2188400551998747E-3</v>
      </c>
    </row>
    <row r="98" spans="2:45" x14ac:dyDescent="0.3">
      <c r="C98" t="s">
        <v>633</v>
      </c>
      <c r="D98" s="92">
        <v>2.5115351410937826E-3</v>
      </c>
      <c r="E98">
        <v>1.479767605892154E-3</v>
      </c>
      <c r="F98">
        <v>9.313609567348154E-4</v>
      </c>
      <c r="G98">
        <v>7.1857877999503092E-2</v>
      </c>
      <c r="H98">
        <v>8.3601582267114536E-4</v>
      </c>
      <c r="I98">
        <v>1.3260082609646362E-3</v>
      </c>
      <c r="J98">
        <v>1.5628889301909319E-4</v>
      </c>
      <c r="K98">
        <v>6.3322196074075572E-4</v>
      </c>
      <c r="L98">
        <v>2.8744100761977546E-4</v>
      </c>
      <c r="M98">
        <v>1.475498170517911E-4</v>
      </c>
      <c r="N98">
        <v>1.2073157078126352E-2</v>
      </c>
      <c r="O98">
        <v>1.4573732659840355E-2</v>
      </c>
      <c r="P98">
        <v>5.1581662734592271E-4</v>
      </c>
      <c r="Q98">
        <v>9.7447467069643658E-3</v>
      </c>
      <c r="R98">
        <v>6.0635559285393591E-3</v>
      </c>
      <c r="S98">
        <v>3.21805006626724E-3</v>
      </c>
      <c r="T98">
        <v>1.9944828879536456E-3</v>
      </c>
      <c r="U98">
        <v>8.8579941375094414E-4</v>
      </c>
      <c r="V98">
        <v>1.4247774835356903E-3</v>
      </c>
      <c r="W98">
        <v>5.2769756567328354E-3</v>
      </c>
      <c r="X98">
        <v>5.927676690911718E-4</v>
      </c>
      <c r="Y98">
        <v>1.1493434553051638E-2</v>
      </c>
      <c r="Z98">
        <v>8.4512133062310743E-2</v>
      </c>
      <c r="AA98">
        <v>3.6817234721022748E-3</v>
      </c>
      <c r="AB98">
        <v>2.0592258206110374</v>
      </c>
      <c r="AC98">
        <v>5.447126135468592E-2</v>
      </c>
      <c r="AD98" s="93">
        <v>1.1210313037275186E-2</v>
      </c>
    </row>
    <row r="99" spans="2:45" x14ac:dyDescent="0.3">
      <c r="C99" t="s">
        <v>634</v>
      </c>
      <c r="D99" s="92">
        <v>2.0205663853692026E-2</v>
      </c>
      <c r="E99">
        <v>1.0383168471903587E-2</v>
      </c>
      <c r="F99">
        <v>6.6559864247172909E-3</v>
      </c>
      <c r="G99">
        <v>4.8236250345716153E-3</v>
      </c>
      <c r="H99">
        <v>7.9724731106016397E-3</v>
      </c>
      <c r="I99">
        <v>3.8762825144662089E-2</v>
      </c>
      <c r="J99">
        <v>1.8168785019214014E-3</v>
      </c>
      <c r="K99">
        <v>6.8948356893480233E-3</v>
      </c>
      <c r="L99">
        <v>3.4057705679043887E-3</v>
      </c>
      <c r="M99">
        <v>1.7728803745303762E-3</v>
      </c>
      <c r="N99">
        <v>3.0052011965835772E-2</v>
      </c>
      <c r="O99">
        <v>0.24727169991862019</v>
      </c>
      <c r="P99">
        <v>1.1856979436051769E-2</v>
      </c>
      <c r="Q99">
        <v>4.2184513815289627E-2</v>
      </c>
      <c r="R99">
        <v>9.563792528735876E-2</v>
      </c>
      <c r="S99">
        <v>8.3513029672073344E-2</v>
      </c>
      <c r="T99">
        <v>3.7646050974799318E-2</v>
      </c>
      <c r="U99">
        <v>1.5126620213912085E-2</v>
      </c>
      <c r="V99">
        <v>2.4675440139611513E-2</v>
      </c>
      <c r="W99">
        <v>0.12669772115258138</v>
      </c>
      <c r="X99">
        <v>7.5075562374665242E-3</v>
      </c>
      <c r="Y99">
        <v>0.3619478084192429</v>
      </c>
      <c r="Z99">
        <v>0.49297171968435438</v>
      </c>
      <c r="AA99">
        <v>4.1679515573767784E-2</v>
      </c>
      <c r="AB99">
        <v>8.3876659941675563E-2</v>
      </c>
      <c r="AC99">
        <v>2.3881158736158805</v>
      </c>
      <c r="AD99" s="93">
        <v>0.26181518361263656</v>
      </c>
    </row>
    <row r="100" spans="2:45" ht="15" thickBot="1" x14ac:dyDescent="0.35">
      <c r="C100" t="s">
        <v>635</v>
      </c>
      <c r="D100" s="94">
        <v>1.1659914557997153E-4</v>
      </c>
      <c r="E100" s="95">
        <v>6.610888153857495E-5</v>
      </c>
      <c r="F100" s="95">
        <v>4.1665356234854652E-5</v>
      </c>
      <c r="G100" s="95">
        <v>3.212435533915712E-4</v>
      </c>
      <c r="H100" s="95">
        <v>4.4129941648762698E-5</v>
      </c>
      <c r="I100" s="95">
        <v>7.6854944805006237E-5</v>
      </c>
      <c r="J100" s="95">
        <v>1.0494569042023744E-5</v>
      </c>
      <c r="K100" s="95">
        <v>4.1221100856770124E-5</v>
      </c>
      <c r="L100" s="95">
        <v>1.5569077987867991E-5</v>
      </c>
      <c r="M100" s="95">
        <v>1.0135578192501768E-5</v>
      </c>
      <c r="N100" s="95">
        <v>1.1705504078773239E-3</v>
      </c>
      <c r="O100" s="95">
        <v>7.685715258048915E-4</v>
      </c>
      <c r="P100" s="95">
        <v>5.2055738433869048E-4</v>
      </c>
      <c r="Q100" s="95">
        <v>2.9900956924695853E-4</v>
      </c>
      <c r="R100" s="95">
        <v>4.0794515573413332E-3</v>
      </c>
      <c r="S100" s="95">
        <v>2.0906339103030856E-4</v>
      </c>
      <c r="T100" s="95">
        <v>2.1095774815572282E-4</v>
      </c>
      <c r="U100" s="95">
        <v>4.5898277157523359E-5</v>
      </c>
      <c r="V100" s="95">
        <v>4.0475851905094661E-4</v>
      </c>
      <c r="W100" s="95">
        <v>4.4670403689041707E-4</v>
      </c>
      <c r="X100" s="95">
        <v>3.039650390208743E-5</v>
      </c>
      <c r="Y100" s="95">
        <v>3.7360431746629994E-3</v>
      </c>
      <c r="Z100" s="95">
        <v>3.664024853276656E-3</v>
      </c>
      <c r="AA100" s="95">
        <v>4.1200241913690532E-4</v>
      </c>
      <c r="AB100" s="95">
        <v>9.054563359688815E-3</v>
      </c>
      <c r="AC100" s="95">
        <v>3.4594827499167201E-3</v>
      </c>
      <c r="AD100" s="96">
        <v>2.0371199842493937</v>
      </c>
    </row>
    <row r="104" spans="2:45" x14ac:dyDescent="0.3">
      <c r="B104" t="s">
        <v>923</v>
      </c>
    </row>
    <row r="105" spans="2:45" ht="15" thickBot="1" x14ac:dyDescent="0.35">
      <c r="D105" t="s">
        <v>610</v>
      </c>
      <c r="E105" t="s">
        <v>611</v>
      </c>
      <c r="F105" t="s">
        <v>612</v>
      </c>
      <c r="G105" t="s">
        <v>613</v>
      </c>
      <c r="H105" t="s">
        <v>614</v>
      </c>
      <c r="I105" t="s">
        <v>615</v>
      </c>
      <c r="J105" t="s">
        <v>616</v>
      </c>
      <c r="K105" t="s">
        <v>617</v>
      </c>
      <c r="L105" t="s">
        <v>618</v>
      </c>
      <c r="M105" t="s">
        <v>619</v>
      </c>
      <c r="N105" t="s">
        <v>620</v>
      </c>
      <c r="O105" t="s">
        <v>621</v>
      </c>
      <c r="P105" t="s">
        <v>622</v>
      </c>
      <c r="Q105" t="s">
        <v>623</v>
      </c>
      <c r="R105" t="s">
        <v>624</v>
      </c>
      <c r="S105" t="s">
        <v>625</v>
      </c>
      <c r="T105" t="s">
        <v>626</v>
      </c>
      <c r="U105" t="s">
        <v>627</v>
      </c>
      <c r="V105" t="s">
        <v>628</v>
      </c>
      <c r="W105" t="s">
        <v>629</v>
      </c>
      <c r="X105" t="s">
        <v>630</v>
      </c>
      <c r="Y105" t="s">
        <v>192</v>
      </c>
      <c r="Z105" t="s">
        <v>631</v>
      </c>
      <c r="AA105" t="s">
        <v>632</v>
      </c>
      <c r="AB105" t="s">
        <v>633</v>
      </c>
      <c r="AC105" t="s">
        <v>634</v>
      </c>
      <c r="AD105" t="s">
        <v>635</v>
      </c>
      <c r="AE105" t="s">
        <v>636</v>
      </c>
      <c r="AF105" t="s">
        <v>637</v>
      </c>
      <c r="AG105" t="s">
        <v>638</v>
      </c>
      <c r="AH105" t="s">
        <v>639</v>
      </c>
      <c r="AI105" t="s">
        <v>640</v>
      </c>
      <c r="AJ105" t="s">
        <v>641</v>
      </c>
      <c r="AK105" t="s">
        <v>642</v>
      </c>
      <c r="AL105" t="s">
        <v>643</v>
      </c>
      <c r="AM105" t="s">
        <v>644</v>
      </c>
      <c r="AN105" t="s">
        <v>645</v>
      </c>
      <c r="AO105" t="s">
        <v>646</v>
      </c>
      <c r="AP105" t="s">
        <v>647</v>
      </c>
      <c r="AQ105" t="s">
        <v>648</v>
      </c>
      <c r="AR105" t="s">
        <v>649</v>
      </c>
      <c r="AS105" t="s">
        <v>650</v>
      </c>
    </row>
    <row r="106" spans="2:45" x14ac:dyDescent="0.3">
      <c r="C106" t="s">
        <v>610</v>
      </c>
      <c r="D106" s="44">
        <v>1.3887453020367206</v>
      </c>
      <c r="E106" s="90">
        <v>6.7799038558939248E-2</v>
      </c>
      <c r="F106" s="90">
        <v>7.6755055586383944E-2</v>
      </c>
      <c r="G106" s="90">
        <v>1.9952127444034344E-2</v>
      </c>
      <c r="H106" s="90">
        <v>2.428341132495767E-2</v>
      </c>
      <c r="I106" s="90">
        <v>4.4344825442384252E-2</v>
      </c>
      <c r="J106" s="90">
        <v>3.8447794007123767E-2</v>
      </c>
      <c r="K106" s="90">
        <v>1.8655178434876137E-2</v>
      </c>
      <c r="L106" s="90">
        <v>5.4477715440593835E-2</v>
      </c>
      <c r="M106" s="90">
        <v>6.5143720829430693E-2</v>
      </c>
      <c r="N106" s="90">
        <v>4.5280227937141156E-2</v>
      </c>
      <c r="O106" s="90">
        <v>1.0991132944017297E-2</v>
      </c>
      <c r="P106" s="90">
        <v>2.9518164585678724E-2</v>
      </c>
      <c r="Q106" s="90">
        <v>2.5180015884624066E-3</v>
      </c>
      <c r="R106" s="90">
        <v>5.1316959881482049E-2</v>
      </c>
      <c r="S106" s="90">
        <v>8.8965515049611778E-3</v>
      </c>
      <c r="T106" s="90">
        <v>8.1920497867871526E-3</v>
      </c>
      <c r="U106" s="90">
        <v>3.0382609081027142E-3</v>
      </c>
      <c r="V106" s="90">
        <v>1.2336597953086996E-3</v>
      </c>
      <c r="W106" s="90">
        <v>3.4899102300409396E-3</v>
      </c>
      <c r="X106" s="90">
        <v>2.7631557495578943E-3</v>
      </c>
      <c r="Y106" s="90">
        <v>7.8883476198622002E-3</v>
      </c>
      <c r="Z106" s="90">
        <v>1.749865445303787E-2</v>
      </c>
      <c r="AA106" s="90">
        <v>5.1299669117346541E-2</v>
      </c>
      <c r="AB106" s="90">
        <v>4.7416335593151983E-2</v>
      </c>
      <c r="AC106" s="90">
        <v>9.8136034198894901E-3</v>
      </c>
      <c r="AD106" s="90">
        <v>2.0714970059860366E-2</v>
      </c>
      <c r="AE106" s="90">
        <v>0.13294562480181882</v>
      </c>
      <c r="AF106" s="90">
        <v>0.10129867149600875</v>
      </c>
      <c r="AG106" s="90">
        <v>4.5249348495582611E-2</v>
      </c>
      <c r="AH106" s="90">
        <v>3.8111823096331196E-2</v>
      </c>
      <c r="AI106" s="90">
        <v>0.17185637416162775</v>
      </c>
      <c r="AJ106" s="90">
        <v>0.13586885042079722</v>
      </c>
      <c r="AK106" s="90">
        <v>0.11079430390305704</v>
      </c>
      <c r="AL106" s="90">
        <v>0.22023654683829638</v>
      </c>
      <c r="AM106" s="90">
        <v>4.1408270912283808E-2</v>
      </c>
      <c r="AN106" s="90">
        <v>1.2018727536691183E-2</v>
      </c>
      <c r="AO106" s="90">
        <v>7.5611731495863782E-2</v>
      </c>
      <c r="AP106" s="90">
        <v>5.2578108932684629E-2</v>
      </c>
      <c r="AQ106" s="90">
        <v>3.3561430235911863E-2</v>
      </c>
      <c r="AR106" s="90">
        <v>2.2288833287433744E-2</v>
      </c>
      <c r="AS106" s="91">
        <v>8.3837125497373214E-3</v>
      </c>
    </row>
    <row r="107" spans="2:45" x14ac:dyDescent="0.3">
      <c r="C107" t="s">
        <v>611</v>
      </c>
      <c r="D107" s="92">
        <v>2.9307383010218711E-2</v>
      </c>
      <c r="E107">
        <v>1.1970713358921456</v>
      </c>
      <c r="F107">
        <v>4.6172691878137218E-2</v>
      </c>
      <c r="G107">
        <v>1.1964796819684882E-2</v>
      </c>
      <c r="H107">
        <v>1.4584418345845231E-2</v>
      </c>
      <c r="I107">
        <v>2.6727496074990972E-2</v>
      </c>
      <c r="J107">
        <v>2.3059598189242005E-2</v>
      </c>
      <c r="K107">
        <v>1.1188532250568792E-2</v>
      </c>
      <c r="L107">
        <v>3.276763035311079E-2</v>
      </c>
      <c r="M107">
        <v>3.9152480004317286E-2</v>
      </c>
      <c r="N107">
        <v>3.0105755812178801E-2</v>
      </c>
      <c r="O107">
        <v>6.5924829989800178E-3</v>
      </c>
      <c r="P107">
        <v>1.7719324221075989E-2</v>
      </c>
      <c r="Q107">
        <v>1.5055647958864239E-3</v>
      </c>
      <c r="R107">
        <v>4.8917952637921182E-2</v>
      </c>
      <c r="S107">
        <v>5.3274358856481019E-3</v>
      </c>
      <c r="T107">
        <v>4.9151152142922769E-3</v>
      </c>
      <c r="U107">
        <v>1.8109702736834887E-3</v>
      </c>
      <c r="V107">
        <v>7.4711863151233793E-4</v>
      </c>
      <c r="W107">
        <v>2.0867152691699999E-3</v>
      </c>
      <c r="X107">
        <v>1.6529805900565866E-3</v>
      </c>
      <c r="Y107">
        <v>4.7266764950940872E-3</v>
      </c>
      <c r="Z107">
        <v>1.0464247265470725E-2</v>
      </c>
      <c r="AA107">
        <v>3.214519662562839E-2</v>
      </c>
      <c r="AB107">
        <v>2.8419900810138208E-2</v>
      </c>
      <c r="AC107">
        <v>5.8657942724937382E-3</v>
      </c>
      <c r="AD107">
        <v>1.2997838379951023E-2</v>
      </c>
      <c r="AE107">
        <v>8.0211719216999419E-2</v>
      </c>
      <c r="AF107">
        <v>6.0479588167098218E-2</v>
      </c>
      <c r="AG107">
        <v>2.661995952633199E-2</v>
      </c>
      <c r="AH107">
        <v>2.3094215119923336E-2</v>
      </c>
      <c r="AI107">
        <v>0.13107614814844909</v>
      </c>
      <c r="AJ107">
        <v>3.3871560341253833E-2</v>
      </c>
      <c r="AK107">
        <v>0.10933352403320681</v>
      </c>
      <c r="AL107">
        <v>0.11160026903469243</v>
      </c>
      <c r="AM107">
        <v>7.6114396810902469E-3</v>
      </c>
      <c r="AN107">
        <v>6.0037107425513258E-3</v>
      </c>
      <c r="AO107">
        <v>3.8658431406327652E-2</v>
      </c>
      <c r="AP107">
        <v>2.8438971552075712E-2</v>
      </c>
      <c r="AQ107">
        <v>2.2825842087364299E-2</v>
      </c>
      <c r="AR107">
        <v>1.3012680594680305E-2</v>
      </c>
      <c r="AS107" s="93">
        <v>4.6065891083670058E-3</v>
      </c>
    </row>
    <row r="108" spans="2:45" x14ac:dyDescent="0.3">
      <c r="C108" t="s">
        <v>612</v>
      </c>
      <c r="D108" s="92">
        <v>1.3511884136025288E-2</v>
      </c>
      <c r="E108">
        <v>1.8255565739107377E-2</v>
      </c>
      <c r="F108">
        <v>1.7753120420196087</v>
      </c>
      <c r="G108">
        <v>5.8159942360166373E-3</v>
      </c>
      <c r="H108">
        <v>6.7276772074765382E-3</v>
      </c>
      <c r="I108">
        <v>1.1602362997112502E-2</v>
      </c>
      <c r="J108">
        <v>1.1077423547775514E-2</v>
      </c>
      <c r="K108">
        <v>5.3958611374242699E-3</v>
      </c>
      <c r="L108">
        <v>1.507967349725416E-2</v>
      </c>
      <c r="M108">
        <v>1.779539347992266E-2</v>
      </c>
      <c r="N108">
        <v>1.6390012526288248E-2</v>
      </c>
      <c r="O108">
        <v>3.3263073589299683E-3</v>
      </c>
      <c r="P108">
        <v>8.7342177328755422E-3</v>
      </c>
      <c r="Q108">
        <v>8.6801676970241031E-4</v>
      </c>
      <c r="R108">
        <v>3.1589696314066162E-2</v>
      </c>
      <c r="S108">
        <v>2.7836551980951261E-3</v>
      </c>
      <c r="T108">
        <v>2.7607215048685982E-3</v>
      </c>
      <c r="U108">
        <v>1.0369538293010128E-3</v>
      </c>
      <c r="V108">
        <v>7.7304369060550893E-4</v>
      </c>
      <c r="W108">
        <v>1.2774425011436569E-3</v>
      </c>
      <c r="X108">
        <v>8.9021995082803191E-4</v>
      </c>
      <c r="Y108">
        <v>2.7446856653443965E-3</v>
      </c>
      <c r="Z108">
        <v>5.8158152711539112E-3</v>
      </c>
      <c r="AA108">
        <v>1.7766383409410995E-2</v>
      </c>
      <c r="AB108">
        <v>1.5150960806300082E-2</v>
      </c>
      <c r="AC108">
        <v>3.5106776225313904E-3</v>
      </c>
      <c r="AD108">
        <v>8.1446609110793575E-3</v>
      </c>
      <c r="AE108">
        <v>3.4042426004873581E-2</v>
      </c>
      <c r="AF108">
        <v>2.999137327237977E-2</v>
      </c>
      <c r="AG108">
        <v>1.955821789531216E-2</v>
      </c>
      <c r="AH108">
        <v>1.591216827893268E-2</v>
      </c>
      <c r="AI108">
        <v>4.9432110178539414E-2</v>
      </c>
      <c r="AJ108">
        <v>6.1626432343407971E-2</v>
      </c>
      <c r="AK108">
        <v>1.5328315304863669E-2</v>
      </c>
      <c r="AL108">
        <v>4.0997159437061247E-2</v>
      </c>
      <c r="AM108">
        <v>8.7400212706846194E-3</v>
      </c>
      <c r="AN108">
        <v>1.653484801045892E-2</v>
      </c>
      <c r="AO108">
        <v>8.278317949555131E-3</v>
      </c>
      <c r="AP108">
        <v>8.090310959735357E-2</v>
      </c>
      <c r="AQ108">
        <v>1.451529929208047E-2</v>
      </c>
      <c r="AR108">
        <v>9.3846068993087214E-3</v>
      </c>
      <c r="AS108" s="93">
        <v>2.7219599339840359E-3</v>
      </c>
    </row>
    <row r="109" spans="2:45" x14ac:dyDescent="0.3">
      <c r="C109" t="s">
        <v>613</v>
      </c>
      <c r="D109" s="92">
        <v>1.8453768576624462E-3</v>
      </c>
      <c r="E109">
        <v>2.3861473705844931E-3</v>
      </c>
      <c r="F109">
        <v>2.7550216053052017E-3</v>
      </c>
      <c r="G109">
        <v>1.9442526070380106</v>
      </c>
      <c r="H109">
        <v>9.159213167847821E-4</v>
      </c>
      <c r="I109">
        <v>1.4556299764072081E-3</v>
      </c>
      <c r="J109">
        <v>1.6004602675142084E-3</v>
      </c>
      <c r="K109">
        <v>7.8100293408459216E-4</v>
      </c>
      <c r="L109">
        <v>2.0766637718577104E-3</v>
      </c>
      <c r="M109">
        <v>2.376973623250156E-3</v>
      </c>
      <c r="N109">
        <v>7.0323604680058551E-3</v>
      </c>
      <c r="O109">
        <v>4.9820604278941443E-4</v>
      </c>
      <c r="P109">
        <v>1.3242536519846072E-3</v>
      </c>
      <c r="Q109">
        <v>1.4299756643337754E-4</v>
      </c>
      <c r="R109">
        <v>2.2073863232882417E-2</v>
      </c>
      <c r="S109">
        <v>4.4645590293915558E-4</v>
      </c>
      <c r="T109">
        <v>4.9583684772579043E-4</v>
      </c>
      <c r="U109">
        <v>1.8099061298461146E-4</v>
      </c>
      <c r="V109">
        <v>8.0938063789361099E-5</v>
      </c>
      <c r="W109">
        <v>2.1695695527996985E-4</v>
      </c>
      <c r="X109">
        <v>1.4879647677591535E-4</v>
      </c>
      <c r="Y109">
        <v>4.6049093443393174E-4</v>
      </c>
      <c r="Z109">
        <v>9.9560874005117836E-4</v>
      </c>
      <c r="AA109">
        <v>4.3401515564646213E-3</v>
      </c>
      <c r="AB109">
        <v>2.5456975400063192E-3</v>
      </c>
      <c r="AC109">
        <v>6.5614242401295958E-4</v>
      </c>
      <c r="AD109">
        <v>2.0682093413617194E-3</v>
      </c>
      <c r="AE109">
        <v>4.120840334852981E-3</v>
      </c>
      <c r="AF109">
        <v>4.4168443826693776E-3</v>
      </c>
      <c r="AG109">
        <v>4.0148942835407696E-3</v>
      </c>
      <c r="AH109">
        <v>3.7127171374151139E-3</v>
      </c>
      <c r="AI109">
        <v>5.2295326774843371E-3</v>
      </c>
      <c r="AJ109">
        <v>3.6213715813502912E-3</v>
      </c>
      <c r="AK109">
        <v>7.6684339018350499E-3</v>
      </c>
      <c r="AL109">
        <v>5.2002566738338059E-3</v>
      </c>
      <c r="AM109">
        <v>1.3328243577764754E-3</v>
      </c>
      <c r="AN109">
        <v>6.7477737757536637E-4</v>
      </c>
      <c r="AO109">
        <v>3.5184882761005315E-3</v>
      </c>
      <c r="AP109">
        <v>5.9259053447475096E-3</v>
      </c>
      <c r="AQ109">
        <v>6.4938180882726498E-3</v>
      </c>
      <c r="AR109">
        <v>3.5411903797870374E-3</v>
      </c>
      <c r="AS109" s="93">
        <v>1.2151751427731563E-3</v>
      </c>
    </row>
    <row r="110" spans="2:45" x14ac:dyDescent="0.3">
      <c r="C110" t="s">
        <v>614</v>
      </c>
      <c r="D110" s="92">
        <v>1.1845361893677062E-2</v>
      </c>
      <c r="E110">
        <v>1.1584421937705017E-2</v>
      </c>
      <c r="F110">
        <v>1.1037697634337753E-2</v>
      </c>
      <c r="G110">
        <v>2.3678427738565259E-3</v>
      </c>
      <c r="H110">
        <v>1.3988508974127609</v>
      </c>
      <c r="I110">
        <v>7.983003905593063E-3</v>
      </c>
      <c r="J110">
        <v>4.3470391833071685E-3</v>
      </c>
      <c r="K110">
        <v>3.9288395368739498E-3</v>
      </c>
      <c r="L110">
        <v>6.5260317093047641E-3</v>
      </c>
      <c r="M110">
        <v>6.4421225108626879E-3</v>
      </c>
      <c r="N110">
        <v>4.6837873638151239E-3</v>
      </c>
      <c r="O110">
        <v>2.7501836340143122E-3</v>
      </c>
      <c r="P110">
        <v>3.7622974724144395E-3</v>
      </c>
      <c r="Q110">
        <v>1.5020797371794758E-3</v>
      </c>
      <c r="R110">
        <v>6.1478013367094343E-3</v>
      </c>
      <c r="S110">
        <v>0.20429479792429392</v>
      </c>
      <c r="T110">
        <v>2.5236118069835193E-3</v>
      </c>
      <c r="U110">
        <v>5.7952287725863527E-4</v>
      </c>
      <c r="V110">
        <v>4.7749787841459113E-4</v>
      </c>
      <c r="W110">
        <v>1.4198858726243379E-3</v>
      </c>
      <c r="X110">
        <v>5.521102213181181E-4</v>
      </c>
      <c r="Y110">
        <v>7.2903592721735013E-3</v>
      </c>
      <c r="Z110">
        <v>8.1019158373983099E-3</v>
      </c>
      <c r="AA110">
        <v>8.0628545513151822E-3</v>
      </c>
      <c r="AB110">
        <v>8.0067420585608444E-3</v>
      </c>
      <c r="AC110">
        <v>1.0364571758511203E-2</v>
      </c>
      <c r="AD110">
        <v>8.0727548073177766E-3</v>
      </c>
      <c r="AE110">
        <v>1.1017618737806758E-2</v>
      </c>
      <c r="AF110">
        <v>1.19678246386232E-2</v>
      </c>
      <c r="AG110">
        <v>1.1057845762997644E-2</v>
      </c>
      <c r="AH110">
        <v>1.034287918774186E-2</v>
      </c>
      <c r="AI110">
        <v>1.3028062758083776E-2</v>
      </c>
      <c r="AJ110">
        <v>1.1776632009417176E-2</v>
      </c>
      <c r="AK110">
        <v>1.3312441499904416E-2</v>
      </c>
      <c r="AL110">
        <v>1.4550361839362601E-2</v>
      </c>
      <c r="AM110">
        <v>5.0328734544158281E-3</v>
      </c>
      <c r="AN110">
        <v>1.9617127386963242E-3</v>
      </c>
      <c r="AO110">
        <v>9.819769238775854E-3</v>
      </c>
      <c r="AP110">
        <v>1.5583596821752249E-2</v>
      </c>
      <c r="AQ110">
        <v>1.7576639732116709E-2</v>
      </c>
      <c r="AR110">
        <v>1.0410470643675495E-2</v>
      </c>
      <c r="AS110" s="93">
        <v>2.9121727007675644E-3</v>
      </c>
    </row>
    <row r="111" spans="2:45" x14ac:dyDescent="0.3">
      <c r="C111" t="s">
        <v>615</v>
      </c>
      <c r="D111" s="92">
        <v>1.5819666160986588E-3</v>
      </c>
      <c r="E111">
        <v>2.034088444162899E-3</v>
      </c>
      <c r="F111">
        <v>2.3434321799342115E-3</v>
      </c>
      <c r="G111">
        <v>7.3565320014483068E-4</v>
      </c>
      <c r="H111">
        <v>7.8053308416593521E-4</v>
      </c>
      <c r="I111">
        <v>1.6902032762028438</v>
      </c>
      <c r="J111">
        <v>1.3594056024685338E-3</v>
      </c>
      <c r="K111">
        <v>6.7102532620366901E-4</v>
      </c>
      <c r="L111">
        <v>1.7638258899758683E-3</v>
      </c>
      <c r="M111">
        <v>2.026556005506842E-3</v>
      </c>
      <c r="N111">
        <v>5.8662147396743433E-3</v>
      </c>
      <c r="O111">
        <v>5.7822156382280568E-4</v>
      </c>
      <c r="P111">
        <v>1.5322944559727307E-3</v>
      </c>
      <c r="Q111">
        <v>1.8299775636110025E-4</v>
      </c>
      <c r="R111">
        <v>1.8342074424663554E-2</v>
      </c>
      <c r="S111">
        <v>7.4999327592796517E-4</v>
      </c>
      <c r="T111">
        <v>4.063788049997576E-3</v>
      </c>
      <c r="U111">
        <v>1.577433048458916E-4</v>
      </c>
      <c r="V111">
        <v>2.0760598010439378E-4</v>
      </c>
      <c r="W111">
        <v>2.3019867818242735E-4</v>
      </c>
      <c r="X111">
        <v>1.2916667238661267E-4</v>
      </c>
      <c r="Y111">
        <v>6.3488427500393331E-4</v>
      </c>
      <c r="Z111">
        <v>9.7520437811107123E-4</v>
      </c>
      <c r="AA111">
        <v>3.6691425168753973E-3</v>
      </c>
      <c r="AB111">
        <v>2.4093184992843358E-3</v>
      </c>
      <c r="AC111">
        <v>6.3142043648945845E-4</v>
      </c>
      <c r="AD111">
        <v>2.013046657926852E-3</v>
      </c>
      <c r="AE111">
        <v>3.4901138887469688E-3</v>
      </c>
      <c r="AF111">
        <v>3.7484205653344591E-3</v>
      </c>
      <c r="AG111">
        <v>3.4164865509294998E-3</v>
      </c>
      <c r="AH111">
        <v>3.1584650599293111E-3</v>
      </c>
      <c r="AI111">
        <v>4.4107421963498336E-3</v>
      </c>
      <c r="AJ111">
        <v>3.0607529235196851E-3</v>
      </c>
      <c r="AK111">
        <v>6.4730092763067744E-3</v>
      </c>
      <c r="AL111">
        <v>4.4082908892454278E-3</v>
      </c>
      <c r="AM111">
        <v>1.1297932138686518E-3</v>
      </c>
      <c r="AN111">
        <v>5.8620988796326029E-4</v>
      </c>
      <c r="AO111">
        <v>3.0084534748915049E-3</v>
      </c>
      <c r="AP111">
        <v>5.0649969114997728E-3</v>
      </c>
      <c r="AQ111">
        <v>5.5299004278609619E-3</v>
      </c>
      <c r="AR111">
        <v>3.0113929339631107E-3</v>
      </c>
      <c r="AS111" s="93">
        <v>1.0382694108389515E-3</v>
      </c>
    </row>
    <row r="112" spans="2:45" x14ac:dyDescent="0.3">
      <c r="C112" t="s">
        <v>616</v>
      </c>
      <c r="D112" s="92">
        <v>9.6895660230093025E-4</v>
      </c>
      <c r="E112">
        <v>1.2529003163720019E-3</v>
      </c>
      <c r="F112">
        <v>1.4465860254277035E-3</v>
      </c>
      <c r="G112">
        <v>4.4956228165133439E-4</v>
      </c>
      <c r="H112">
        <v>4.8092507684905337E-4</v>
      </c>
      <c r="I112">
        <v>7.6431124097520674E-4</v>
      </c>
      <c r="J112">
        <v>1.4889427388266541</v>
      </c>
      <c r="K112">
        <v>4.100831471118888E-4</v>
      </c>
      <c r="L112">
        <v>1.0903989958178776E-3</v>
      </c>
      <c r="M112">
        <v>1.2480834341126752E-3</v>
      </c>
      <c r="N112">
        <v>3.6924989478115322E-3</v>
      </c>
      <c r="O112">
        <v>2.6159428219909165E-4</v>
      </c>
      <c r="P112">
        <v>6.9532914856045881E-4</v>
      </c>
      <c r="Q112">
        <v>7.5084086772443968E-5</v>
      </c>
      <c r="R112">
        <v>1.1590378100266365E-2</v>
      </c>
      <c r="S112">
        <v>2.3442170795242955E-4</v>
      </c>
      <c r="T112">
        <v>2.6035028307256898E-4</v>
      </c>
      <c r="U112">
        <v>9.5033189929604402E-5</v>
      </c>
      <c r="V112">
        <v>4.2498349841396343E-5</v>
      </c>
      <c r="W112">
        <v>1.1391812645787931E-4</v>
      </c>
      <c r="X112">
        <v>7.8128935004512205E-5</v>
      </c>
      <c r="Y112">
        <v>2.4179111673952754E-4</v>
      </c>
      <c r="Z112">
        <v>5.2276674977006898E-4</v>
      </c>
      <c r="AA112">
        <v>2.2788941392437811E-3</v>
      </c>
      <c r="AB112">
        <v>1.3366757194380944E-3</v>
      </c>
      <c r="AC112">
        <v>3.4452232949449321E-4</v>
      </c>
      <c r="AD112">
        <v>1.0859598070344213E-3</v>
      </c>
      <c r="AE112">
        <v>2.1637398523256818E-3</v>
      </c>
      <c r="AF112">
        <v>2.319163431660479E-3</v>
      </c>
      <c r="AG112">
        <v>2.1081104964678675E-3</v>
      </c>
      <c r="AH112">
        <v>1.9494455930975092E-3</v>
      </c>
      <c r="AI112">
        <v>2.7458836896955352E-3</v>
      </c>
      <c r="AJ112">
        <v>1.9014825554814552E-3</v>
      </c>
      <c r="AK112">
        <v>4.0264836028687818E-3</v>
      </c>
      <c r="AL112">
        <v>2.7305116658683255E-3</v>
      </c>
      <c r="AM112">
        <v>6.9982939030182819E-4</v>
      </c>
      <c r="AN112">
        <v>3.5430703076723896E-4</v>
      </c>
      <c r="AO112">
        <v>1.8474613632927905E-3</v>
      </c>
      <c r="AP112">
        <v>3.1115298127650953E-3</v>
      </c>
      <c r="AQ112">
        <v>3.4097251651586257E-3</v>
      </c>
      <c r="AR112">
        <v>1.8593816131657755E-3</v>
      </c>
      <c r="AS112" s="93">
        <v>6.3805502526649951E-4</v>
      </c>
    </row>
    <row r="113" spans="3:45" x14ac:dyDescent="0.3">
      <c r="C113" t="s">
        <v>617</v>
      </c>
      <c r="D113" s="92">
        <v>5.4310651268901942E-3</v>
      </c>
      <c r="E113">
        <v>7.0225882145383851E-3</v>
      </c>
      <c r="F113">
        <v>8.1082092810871691E-3</v>
      </c>
      <c r="G113">
        <v>2.5198259906004101E-3</v>
      </c>
      <c r="H113">
        <v>2.6956165088502979E-3</v>
      </c>
      <c r="I113">
        <v>4.2840144925927479E-3</v>
      </c>
      <c r="J113">
        <v>4.7102595384664438E-3</v>
      </c>
      <c r="K113">
        <v>1.38299514328754</v>
      </c>
      <c r="L113">
        <v>6.1117576850395908E-3</v>
      </c>
      <c r="M113">
        <v>6.9955892744446371E-3</v>
      </c>
      <c r="N113">
        <v>2.0696698096608544E-2</v>
      </c>
      <c r="O113">
        <v>1.46625306032449E-3</v>
      </c>
      <c r="P113">
        <v>3.8973653530915554E-3</v>
      </c>
      <c r="Q113">
        <v>4.2085121695426648E-4</v>
      </c>
      <c r="R113">
        <v>6.496482727745384E-2</v>
      </c>
      <c r="S113">
        <v>1.3139490045510531E-3</v>
      </c>
      <c r="T113">
        <v>1.4592803638612064E-3</v>
      </c>
      <c r="U113">
        <v>5.3266724484685548E-4</v>
      </c>
      <c r="V113">
        <v>2.382060303071279E-4</v>
      </c>
      <c r="W113">
        <v>6.3851854918669094E-4</v>
      </c>
      <c r="X113">
        <v>4.3791779043195379E-4</v>
      </c>
      <c r="Y113">
        <v>1.3552550227714391E-3</v>
      </c>
      <c r="Z113">
        <v>2.9301418220711861E-3</v>
      </c>
      <c r="AA113">
        <v>1.2773350693034915E-2</v>
      </c>
      <c r="AB113">
        <v>7.492154827741686E-3</v>
      </c>
      <c r="AC113">
        <v>1.9310701890149231E-3</v>
      </c>
      <c r="AD113">
        <v>6.0868757415797293E-3</v>
      </c>
      <c r="AE113">
        <v>1.212790338362223E-2</v>
      </c>
      <c r="AF113">
        <v>1.2999062710693421E-2</v>
      </c>
      <c r="AG113">
        <v>1.181609720580859E-2</v>
      </c>
      <c r="AH113">
        <v>1.0926770045531366E-2</v>
      </c>
      <c r="AI113">
        <v>1.5390857665027211E-2</v>
      </c>
      <c r="AJ113">
        <v>1.0657934082849754E-2</v>
      </c>
      <c r="AK113">
        <v>2.2568703931225412E-2</v>
      </c>
      <c r="AL113">
        <v>1.5304696466125804E-2</v>
      </c>
      <c r="AM113">
        <v>3.9225895023734612E-3</v>
      </c>
      <c r="AN113">
        <v>1.985914079580564E-3</v>
      </c>
      <c r="AO113">
        <v>1.0355141767577651E-2</v>
      </c>
      <c r="AP113">
        <v>1.7440328098553334E-2</v>
      </c>
      <c r="AQ113">
        <v>1.9111732551074172E-2</v>
      </c>
      <c r="AR113">
        <v>1.0421955547715227E-2</v>
      </c>
      <c r="AS113" s="93">
        <v>3.5763401462284459E-3</v>
      </c>
    </row>
    <row r="114" spans="3:45" x14ac:dyDescent="0.3">
      <c r="C114" t="s">
        <v>618</v>
      </c>
      <c r="D114" s="92">
        <v>5.7960818945372999E-2</v>
      </c>
      <c r="E114">
        <v>7.8365128327796824E-2</v>
      </c>
      <c r="F114">
        <v>8.9479366748354758E-2</v>
      </c>
      <c r="G114">
        <v>2.4956369432144736E-2</v>
      </c>
      <c r="H114">
        <v>2.8800398312116279E-2</v>
      </c>
      <c r="I114">
        <v>5.0182706918215983E-2</v>
      </c>
      <c r="J114">
        <v>4.7454300626386968E-2</v>
      </c>
      <c r="K114">
        <v>2.3095549311731807E-2</v>
      </c>
      <c r="L114">
        <v>1.2896624720109449</v>
      </c>
      <c r="M114">
        <v>7.6321846365899657E-2</v>
      </c>
      <c r="N114">
        <v>4.1176158104173487E-2</v>
      </c>
      <c r="O114">
        <v>1.4159589758348173E-2</v>
      </c>
      <c r="P114">
        <v>3.7770673870875127E-2</v>
      </c>
      <c r="Q114">
        <v>3.6429063783053311E-3</v>
      </c>
      <c r="R114">
        <v>2.6895517205405162E-2</v>
      </c>
      <c r="S114">
        <v>1.1922533072460471E-2</v>
      </c>
      <c r="T114">
        <v>1.1874871094486976E-2</v>
      </c>
      <c r="U114">
        <v>4.4485143986298971E-3</v>
      </c>
      <c r="V114">
        <v>2.4152023352847982E-3</v>
      </c>
      <c r="W114">
        <v>5.3434582739687111E-3</v>
      </c>
      <c r="X114">
        <v>3.8410943279511577E-3</v>
      </c>
      <c r="Y114">
        <v>1.1602989599654839E-2</v>
      </c>
      <c r="Z114">
        <v>2.4975997556019584E-2</v>
      </c>
      <c r="AA114">
        <v>6.7863601238069532E-2</v>
      </c>
      <c r="AB114">
        <v>6.5934749818389579E-2</v>
      </c>
      <c r="AC114">
        <v>1.5342410866889668E-2</v>
      </c>
      <c r="AD114">
        <v>3.1951089063603041E-2</v>
      </c>
      <c r="AE114">
        <v>0.14760124097540808</v>
      </c>
      <c r="AF114">
        <v>0.12599109780216106</v>
      </c>
      <c r="AG114">
        <v>8.3471723187839866E-2</v>
      </c>
      <c r="AH114">
        <v>7.5701962883823193E-2</v>
      </c>
      <c r="AI114">
        <v>0.12603931153343831</v>
      </c>
      <c r="AJ114">
        <v>7.4386858373116427E-2</v>
      </c>
      <c r="AK114">
        <v>8.7066647642301154E-2</v>
      </c>
      <c r="AL114">
        <v>0.28638871886363504</v>
      </c>
      <c r="AM114">
        <v>2.5815811851821791E-2</v>
      </c>
      <c r="AN114">
        <v>7.4032966794808183E-2</v>
      </c>
      <c r="AO114">
        <v>6.4761163795117094E-2</v>
      </c>
      <c r="AP114">
        <v>0.10831528564789347</v>
      </c>
      <c r="AQ114">
        <v>9.386595159069766E-2</v>
      </c>
      <c r="AR114">
        <v>6.5317416869873204E-2</v>
      </c>
      <c r="AS114" s="93">
        <v>2.1113293871995505E-2</v>
      </c>
    </row>
    <row r="115" spans="3:45" x14ac:dyDescent="0.3">
      <c r="C115" t="s">
        <v>619</v>
      </c>
      <c r="D115" s="92">
        <v>3.1795160505515743E-2</v>
      </c>
      <c r="E115">
        <v>4.2907416125105895E-2</v>
      </c>
      <c r="F115">
        <v>4.8968142195376735E-2</v>
      </c>
      <c r="G115">
        <v>1.3730802787760822E-2</v>
      </c>
      <c r="H115">
        <v>1.5810134306726877E-2</v>
      </c>
      <c r="I115">
        <v>2.7326830547425341E-2</v>
      </c>
      <c r="J115">
        <v>2.6105878238029231E-2</v>
      </c>
      <c r="K115">
        <v>1.2709633873998804E-2</v>
      </c>
      <c r="L115">
        <v>3.563657731206616E-2</v>
      </c>
      <c r="M115">
        <v>1.3362889853083839</v>
      </c>
      <c r="N115">
        <v>2.5338097816804822E-2</v>
      </c>
      <c r="O115">
        <v>7.8132505722628854E-3</v>
      </c>
      <c r="P115">
        <v>2.0726230930093681E-2</v>
      </c>
      <c r="Q115">
        <v>2.0275368655970866E-3</v>
      </c>
      <c r="R115">
        <v>2.5000703700816609E-2</v>
      </c>
      <c r="S115">
        <v>6.5808567718344448E-3</v>
      </c>
      <c r="T115">
        <v>6.5591854843431016E-3</v>
      </c>
      <c r="U115">
        <v>2.4560817371866478E-3</v>
      </c>
      <c r="V115">
        <v>1.4816117708891208E-3</v>
      </c>
      <c r="W115">
        <v>2.977076354454281E-3</v>
      </c>
      <c r="X115">
        <v>2.1216128173112232E-3</v>
      </c>
      <c r="Y115">
        <v>6.4491611432631454E-3</v>
      </c>
      <c r="Z115">
        <v>1.380562226649899E-2</v>
      </c>
      <c r="AA115">
        <v>3.8328002863625109E-2</v>
      </c>
      <c r="AB115">
        <v>3.6320638389920466E-2</v>
      </c>
      <c r="AC115">
        <v>8.4528745010513714E-3</v>
      </c>
      <c r="AD115">
        <v>1.7978862757561623E-2</v>
      </c>
      <c r="AE115">
        <v>8.0190248422067553E-2</v>
      </c>
      <c r="AF115">
        <v>7.0107772426983822E-2</v>
      </c>
      <c r="AG115">
        <v>4.6046915619221342E-2</v>
      </c>
      <c r="AH115">
        <v>4.1336230580481206E-2</v>
      </c>
      <c r="AI115">
        <v>0.10760568774201963</v>
      </c>
      <c r="AJ115">
        <v>0.11483566445245574</v>
      </c>
      <c r="AK115">
        <v>5.3173166524517666E-2</v>
      </c>
      <c r="AL115">
        <v>0.11690632853683086</v>
      </c>
      <c r="AM115">
        <v>1.1219508027331893E-2</v>
      </c>
      <c r="AN115">
        <v>2.3386096538775693E-2</v>
      </c>
      <c r="AO115">
        <v>3.3712621826846895E-2</v>
      </c>
      <c r="AP115">
        <v>6.9669934412769141E-2</v>
      </c>
      <c r="AQ115">
        <v>6.1698419881143912E-2</v>
      </c>
      <c r="AR115">
        <v>3.2267642197664162E-2</v>
      </c>
      <c r="AS115" s="93">
        <v>1.1618349554039415E-2</v>
      </c>
    </row>
    <row r="116" spans="3:45" x14ac:dyDescent="0.3">
      <c r="C116" t="s">
        <v>620</v>
      </c>
      <c r="D116" s="92">
        <v>6.441750122554922E-2</v>
      </c>
      <c r="E116">
        <v>8.879531530155782E-2</v>
      </c>
      <c r="F116">
        <v>0.10082890272677766</v>
      </c>
      <c r="G116">
        <v>2.6770345756951579E-2</v>
      </c>
      <c r="H116">
        <v>3.2043640199792119E-2</v>
      </c>
      <c r="I116">
        <v>5.7743992312383044E-2</v>
      </c>
      <c r="J116">
        <v>5.1359019234722129E-2</v>
      </c>
      <c r="K116">
        <v>2.4954470789040596E-2</v>
      </c>
      <c r="L116">
        <v>7.2134745235167261E-2</v>
      </c>
      <c r="M116">
        <v>8.5641466922561346E-2</v>
      </c>
      <c r="N116">
        <v>1.3790509894165703</v>
      </c>
      <c r="O116">
        <v>1.495751083365696E-2</v>
      </c>
      <c r="P116">
        <v>3.9934980320986455E-2</v>
      </c>
      <c r="Q116">
        <v>3.5893504275385582E-3</v>
      </c>
      <c r="R116">
        <v>9.0746318629221043E-2</v>
      </c>
      <c r="S116">
        <v>1.2230795678810153E-2</v>
      </c>
      <c r="T116">
        <v>1.1648606789592524E-2</v>
      </c>
      <c r="U116">
        <v>4.2838297315413122E-3</v>
      </c>
      <c r="V116">
        <v>2.3545491689655595E-3</v>
      </c>
      <c r="W116">
        <v>5.1018825592650278E-3</v>
      </c>
      <c r="X116">
        <v>3.8459539128664574E-3</v>
      </c>
      <c r="Y116">
        <v>1.1352304627173697E-2</v>
      </c>
      <c r="Z116">
        <v>2.4593931342838236E-2</v>
      </c>
      <c r="AA116">
        <v>7.2974149815432349E-2</v>
      </c>
      <c r="AB116">
        <v>6.6103862767610891E-2</v>
      </c>
      <c r="AC116">
        <v>1.4253320650280182E-2</v>
      </c>
      <c r="AD116">
        <v>3.1187055536579467E-2</v>
      </c>
      <c r="AE116">
        <v>0.17219209448136852</v>
      </c>
      <c r="AF116">
        <v>0.13547109375903832</v>
      </c>
      <c r="AG116">
        <v>6.874164246625028E-2</v>
      </c>
      <c r="AH116">
        <v>6.2323895361773775E-2</v>
      </c>
      <c r="AI116">
        <v>0.3047453334142553</v>
      </c>
      <c r="AJ116">
        <v>0.15042840305093116</v>
      </c>
      <c r="AK116">
        <v>7.6732831217413131E-2</v>
      </c>
      <c r="AL116">
        <v>0.21106665088002699</v>
      </c>
      <c r="AM116">
        <v>4.5562759369887247E-2</v>
      </c>
      <c r="AN116">
        <v>3.7639000106240834E-2</v>
      </c>
      <c r="AO116">
        <v>4.3028103255145028E-2</v>
      </c>
      <c r="AP116">
        <v>7.7487725859928955E-2</v>
      </c>
      <c r="AQ116">
        <v>7.5803337466144469E-2</v>
      </c>
      <c r="AR116">
        <v>4.3833798720990601E-2</v>
      </c>
      <c r="AS116" s="93">
        <v>1.5107171068891343E-2</v>
      </c>
    </row>
    <row r="117" spans="3:45" x14ac:dyDescent="0.3">
      <c r="C117" t="s">
        <v>621</v>
      </c>
      <c r="D117" s="92">
        <v>2.5432593539579568E-2</v>
      </c>
      <c r="E117">
        <v>3.3503780029066968E-2</v>
      </c>
      <c r="F117">
        <v>3.8488001368919819E-2</v>
      </c>
      <c r="G117">
        <v>1.1448050651641985E-2</v>
      </c>
      <c r="H117">
        <v>1.2630959744735944E-2</v>
      </c>
      <c r="I117">
        <v>2.0838511048687874E-2</v>
      </c>
      <c r="J117">
        <v>2.1548786332822208E-2</v>
      </c>
      <c r="K117">
        <v>1.0502006289431555E-2</v>
      </c>
      <c r="L117">
        <v>2.8574178660494106E-2</v>
      </c>
      <c r="M117">
        <v>3.3059262616213676E-2</v>
      </c>
      <c r="N117">
        <v>7.9558830030872663E-2</v>
      </c>
      <c r="O117">
        <v>1.6465970923712498</v>
      </c>
      <c r="P117">
        <v>1.7538341982494002E-2</v>
      </c>
      <c r="Q117">
        <v>1.8066811230069686E-3</v>
      </c>
      <c r="R117">
        <v>0.24003282642862345</v>
      </c>
      <c r="S117">
        <v>5.7746752646108566E-3</v>
      </c>
      <c r="T117">
        <v>6.1983030520009422E-3</v>
      </c>
      <c r="U117">
        <v>2.2662756771587578E-3</v>
      </c>
      <c r="V117">
        <v>1.001071503950221E-3</v>
      </c>
      <c r="W117">
        <v>2.6998131031826284E-3</v>
      </c>
      <c r="X117">
        <v>1.8980641524756626E-3</v>
      </c>
      <c r="Y117">
        <v>5.7925607185853904E-3</v>
      </c>
      <c r="Z117">
        <v>1.2615925462999006E-2</v>
      </c>
      <c r="AA117">
        <v>6.587830720996829E-2</v>
      </c>
      <c r="AB117">
        <v>3.24991345440718E-2</v>
      </c>
      <c r="AC117">
        <v>8.068721212551028E-3</v>
      </c>
      <c r="AD117">
        <v>2.4265727839355915E-2</v>
      </c>
      <c r="AE117">
        <v>5.9971122500883885E-2</v>
      </c>
      <c r="AF117">
        <v>5.8778745682556366E-2</v>
      </c>
      <c r="AG117">
        <v>4.7369326269454372E-2</v>
      </c>
      <c r="AH117">
        <v>4.344070929186826E-2</v>
      </c>
      <c r="AI117">
        <v>8.1556776248594892E-2</v>
      </c>
      <c r="AJ117">
        <v>4.262558201091602E-2</v>
      </c>
      <c r="AK117">
        <v>0.10299134059928071</v>
      </c>
      <c r="AL117">
        <v>7.8672507533533234E-2</v>
      </c>
      <c r="AM117">
        <v>1.5300430111200509E-2</v>
      </c>
      <c r="AN117">
        <v>8.9426970677435845E-3</v>
      </c>
      <c r="AO117">
        <v>4.5671948241270903E-2</v>
      </c>
      <c r="AP117">
        <v>6.8007626880098884E-2</v>
      </c>
      <c r="AQ117">
        <v>7.205811843338561E-2</v>
      </c>
      <c r="AR117">
        <v>3.9424136274914576E-2</v>
      </c>
      <c r="AS117" s="93">
        <v>1.3535356215080238E-2</v>
      </c>
    </row>
    <row r="118" spans="3:45" x14ac:dyDescent="0.3">
      <c r="C118" t="s">
        <v>622</v>
      </c>
      <c r="D118" s="92">
        <v>1.3997844370359778E-3</v>
      </c>
      <c r="E118">
        <v>1.4855023778265763E-3</v>
      </c>
      <c r="F118">
        <v>1.5750483565495303E-3</v>
      </c>
      <c r="G118">
        <v>6.2826841454651752E-4</v>
      </c>
      <c r="H118">
        <v>5.8784571724866729E-4</v>
      </c>
      <c r="I118">
        <v>9.3815437841964834E-4</v>
      </c>
      <c r="J118">
        <v>8.6584964833630936E-4</v>
      </c>
      <c r="K118">
        <v>6.1491663118022578E-4</v>
      </c>
      <c r="L118">
        <v>1.1189045155556342E-3</v>
      </c>
      <c r="M118">
        <v>1.4147845382005476E-3</v>
      </c>
      <c r="N118">
        <v>1.3182370270525524E-3</v>
      </c>
      <c r="O118">
        <v>4.0567791504104297E-3</v>
      </c>
      <c r="P118">
        <v>1.6952835646923818</v>
      </c>
      <c r="Q118">
        <v>1.1904618550592867E-2</v>
      </c>
      <c r="R118">
        <v>2.3507039406254612E-3</v>
      </c>
      <c r="S118">
        <v>7.5122449845331672E-3</v>
      </c>
      <c r="T118">
        <v>7.0426478138126691E-2</v>
      </c>
      <c r="U118">
        <v>2.168542372544758E-4</v>
      </c>
      <c r="V118">
        <v>3.3719901455356764E-3</v>
      </c>
      <c r="W118">
        <v>1.3996551472537488E-3</v>
      </c>
      <c r="X118">
        <v>5.9562465728627966E-4</v>
      </c>
      <c r="Y118">
        <v>6.2145567154518596E-3</v>
      </c>
      <c r="Z118">
        <v>7.7914940797483142E-3</v>
      </c>
      <c r="AA118">
        <v>1.9071901462915932E-3</v>
      </c>
      <c r="AB118">
        <v>6.2447736080662843E-3</v>
      </c>
      <c r="AC118">
        <v>2.3501007925298819E-3</v>
      </c>
      <c r="AD118">
        <v>6.5540182092783091E-3</v>
      </c>
      <c r="AE118">
        <v>1.9731863841592127E-3</v>
      </c>
      <c r="AF118">
        <v>2.293872429128541E-3</v>
      </c>
      <c r="AG118">
        <v>2.3081562942220881E-3</v>
      </c>
      <c r="AH118">
        <v>2.1241107189933334E-3</v>
      </c>
      <c r="AI118">
        <v>2.0971863738613039E-3</v>
      </c>
      <c r="AJ118">
        <v>1.6669700673074372E-3</v>
      </c>
      <c r="AK118">
        <v>3.003793830423037E-3</v>
      </c>
      <c r="AL118">
        <v>2.5656295141330493E-3</v>
      </c>
      <c r="AM118">
        <v>6.9254736433794464E-4</v>
      </c>
      <c r="AN118">
        <v>7.7191258813060133E-4</v>
      </c>
      <c r="AO118">
        <v>2.2018764752460627E-3</v>
      </c>
      <c r="AP118">
        <v>3.8834894565736482E-3</v>
      </c>
      <c r="AQ118">
        <v>3.787638046854593E-3</v>
      </c>
      <c r="AR118">
        <v>2.026823133764353E-3</v>
      </c>
      <c r="AS118" s="93">
        <v>8.6246258776227671E-4</v>
      </c>
    </row>
    <row r="119" spans="3:45" x14ac:dyDescent="0.3">
      <c r="C119" t="s">
        <v>623</v>
      </c>
      <c r="D119" s="92">
        <v>6.3392404899008381E-3</v>
      </c>
      <c r="E119">
        <v>6.8665221216172804E-3</v>
      </c>
      <c r="F119">
        <v>7.7760611190915837E-3</v>
      </c>
      <c r="G119">
        <v>2.8480077889613295E-3</v>
      </c>
      <c r="H119">
        <v>4.0156174646839649E-3</v>
      </c>
      <c r="I119">
        <v>4.5023643387420787E-3</v>
      </c>
      <c r="J119">
        <v>5.5130376403476613E-3</v>
      </c>
      <c r="K119">
        <v>5.5423983909367348E-3</v>
      </c>
      <c r="L119">
        <v>6.2831634503855037E-3</v>
      </c>
      <c r="M119">
        <v>6.822184078375761E-3</v>
      </c>
      <c r="N119">
        <v>8.0553926796658563E-3</v>
      </c>
      <c r="O119">
        <v>1.9072873639823219E-2</v>
      </c>
      <c r="P119">
        <v>5.0846162693125993E-3</v>
      </c>
      <c r="Q119">
        <v>1.7829003355811648</v>
      </c>
      <c r="R119">
        <v>1.2872446941774725E-2</v>
      </c>
      <c r="S119">
        <v>6.2968214234796508E-3</v>
      </c>
      <c r="T119">
        <v>5.9201131329184638E-3</v>
      </c>
      <c r="U119">
        <v>1.2748561647836318E-3</v>
      </c>
      <c r="V119">
        <v>0.10531150785133057</v>
      </c>
      <c r="W119">
        <v>2.7839092930742208E-2</v>
      </c>
      <c r="X119">
        <v>2.4421618019383846E-3</v>
      </c>
      <c r="Y119">
        <v>0.16194811431686723</v>
      </c>
      <c r="Z119">
        <v>1.8935189095556148E-2</v>
      </c>
      <c r="AA119">
        <v>1.0254575447961755E-2</v>
      </c>
      <c r="AB119">
        <v>1.5799508995528937E-2</v>
      </c>
      <c r="AC119">
        <v>8.503771989090211E-3</v>
      </c>
      <c r="AD119">
        <v>5.0410601633640868E-2</v>
      </c>
      <c r="AE119">
        <v>1.0605212483132703E-2</v>
      </c>
      <c r="AF119">
        <v>1.2762720544818513E-2</v>
      </c>
      <c r="AG119">
        <v>1.355186722845785E-2</v>
      </c>
      <c r="AH119">
        <v>1.2793195889420576E-2</v>
      </c>
      <c r="AI119">
        <v>1.1476995142684028E-2</v>
      </c>
      <c r="AJ119">
        <v>1.072868828389221E-2</v>
      </c>
      <c r="AK119">
        <v>1.2679584976142105E-2</v>
      </c>
      <c r="AL119">
        <v>1.3115659564513363E-2</v>
      </c>
      <c r="AM119">
        <v>4.5331786903359348E-3</v>
      </c>
      <c r="AN119">
        <v>8.6582322316047112E-3</v>
      </c>
      <c r="AO119">
        <v>8.9790653334043749E-3</v>
      </c>
      <c r="AP119">
        <v>2.1468903631470141E-2</v>
      </c>
      <c r="AQ119">
        <v>2.1260545134534629E-2</v>
      </c>
      <c r="AR119">
        <v>1.3048987743957815E-2</v>
      </c>
      <c r="AS119" s="93">
        <v>7.5748132361726454E-3</v>
      </c>
    </row>
    <row r="120" spans="3:45" x14ac:dyDescent="0.3">
      <c r="C120" t="s">
        <v>624</v>
      </c>
      <c r="D120" s="92">
        <v>0.13655975009023924</v>
      </c>
      <c r="E120">
        <v>0.17657731387086908</v>
      </c>
      <c r="F120">
        <v>0.20387437956182858</v>
      </c>
      <c r="G120">
        <v>6.3358991193743192E-2</v>
      </c>
      <c r="H120">
        <v>6.7779101923327464E-2</v>
      </c>
      <c r="I120">
        <v>0.10771808748800828</v>
      </c>
      <c r="J120">
        <v>0.11843567521375961</v>
      </c>
      <c r="K120">
        <v>5.7795005424222369E-2</v>
      </c>
      <c r="L120">
        <v>0.1536752151891439</v>
      </c>
      <c r="M120">
        <v>0.17589844730864562</v>
      </c>
      <c r="N120">
        <v>0.52040177271531662</v>
      </c>
      <c r="O120">
        <v>3.6867750028549626E-2</v>
      </c>
      <c r="P120">
        <v>9.7996106876606107E-2</v>
      </c>
      <c r="Q120">
        <v>1.0581964250050438E-2</v>
      </c>
      <c r="R120">
        <v>1.6334881593924993</v>
      </c>
      <c r="S120">
        <v>3.3038187445848723E-2</v>
      </c>
      <c r="T120">
        <v>3.6692427202504575E-2</v>
      </c>
      <c r="U120">
        <v>1.339348804296037E-2</v>
      </c>
      <c r="V120">
        <v>5.9894984149003417E-3</v>
      </c>
      <c r="W120">
        <v>1.6055033675290261E-2</v>
      </c>
      <c r="X120">
        <v>1.1011089468503524E-2</v>
      </c>
      <c r="Y120">
        <v>3.4076793942661013E-2</v>
      </c>
      <c r="Z120">
        <v>7.3676051677199761E-2</v>
      </c>
      <c r="AA120">
        <v>0.32117559589174471</v>
      </c>
      <c r="AB120">
        <v>0.18838418744936358</v>
      </c>
      <c r="AC120">
        <v>4.8555201651501123E-2</v>
      </c>
      <c r="AD120">
        <v>0.15304957879899739</v>
      </c>
      <c r="AE120">
        <v>0.30494634413164223</v>
      </c>
      <c r="AF120">
        <v>0.32685094244047197</v>
      </c>
      <c r="AG120">
        <v>0.29710622939834602</v>
      </c>
      <c r="AH120">
        <v>0.27474481558384078</v>
      </c>
      <c r="AI120">
        <v>0.3869906965402245</v>
      </c>
      <c r="AJ120">
        <v>0.26798515223579861</v>
      </c>
      <c r="AK120">
        <v>0.56747184883667001</v>
      </c>
      <c r="AL120">
        <v>0.38482424272047644</v>
      </c>
      <c r="AM120">
        <v>9.8630347756009498E-2</v>
      </c>
      <c r="AN120">
        <v>4.9934207024229696E-2</v>
      </c>
      <c r="AO120">
        <v>0.26037168380249337</v>
      </c>
      <c r="AP120">
        <v>0.43852297679846491</v>
      </c>
      <c r="AQ120">
        <v>0.48054909303961774</v>
      </c>
      <c r="AR120">
        <v>0.26205166238956584</v>
      </c>
      <c r="AS120" s="93">
        <v>8.9924187097033204E-2</v>
      </c>
    </row>
    <row r="121" spans="3:45" x14ac:dyDescent="0.3">
      <c r="C121" t="s">
        <v>625</v>
      </c>
      <c r="D121" s="92">
        <v>0.10697020747664188</v>
      </c>
      <c r="E121">
        <v>0.10457512028802465</v>
      </c>
      <c r="F121">
        <v>9.9607709580643272E-2</v>
      </c>
      <c r="G121">
        <v>2.1350540226559103E-2</v>
      </c>
      <c r="H121">
        <v>2.6075635442085795E-2</v>
      </c>
      <c r="I121">
        <v>7.2076874250073752E-2</v>
      </c>
      <c r="J121">
        <v>3.9194803083595499E-2</v>
      </c>
      <c r="K121">
        <v>3.5468375591022144E-2</v>
      </c>
      <c r="L121">
        <v>5.886322695792643E-2</v>
      </c>
      <c r="M121">
        <v>5.8084645890562503E-2</v>
      </c>
      <c r="N121">
        <v>4.1878189521359091E-2</v>
      </c>
      <c r="O121">
        <v>2.483105049418706E-2</v>
      </c>
      <c r="P121">
        <v>3.3926566684262548E-2</v>
      </c>
      <c r="Q121">
        <v>1.3570666173588684E-2</v>
      </c>
      <c r="R121">
        <v>5.4114220855272809E-2</v>
      </c>
      <c r="S121">
        <v>1.8469819143351345</v>
      </c>
      <c r="T121">
        <v>2.2782791714702311E-2</v>
      </c>
      <c r="U121">
        <v>5.227383546214227E-3</v>
      </c>
      <c r="V121">
        <v>4.3116360718677979E-3</v>
      </c>
      <c r="W121">
        <v>1.2822641570593948E-2</v>
      </c>
      <c r="X121">
        <v>4.9816884324990597E-3</v>
      </c>
      <c r="Y121">
        <v>6.5880893079069136E-2</v>
      </c>
      <c r="Z121">
        <v>7.3182529967799004E-2</v>
      </c>
      <c r="AA121">
        <v>7.260702765998521E-2</v>
      </c>
      <c r="AB121">
        <v>7.2219018736469368E-2</v>
      </c>
      <c r="AC121">
        <v>9.3661574892782193E-2</v>
      </c>
      <c r="AD121">
        <v>7.2847578758509612E-2</v>
      </c>
      <c r="AE121">
        <v>9.9335375365832354E-2</v>
      </c>
      <c r="AF121">
        <v>0.10790642571508155</v>
      </c>
      <c r="AG121">
        <v>9.970610794846041E-2</v>
      </c>
      <c r="AH121">
        <v>9.3262246393676432E-2</v>
      </c>
      <c r="AI121">
        <v>0.11743791752403011</v>
      </c>
      <c r="AJ121">
        <v>0.10623075448352697</v>
      </c>
      <c r="AK121">
        <v>0.11984681758452154</v>
      </c>
      <c r="AL121">
        <v>0.13120283816630321</v>
      </c>
      <c r="AM121">
        <v>4.5413164428129579E-2</v>
      </c>
      <c r="AN121">
        <v>1.7690814482892128E-2</v>
      </c>
      <c r="AO121">
        <v>8.854576736022142E-2</v>
      </c>
      <c r="AP121">
        <v>0.14049598353546514</v>
      </c>
      <c r="AQ121">
        <v>0.15847715598731066</v>
      </c>
      <c r="AR121">
        <v>9.3884738377833246E-2</v>
      </c>
      <c r="AS121" s="93">
        <v>2.6247913943423237E-2</v>
      </c>
    </row>
    <row r="122" spans="3:45" x14ac:dyDescent="0.3">
      <c r="C122" t="s">
        <v>626</v>
      </c>
      <c r="D122" s="92">
        <v>2.6704385349599607E-2</v>
      </c>
      <c r="E122">
        <v>2.9194539752385149E-2</v>
      </c>
      <c r="F122">
        <v>3.1330430311684462E-2</v>
      </c>
      <c r="G122">
        <v>1.3170047269739232E-2</v>
      </c>
      <c r="H122">
        <v>1.1089619548824437E-2</v>
      </c>
      <c r="I122">
        <v>1.8860922024318542E-2</v>
      </c>
      <c r="J122">
        <v>1.7291669580238211E-2</v>
      </c>
      <c r="K122">
        <v>1.2001789189060563E-2</v>
      </c>
      <c r="L122">
        <v>2.240899085909949E-2</v>
      </c>
      <c r="M122">
        <v>2.9216295893471207E-2</v>
      </c>
      <c r="N122">
        <v>2.6176866339808907E-2</v>
      </c>
      <c r="O122">
        <v>7.7577071168627512E-2</v>
      </c>
      <c r="P122">
        <v>0.20404099391839844</v>
      </c>
      <c r="Q122">
        <v>3.019763662276128E-2</v>
      </c>
      <c r="R122">
        <v>4.8933061288416208E-2</v>
      </c>
      <c r="S122">
        <v>0.17746284513220706</v>
      </c>
      <c r="T122">
        <v>1.7014035252298094</v>
      </c>
      <c r="U122">
        <v>3.8238307866667932E-3</v>
      </c>
      <c r="V122">
        <v>6.5528380936718242E-2</v>
      </c>
      <c r="W122">
        <v>2.3724337468250142E-2</v>
      </c>
      <c r="X122">
        <v>2.9026269963547658E-3</v>
      </c>
      <c r="Y122">
        <v>0.11846796436404484</v>
      </c>
      <c r="Z122">
        <v>7.1076573038127394E-2</v>
      </c>
      <c r="AA122">
        <v>3.8830473449975179E-2</v>
      </c>
      <c r="AB122">
        <v>0.14253006565838583</v>
      </c>
      <c r="AC122">
        <v>4.1592403474619892E-2</v>
      </c>
      <c r="AD122">
        <v>0.14170093671359704</v>
      </c>
      <c r="AE122">
        <v>3.9837063556172017E-2</v>
      </c>
      <c r="AF122">
        <v>4.6241117155387611E-2</v>
      </c>
      <c r="AG122">
        <v>4.6310510975502948E-2</v>
      </c>
      <c r="AH122">
        <v>4.2413895858298252E-2</v>
      </c>
      <c r="AI122">
        <v>4.2001726369574235E-2</v>
      </c>
      <c r="AJ122">
        <v>3.2056732236697159E-2</v>
      </c>
      <c r="AK122">
        <v>6.4023294025194966E-2</v>
      </c>
      <c r="AL122">
        <v>5.2122198325791631E-2</v>
      </c>
      <c r="AM122">
        <v>1.3335377490814246E-2</v>
      </c>
      <c r="AN122">
        <v>1.3373463087671228E-2</v>
      </c>
      <c r="AO122">
        <v>4.7282490919756497E-2</v>
      </c>
      <c r="AP122">
        <v>7.875032444102209E-2</v>
      </c>
      <c r="AQ122">
        <v>7.6750751937258596E-2</v>
      </c>
      <c r="AR122">
        <v>3.9918140102545421E-2</v>
      </c>
      <c r="AS122" s="93">
        <v>1.5977995295891691E-2</v>
      </c>
    </row>
    <row r="123" spans="3:45" x14ac:dyDescent="0.3">
      <c r="C123" t="s">
        <v>627</v>
      </c>
      <c r="D123" s="92">
        <v>0.19157129660448127</v>
      </c>
      <c r="E123">
        <v>2.5204798526340506E-2</v>
      </c>
      <c r="F123">
        <v>3.090986806351053E-2</v>
      </c>
      <c r="G123">
        <v>0.14902712646830865</v>
      </c>
      <c r="H123">
        <v>7.7476143535865113E-2</v>
      </c>
      <c r="I123">
        <v>0.19048433325918523</v>
      </c>
      <c r="J123">
        <v>5.0459040006062085E-2</v>
      </c>
      <c r="K123">
        <v>3.4104948290004704E-2</v>
      </c>
      <c r="L123">
        <v>8.3155786844912899E-2</v>
      </c>
      <c r="M123">
        <v>8.0591819109284285E-2</v>
      </c>
      <c r="N123">
        <v>1.4783052554054862E-2</v>
      </c>
      <c r="O123">
        <v>7.4537358180310756E-3</v>
      </c>
      <c r="P123">
        <v>8.8161487946787007E-3</v>
      </c>
      <c r="Q123">
        <v>1.6253468123476059E-2</v>
      </c>
      <c r="R123">
        <v>1.7591224034671522E-2</v>
      </c>
      <c r="S123">
        <v>1.8838762064208002E-2</v>
      </c>
      <c r="T123">
        <v>3.8946766000799607E-3</v>
      </c>
      <c r="U123">
        <v>1.1410497731606168</v>
      </c>
      <c r="V123">
        <v>1.6310854759021859E-2</v>
      </c>
      <c r="W123">
        <v>1.4731301768923698E-2</v>
      </c>
      <c r="X123">
        <v>2.292157275020191E-3</v>
      </c>
      <c r="Y123">
        <v>1.5409851549864196E-2</v>
      </c>
      <c r="Z123">
        <v>1.807483979532774E-2</v>
      </c>
      <c r="AA123">
        <v>1.6318661840287928E-2</v>
      </c>
      <c r="AB123">
        <v>1.6548152352164926E-2</v>
      </c>
      <c r="AC123">
        <v>5.9287592128052756E-3</v>
      </c>
      <c r="AD123">
        <v>1.2292265766306106E-2</v>
      </c>
      <c r="AE123">
        <v>3.4301285421985198E-2</v>
      </c>
      <c r="AF123">
        <v>2.8810180565273204E-2</v>
      </c>
      <c r="AG123">
        <v>1.7544862547779778E-2</v>
      </c>
      <c r="AH123">
        <v>1.5624117735474251E-2</v>
      </c>
      <c r="AI123">
        <v>4.0665543272025262E-2</v>
      </c>
      <c r="AJ123">
        <v>3.2179636491205761E-2</v>
      </c>
      <c r="AK123">
        <v>2.7926357629498542E-2</v>
      </c>
      <c r="AL123">
        <v>5.6583298253666155E-2</v>
      </c>
      <c r="AM123">
        <v>9.1510512296889748E-3</v>
      </c>
      <c r="AN123">
        <v>8.9437241686976202E-3</v>
      </c>
      <c r="AO123">
        <v>1.873579892462467E-2</v>
      </c>
      <c r="AP123">
        <v>2.3699205902046761E-2</v>
      </c>
      <c r="AQ123">
        <v>1.9857224836730927E-2</v>
      </c>
      <c r="AR123">
        <v>1.2412101168340095E-2</v>
      </c>
      <c r="AS123" s="93">
        <v>4.8888487854534144E-3</v>
      </c>
    </row>
    <row r="124" spans="3:45" x14ac:dyDescent="0.3">
      <c r="C124" t="s">
        <v>628</v>
      </c>
      <c r="D124" s="92">
        <v>6.3498429747186863E-2</v>
      </c>
      <c r="E124">
        <v>6.7788934803052009E-2</v>
      </c>
      <c r="F124">
        <v>7.654985487409606E-2</v>
      </c>
      <c r="G124">
        <v>2.8230611762064813E-2</v>
      </c>
      <c r="H124">
        <v>4.2528719923624954E-2</v>
      </c>
      <c r="I124">
        <v>4.4435853833379835E-2</v>
      </c>
      <c r="J124">
        <v>5.6905914981197049E-2</v>
      </c>
      <c r="K124">
        <v>6.3937896071069686E-2</v>
      </c>
      <c r="L124">
        <v>6.2522158259278815E-2</v>
      </c>
      <c r="M124">
        <v>6.6384965856553235E-2</v>
      </c>
      <c r="N124">
        <v>6.9977429668889896E-2</v>
      </c>
      <c r="O124">
        <v>0.23567814369773848</v>
      </c>
      <c r="P124">
        <v>5.2661910573470722E-2</v>
      </c>
      <c r="Q124">
        <v>0.15205811740022815</v>
      </c>
      <c r="R124">
        <v>8.0423232666205574E-2</v>
      </c>
      <c r="S124">
        <v>6.8704598127255004E-2</v>
      </c>
      <c r="T124">
        <v>6.4263085496355288E-2</v>
      </c>
      <c r="U124">
        <v>1.1849554385105567E-2</v>
      </c>
      <c r="V124">
        <v>1.383633709388167</v>
      </c>
      <c r="W124">
        <v>0.3070617239654802</v>
      </c>
      <c r="X124">
        <v>1.3890847713796848E-2</v>
      </c>
      <c r="Y124">
        <v>0.51984935631880369</v>
      </c>
      <c r="Z124">
        <v>0.20480431356682502</v>
      </c>
      <c r="AA124">
        <v>9.7676107582706576E-2</v>
      </c>
      <c r="AB124">
        <v>0.16354412625971956</v>
      </c>
      <c r="AC124">
        <v>7.719482761660848E-2</v>
      </c>
      <c r="AD124">
        <v>0.2617825126846578</v>
      </c>
      <c r="AE124">
        <v>0.10345374453398977</v>
      </c>
      <c r="AF124">
        <v>0.12574460662242631</v>
      </c>
      <c r="AG124">
        <v>0.13515560792083267</v>
      </c>
      <c r="AH124">
        <v>0.12733060026286092</v>
      </c>
      <c r="AI124">
        <v>0.11147015354307249</v>
      </c>
      <c r="AJ124">
        <v>0.11267313749010785</v>
      </c>
      <c r="AK124">
        <v>0.12316616548467778</v>
      </c>
      <c r="AL124">
        <v>0.12653105543888235</v>
      </c>
      <c r="AM124">
        <v>4.715395903265019E-2</v>
      </c>
      <c r="AN124">
        <v>0.10051239921766865</v>
      </c>
      <c r="AO124">
        <v>8.9449940970679612E-2</v>
      </c>
      <c r="AP124">
        <v>0.21154498243196421</v>
      </c>
      <c r="AQ124">
        <v>0.21475804000100596</v>
      </c>
      <c r="AR124">
        <v>0.12770134159146651</v>
      </c>
      <c r="AS124" s="93">
        <v>8.2978617019074927E-2</v>
      </c>
    </row>
    <row r="125" spans="3:45" x14ac:dyDescent="0.3">
      <c r="C125" t="s">
        <v>629</v>
      </c>
      <c r="D125" s="92">
        <v>6.9449243067398303E-2</v>
      </c>
      <c r="E125">
        <v>3.1784712759940548E-2</v>
      </c>
      <c r="F125">
        <v>3.3100214879977601E-2</v>
      </c>
      <c r="G125">
        <v>1.708276220143257E-2</v>
      </c>
      <c r="H125">
        <v>6.0489412018325799E-2</v>
      </c>
      <c r="I125">
        <v>4.426815155827455E-2</v>
      </c>
      <c r="J125">
        <v>2.9423122973693649E-2</v>
      </c>
      <c r="K125">
        <v>5.5740757193757096E-2</v>
      </c>
      <c r="L125">
        <v>4.279163569738844E-2</v>
      </c>
      <c r="M125">
        <v>2.7475958203344239E-2</v>
      </c>
      <c r="N125">
        <v>2.6010954611417378E-2</v>
      </c>
      <c r="O125">
        <v>2.5261419808813759E-2</v>
      </c>
      <c r="P125">
        <v>2.376262695705602E-2</v>
      </c>
      <c r="Q125">
        <v>4.6315780983333776E-2</v>
      </c>
      <c r="R125">
        <v>3.0385663429812967E-2</v>
      </c>
      <c r="S125">
        <v>0.17478306734089688</v>
      </c>
      <c r="T125">
        <v>1.7743153484877133E-2</v>
      </c>
      <c r="U125">
        <v>1.9884504143025141E-2</v>
      </c>
      <c r="V125">
        <v>8.8119801429185032E-2</v>
      </c>
      <c r="W125">
        <v>2.0421448754706812</v>
      </c>
      <c r="X125">
        <v>3.6123271367125599E-3</v>
      </c>
      <c r="Y125">
        <v>8.717208471414338E-2</v>
      </c>
      <c r="Z125">
        <v>4.8494890558504714E-2</v>
      </c>
      <c r="AA125">
        <v>4.2785449149787762E-2</v>
      </c>
      <c r="AB125">
        <v>0.16859191350513561</v>
      </c>
      <c r="AC125">
        <v>3.7382893998270904E-2</v>
      </c>
      <c r="AD125">
        <v>9.4943537534932204E-2</v>
      </c>
      <c r="AE125">
        <v>3.9924508477004177E-2</v>
      </c>
      <c r="AF125">
        <v>5.2334020388396456E-2</v>
      </c>
      <c r="AG125">
        <v>6.0383808042410392E-2</v>
      </c>
      <c r="AH125">
        <v>5.7835308409582308E-2</v>
      </c>
      <c r="AI125">
        <v>3.7958344839475272E-2</v>
      </c>
      <c r="AJ125">
        <v>3.1814006576008781E-2</v>
      </c>
      <c r="AK125">
        <v>3.747224620466507E-2</v>
      </c>
      <c r="AL125">
        <v>4.8891810124481433E-2</v>
      </c>
      <c r="AM125">
        <v>1.4195928553724441E-2</v>
      </c>
      <c r="AN125">
        <v>2.4266928618077575E-2</v>
      </c>
      <c r="AO125">
        <v>3.0367290376527408E-2</v>
      </c>
      <c r="AP125">
        <v>9.5372292650865997E-2</v>
      </c>
      <c r="AQ125">
        <v>9.6412000871211864E-2</v>
      </c>
      <c r="AR125">
        <v>6.3001363306959518E-2</v>
      </c>
      <c r="AS125" s="93">
        <v>3.6726414849241114E-2</v>
      </c>
    </row>
    <row r="126" spans="3:45" x14ac:dyDescent="0.3">
      <c r="C126" t="s">
        <v>630</v>
      </c>
      <c r="D126" s="92">
        <v>2.2472486056479026E-2</v>
      </c>
      <c r="E126">
        <v>2.1602121886061285E-2</v>
      </c>
      <c r="F126">
        <v>2.3775453391679427E-2</v>
      </c>
      <c r="G126">
        <v>9.4455452036636845E-3</v>
      </c>
      <c r="H126">
        <v>1.3151220158891827E-2</v>
      </c>
      <c r="I126">
        <v>1.6136139618141702E-2</v>
      </c>
      <c r="J126">
        <v>1.4342587733300265E-2</v>
      </c>
      <c r="K126">
        <v>1.1996267733579698E-2</v>
      </c>
      <c r="L126">
        <v>1.9211976215564194E-2</v>
      </c>
      <c r="M126">
        <v>2.1481466323476906E-2</v>
      </c>
      <c r="N126">
        <v>7.2117833191155403E-2</v>
      </c>
      <c r="O126">
        <v>0.29299771285380893</v>
      </c>
      <c r="P126">
        <v>1.6804363887858401E-2</v>
      </c>
      <c r="Q126">
        <v>0.18182014537710453</v>
      </c>
      <c r="R126">
        <v>6.4221612398723218E-2</v>
      </c>
      <c r="S126">
        <v>4.575968872608932E-2</v>
      </c>
      <c r="T126">
        <v>1.5111415869452884E-2</v>
      </c>
      <c r="U126">
        <v>4.9852220664499888E-3</v>
      </c>
      <c r="V126">
        <v>2.7235292298620997E-2</v>
      </c>
      <c r="W126">
        <v>0.2043971755702936</v>
      </c>
      <c r="X126">
        <v>1.2063272770653151</v>
      </c>
      <c r="Y126">
        <v>0.27850286927525864</v>
      </c>
      <c r="Z126">
        <v>7.0532029901172466E-2</v>
      </c>
      <c r="AA126">
        <v>3.6892737489634744E-2</v>
      </c>
      <c r="AB126">
        <v>7.9129511212956069E-2</v>
      </c>
      <c r="AC126">
        <v>3.7655467784882386E-2</v>
      </c>
      <c r="AD126">
        <v>0.16215699959891905</v>
      </c>
      <c r="AE126">
        <v>3.3389820074221303E-2</v>
      </c>
      <c r="AF126">
        <v>3.5787242983432846E-2</v>
      </c>
      <c r="AG126">
        <v>3.3165819402864651E-2</v>
      </c>
      <c r="AH126">
        <v>3.118968514035891E-2</v>
      </c>
      <c r="AI126">
        <v>4.2297319010249038E-2</v>
      </c>
      <c r="AJ126">
        <v>2.7656496379331302E-2</v>
      </c>
      <c r="AK126">
        <v>3.8253180142938319E-2</v>
      </c>
      <c r="AL126">
        <v>4.2380003554098974E-2</v>
      </c>
      <c r="AM126">
        <v>1.0840014777082588E-2</v>
      </c>
      <c r="AN126">
        <v>1.1736541184994296E-2</v>
      </c>
      <c r="AO126">
        <v>2.3111891932428852E-2</v>
      </c>
      <c r="AP126">
        <v>4.9835234873764525E-2</v>
      </c>
      <c r="AQ126">
        <v>5.0599157251733029E-2</v>
      </c>
      <c r="AR126">
        <v>3.1358433260575011E-2</v>
      </c>
      <c r="AS126" s="93">
        <v>1.4057733762115514E-2</v>
      </c>
    </row>
    <row r="127" spans="3:45" x14ac:dyDescent="0.3">
      <c r="C127" t="s">
        <v>192</v>
      </c>
      <c r="D127" s="92">
        <v>1.7635776581624258E-2</v>
      </c>
      <c r="E127">
        <v>1.9130497833085184E-2</v>
      </c>
      <c r="F127">
        <v>2.1719164824674005E-2</v>
      </c>
      <c r="G127">
        <v>8.0537005063163695E-3</v>
      </c>
      <c r="H127">
        <v>9.3716158013540073E-3</v>
      </c>
      <c r="I127">
        <v>1.2605427529642324E-2</v>
      </c>
      <c r="J127">
        <v>1.3468501131096487E-2</v>
      </c>
      <c r="K127">
        <v>8.4160073369884923E-3</v>
      </c>
      <c r="L127">
        <v>1.7201549906574048E-2</v>
      </c>
      <c r="M127">
        <v>2.0143767202576292E-2</v>
      </c>
      <c r="N127">
        <v>1.4737570665273727E-2</v>
      </c>
      <c r="O127">
        <v>1.3768328789193637E-2</v>
      </c>
      <c r="P127">
        <v>1.2918646122817025E-2</v>
      </c>
      <c r="Q127">
        <v>2.081561144750587E-2</v>
      </c>
      <c r="R127">
        <v>1.6238273864898969E-2</v>
      </c>
      <c r="S127">
        <v>1.6394783870574491E-2</v>
      </c>
      <c r="T127">
        <v>1.6047283795849989E-2</v>
      </c>
      <c r="U127">
        <v>2.9470257576822922E-3</v>
      </c>
      <c r="V127">
        <v>6.4412699481309404E-3</v>
      </c>
      <c r="W127">
        <v>7.6356099729670363E-2</v>
      </c>
      <c r="X127">
        <v>2.0657348776487875E-3</v>
      </c>
      <c r="Y127">
        <v>2.1728811094018385</v>
      </c>
      <c r="Z127">
        <v>5.4661087759793878E-2</v>
      </c>
      <c r="AA127">
        <v>2.971416537097403E-2</v>
      </c>
      <c r="AB127">
        <v>4.7133660883939936E-2</v>
      </c>
      <c r="AC127">
        <v>4.3408158524231466E-2</v>
      </c>
      <c r="AD127">
        <v>0.5311457428467603</v>
      </c>
      <c r="AE127">
        <v>2.9203049901366001E-2</v>
      </c>
      <c r="AF127">
        <v>3.610922202279912E-2</v>
      </c>
      <c r="AG127">
        <v>3.9408206480433722E-2</v>
      </c>
      <c r="AH127">
        <v>3.7916899695320215E-2</v>
      </c>
      <c r="AI127">
        <v>2.8544808408761065E-2</v>
      </c>
      <c r="AJ127">
        <v>2.1406554156122425E-2</v>
      </c>
      <c r="AK127">
        <v>2.2879113573820248E-2</v>
      </c>
      <c r="AL127">
        <v>3.7480485907736644E-2</v>
      </c>
      <c r="AM127">
        <v>1.0604692982414139E-2</v>
      </c>
      <c r="AN127">
        <v>1.5081370723175969E-2</v>
      </c>
      <c r="AO127">
        <v>2.2198781612684394E-2</v>
      </c>
      <c r="AP127">
        <v>6.79842688772863E-2</v>
      </c>
      <c r="AQ127">
        <v>5.7286466501187856E-2</v>
      </c>
      <c r="AR127">
        <v>4.2773758853708363E-2</v>
      </c>
      <c r="AS127" s="93">
        <v>1.6899871309858667E-2</v>
      </c>
    </row>
    <row r="128" spans="3:45" x14ac:dyDescent="0.3">
      <c r="C128" t="s">
        <v>631</v>
      </c>
      <c r="D128" s="92">
        <v>0.11486830792358479</v>
      </c>
      <c r="E128">
        <v>0.10575578948462927</v>
      </c>
      <c r="F128">
        <v>0.10355672333653591</v>
      </c>
      <c r="G128">
        <v>2.9304914442698188E-2</v>
      </c>
      <c r="H128">
        <v>4.6348163838926724E-2</v>
      </c>
      <c r="I128">
        <v>5.7951540287235648E-2</v>
      </c>
      <c r="J128">
        <v>5.2089210111022945E-2</v>
      </c>
      <c r="K128">
        <v>3.7565840564622498E-2</v>
      </c>
      <c r="L128">
        <v>6.8274715543277825E-2</v>
      </c>
      <c r="M128">
        <v>7.3176220063616099E-2</v>
      </c>
      <c r="N128">
        <v>7.4968853509562311E-2</v>
      </c>
      <c r="O128">
        <v>0.29098735987167462</v>
      </c>
      <c r="P128">
        <v>4.9055210791034157E-2</v>
      </c>
      <c r="Q128">
        <v>2.5715438354003903E-2</v>
      </c>
      <c r="R128">
        <v>0.10550942710478299</v>
      </c>
      <c r="S128">
        <v>5.8953915126938414E-2</v>
      </c>
      <c r="T128">
        <v>5.092386944517447E-2</v>
      </c>
      <c r="U128">
        <v>2.2673800885832807E-2</v>
      </c>
      <c r="V128">
        <v>1.5276406023285399E-2</v>
      </c>
      <c r="W128">
        <v>8.3806078974914197E-2</v>
      </c>
      <c r="X128">
        <v>1.7225795276490929E-2</v>
      </c>
      <c r="Y128">
        <v>0.12171983772019912</v>
      </c>
      <c r="Z128">
        <v>2.1559522558424944</v>
      </c>
      <c r="AA128">
        <v>0.10497562947556292</v>
      </c>
      <c r="AB128">
        <v>0.1080713653939368</v>
      </c>
      <c r="AC128">
        <v>0.25981056747471304</v>
      </c>
      <c r="AD128">
        <v>0.15822516873199782</v>
      </c>
      <c r="AE128">
        <v>0.11574736126959154</v>
      </c>
      <c r="AF128">
        <v>0.135200512677662</v>
      </c>
      <c r="AG128">
        <v>0.13870652064443381</v>
      </c>
      <c r="AH128">
        <v>0.13051862602851044</v>
      </c>
      <c r="AI128">
        <v>0.12776761859799712</v>
      </c>
      <c r="AJ128">
        <v>0.12325160171730958</v>
      </c>
      <c r="AK128">
        <v>0.12381209095547584</v>
      </c>
      <c r="AL128">
        <v>0.14636805118868601</v>
      </c>
      <c r="AM128">
        <v>5.0777705895760916E-2</v>
      </c>
      <c r="AN128">
        <v>7.5035861876447937E-2</v>
      </c>
      <c r="AO128">
        <v>8.577017715783819E-2</v>
      </c>
      <c r="AP128">
        <v>0.22221851809041623</v>
      </c>
      <c r="AQ128">
        <v>0.21660008624855429</v>
      </c>
      <c r="AR128">
        <v>0.13244931787260014</v>
      </c>
      <c r="AS128" s="93">
        <v>6.9809653092020627E-2</v>
      </c>
    </row>
    <row r="129" spans="3:45" x14ac:dyDescent="0.3">
      <c r="C129" t="s">
        <v>632</v>
      </c>
      <c r="D129" s="92">
        <v>3.6476606559636155E-4</v>
      </c>
      <c r="E129">
        <v>3.4102147918934857E-4</v>
      </c>
      <c r="F129">
        <v>3.3793289769600969E-4</v>
      </c>
      <c r="G129">
        <v>9.7304368734630559E-5</v>
      </c>
      <c r="H129">
        <v>1.4966237871697486E-4</v>
      </c>
      <c r="I129">
        <v>1.8813942105427471E-4</v>
      </c>
      <c r="J129">
        <v>1.7366227760064239E-4</v>
      </c>
      <c r="K129">
        <v>1.2398796784815841E-4</v>
      </c>
      <c r="L129">
        <v>2.2605859940701172E-4</v>
      </c>
      <c r="M129">
        <v>2.4292583827317463E-4</v>
      </c>
      <c r="N129">
        <v>2.4152165816406101E-4</v>
      </c>
      <c r="O129">
        <v>8.9848651391394026E-4</v>
      </c>
      <c r="P129">
        <v>1.626030045244306E-4</v>
      </c>
      <c r="Q129">
        <v>8.9801395469197337E-5</v>
      </c>
      <c r="R129">
        <v>3.3162454517699771E-4</v>
      </c>
      <c r="S129">
        <v>1.8645943663965852E-4</v>
      </c>
      <c r="T129">
        <v>1.6242820786715152E-4</v>
      </c>
      <c r="U129">
        <v>7.081739540047218E-5</v>
      </c>
      <c r="V129">
        <v>1.4621099912101715E-4</v>
      </c>
      <c r="W129">
        <v>2.7680077562502174E-4</v>
      </c>
      <c r="X129">
        <v>5.4219576472518921E-5</v>
      </c>
      <c r="Y129">
        <v>4.0985964124415228E-4</v>
      </c>
      <c r="Z129">
        <v>6.5243130447786559E-3</v>
      </c>
      <c r="AA129">
        <v>2.0003462122986697</v>
      </c>
      <c r="AB129">
        <v>3.6330866198856754E-4</v>
      </c>
      <c r="AC129">
        <v>7.9621732165276789E-4</v>
      </c>
      <c r="AD129">
        <v>1.3733717419619805E-3</v>
      </c>
      <c r="AE129">
        <v>3.8434517914928733E-4</v>
      </c>
      <c r="AF129">
        <v>4.5150908866873734E-4</v>
      </c>
      <c r="AG129">
        <v>4.6605234885896808E-4</v>
      </c>
      <c r="AH129">
        <v>4.3981768577620563E-4</v>
      </c>
      <c r="AI129">
        <v>4.2070673192993535E-4</v>
      </c>
      <c r="AJ129">
        <v>4.0327346746787566E-4</v>
      </c>
      <c r="AK129">
        <v>4.0299273843808918E-4</v>
      </c>
      <c r="AL129">
        <v>4.8667163511709573E-4</v>
      </c>
      <c r="AM129">
        <v>1.6785555313054111E-4</v>
      </c>
      <c r="AN129">
        <v>2.3954067725330742E-4</v>
      </c>
      <c r="AO129">
        <v>2.8821207804249259E-4</v>
      </c>
      <c r="AP129">
        <v>7.39344264872938E-4</v>
      </c>
      <c r="AQ129">
        <v>7.2637475792556433E-4</v>
      </c>
      <c r="AR129">
        <v>4.5187616110117226E-4</v>
      </c>
      <c r="AS129" s="93">
        <v>2.3409526096312646E-4</v>
      </c>
    </row>
    <row r="130" spans="3:45" x14ac:dyDescent="0.3">
      <c r="C130" t="s">
        <v>633</v>
      </c>
      <c r="D130" s="92">
        <v>1.2061358522373786E-2</v>
      </c>
      <c r="E130">
        <v>1.2905283531463628E-2</v>
      </c>
      <c r="F130">
        <v>1.4464524782428548E-2</v>
      </c>
      <c r="G130">
        <v>7.681882919967091E-2</v>
      </c>
      <c r="H130">
        <v>5.5528399180776698E-3</v>
      </c>
      <c r="I130">
        <v>7.7856732550897357E-3</v>
      </c>
      <c r="J130">
        <v>9.1921846608721495E-3</v>
      </c>
      <c r="K130">
        <v>5.0607366268652651E-3</v>
      </c>
      <c r="L130">
        <v>1.1208593400774475E-2</v>
      </c>
      <c r="M130">
        <v>1.1996556577996904E-2</v>
      </c>
      <c r="N130">
        <v>1.9088135730723658E-2</v>
      </c>
      <c r="O130">
        <v>1.7555128401845962E-2</v>
      </c>
      <c r="P130">
        <v>8.4922020655948914E-3</v>
      </c>
      <c r="Q130">
        <v>1.0721245731910382E-2</v>
      </c>
      <c r="R130">
        <v>1.0385020579120585E-2</v>
      </c>
      <c r="S130">
        <v>6.0718358768822346E-3</v>
      </c>
      <c r="T130">
        <v>5.3682896541663418E-3</v>
      </c>
      <c r="U130">
        <v>2.1732807579573393E-3</v>
      </c>
      <c r="V130">
        <v>1.8992319380477618E-3</v>
      </c>
      <c r="W130">
        <v>6.8270123634950452E-3</v>
      </c>
      <c r="X130">
        <v>1.5967347717171911E-3</v>
      </c>
      <c r="Y130">
        <v>1.4680887690570779E-2</v>
      </c>
      <c r="Z130">
        <v>9.1355665823303164E-2</v>
      </c>
      <c r="AA130">
        <v>2.1373884967933129E-2</v>
      </c>
      <c r="AB130">
        <v>2.0764214222407005</v>
      </c>
      <c r="AC130">
        <v>5.9393133883742684E-2</v>
      </c>
      <c r="AD130">
        <v>2.1714703796318048E-2</v>
      </c>
      <c r="AE130">
        <v>1.6901497308268492E-2</v>
      </c>
      <c r="AF130">
        <v>2.5355562719876636E-2</v>
      </c>
      <c r="AG130">
        <v>3.3180266820815839E-2</v>
      </c>
      <c r="AH130">
        <v>3.2071809612962889E-2</v>
      </c>
      <c r="AI130">
        <v>1.5298541057210603E-2</v>
      </c>
      <c r="AJ130">
        <v>1.2267900875622455E-2</v>
      </c>
      <c r="AK130">
        <v>1.689769858653227E-2</v>
      </c>
      <c r="AL130">
        <v>1.7686451718946249E-2</v>
      </c>
      <c r="AM130">
        <v>6.4473249511592598E-3</v>
      </c>
      <c r="AN130">
        <v>3.9545028213616752E-2</v>
      </c>
      <c r="AO130">
        <v>1.5660829661162088E-2</v>
      </c>
      <c r="AP130">
        <v>4.439225243649509E-2</v>
      </c>
      <c r="AQ130">
        <v>5.6917149116138634E-2</v>
      </c>
      <c r="AR130">
        <v>3.3297281925159586E-2</v>
      </c>
      <c r="AS130" s="93">
        <v>2.6694710965857418E-2</v>
      </c>
    </row>
    <row r="131" spans="3:45" x14ac:dyDescent="0.3">
      <c r="C131" t="s">
        <v>634</v>
      </c>
      <c r="D131" s="92">
        <v>5.9594300847904097E-2</v>
      </c>
      <c r="E131">
        <v>5.8830057066763919E-2</v>
      </c>
      <c r="F131">
        <v>6.3370763319327089E-2</v>
      </c>
      <c r="G131">
        <v>2.4508866755401006E-2</v>
      </c>
      <c r="H131">
        <v>2.7487455762455853E-2</v>
      </c>
      <c r="I131">
        <v>6.6768781641508998E-2</v>
      </c>
      <c r="J131">
        <v>3.8022758309932819E-2</v>
      </c>
      <c r="K131">
        <v>2.4605880899298035E-2</v>
      </c>
      <c r="L131">
        <v>4.7964061522744739E-2</v>
      </c>
      <c r="M131">
        <v>5.1321962642551511E-2</v>
      </c>
      <c r="N131">
        <v>5.8564303537077159E-2</v>
      </c>
      <c r="O131">
        <v>0.25893283609163753</v>
      </c>
      <c r="P131">
        <v>4.2943121120950063E-2</v>
      </c>
      <c r="Q131">
        <v>4.584602642412406E-2</v>
      </c>
      <c r="R131">
        <v>0.11297105880332732</v>
      </c>
      <c r="S131">
        <v>9.4447619084490703E-2</v>
      </c>
      <c r="T131">
        <v>5.016069042449868E-2</v>
      </c>
      <c r="U131">
        <v>1.9927481694175714E-2</v>
      </c>
      <c r="V131">
        <v>2.6450418013352399E-2</v>
      </c>
      <c r="W131">
        <v>0.13241516447753424</v>
      </c>
      <c r="X131">
        <v>1.129157908963601E-2</v>
      </c>
      <c r="Y131">
        <v>0.3737782078788236</v>
      </c>
      <c r="Z131">
        <v>0.51858184054773271</v>
      </c>
      <c r="AA131">
        <v>0.10841416075101042</v>
      </c>
      <c r="AB131">
        <v>0.14836084251327247</v>
      </c>
      <c r="AC131">
        <v>2.4060092891974385</v>
      </c>
      <c r="AD131">
        <v>0.29961212782372404</v>
      </c>
      <c r="AE131">
        <v>7.5395543028540693E-2</v>
      </c>
      <c r="AF131">
        <v>0.10225733187328709</v>
      </c>
      <c r="AG131">
        <v>0.11934396813788818</v>
      </c>
      <c r="AH131">
        <v>0.10950793979008966</v>
      </c>
      <c r="AI131">
        <v>7.4982932274657757E-2</v>
      </c>
      <c r="AJ131">
        <v>6.0907781005052057E-2</v>
      </c>
      <c r="AK131">
        <v>8.2061974640852492E-2</v>
      </c>
      <c r="AL131">
        <v>8.5657375899609214E-2</v>
      </c>
      <c r="AM131">
        <v>2.4581815571566943E-2</v>
      </c>
      <c r="AN131">
        <v>2.9299197292513346E-2</v>
      </c>
      <c r="AO131">
        <v>5.8317170324127504E-2</v>
      </c>
      <c r="AP131">
        <v>0.18568770787768168</v>
      </c>
      <c r="AQ131">
        <v>0.23589752154979532</v>
      </c>
      <c r="AR131">
        <v>9.8980518231949255E-2</v>
      </c>
      <c r="AS131" s="93">
        <v>5.7375052353460118E-2</v>
      </c>
    </row>
    <row r="132" spans="3:45" x14ac:dyDescent="0.3">
      <c r="C132" t="s">
        <v>635</v>
      </c>
      <c r="D132" s="92">
        <v>3.2777848160939656E-2</v>
      </c>
      <c r="E132">
        <v>4.0828844312855224E-2</v>
      </c>
      <c r="F132">
        <v>4.7686257215651881E-2</v>
      </c>
      <c r="G132">
        <v>1.6327593746676857E-2</v>
      </c>
      <c r="H132">
        <v>1.6213290828506598E-2</v>
      </c>
      <c r="I132">
        <v>2.4126773558507539E-2</v>
      </c>
      <c r="J132">
        <v>2.9543861692307421E-2</v>
      </c>
      <c r="K132">
        <v>1.447830608204145E-2</v>
      </c>
      <c r="L132">
        <v>3.7078897127830787E-2</v>
      </c>
      <c r="M132">
        <v>4.1350019887382822E-2</v>
      </c>
      <c r="N132">
        <v>2.4706727411587703E-2</v>
      </c>
      <c r="O132">
        <v>1.0201708172255495E-2</v>
      </c>
      <c r="P132">
        <v>2.5756675302624526E-2</v>
      </c>
      <c r="Q132">
        <v>3.1926894385129914E-3</v>
      </c>
      <c r="R132">
        <v>1.8308232948709577E-2</v>
      </c>
      <c r="S132">
        <v>8.9468531072460292E-3</v>
      </c>
      <c r="T132">
        <v>1.0114153245002753E-2</v>
      </c>
      <c r="U132">
        <v>3.7980779249890775E-3</v>
      </c>
      <c r="V132">
        <v>1.8084546939277344E-3</v>
      </c>
      <c r="W132">
        <v>4.9402497067595969E-3</v>
      </c>
      <c r="X132">
        <v>3.0429582924922107E-3</v>
      </c>
      <c r="Y132">
        <v>1.3129441470807903E-2</v>
      </c>
      <c r="Z132">
        <v>2.3918231727687929E-2</v>
      </c>
      <c r="AA132">
        <v>5.3537544088823705E-2</v>
      </c>
      <c r="AB132">
        <v>6.0679479077793023E-2</v>
      </c>
      <c r="AC132">
        <v>1.750840499822294E-2</v>
      </c>
      <c r="AD132">
        <v>2.0669229335862607</v>
      </c>
      <c r="AE132">
        <v>6.5890544986306906E-2</v>
      </c>
      <c r="AF132">
        <v>8.218480695683511E-2</v>
      </c>
      <c r="AG132">
        <v>8.9952132550322306E-2</v>
      </c>
      <c r="AH132">
        <v>8.762296441639425E-2</v>
      </c>
      <c r="AI132">
        <v>6.4827887912726451E-2</v>
      </c>
      <c r="AJ132">
        <v>5.5629476982276833E-2</v>
      </c>
      <c r="AK132">
        <v>4.9213362474992431E-2</v>
      </c>
      <c r="AL132">
        <v>8.5575947589815515E-2</v>
      </c>
      <c r="AM132">
        <v>2.6829444325353509E-2</v>
      </c>
      <c r="AN132">
        <v>1.4399128348648815E-2</v>
      </c>
      <c r="AO132">
        <v>5.468796674662979E-2</v>
      </c>
      <c r="AP132">
        <v>0.12774253799745866</v>
      </c>
      <c r="AQ132">
        <v>0.13654491160996982</v>
      </c>
      <c r="AR132">
        <v>0.10225268120480148</v>
      </c>
      <c r="AS132" s="93">
        <v>4.1647925869063296E-2</v>
      </c>
    </row>
    <row r="133" spans="3:45" x14ac:dyDescent="0.3">
      <c r="C133" t="s">
        <v>636</v>
      </c>
      <c r="D133" s="92">
        <v>0.27746594794834017</v>
      </c>
      <c r="E133">
        <v>0.42998310486905283</v>
      </c>
      <c r="F133">
        <v>0.49181552794125927</v>
      </c>
      <c r="G133">
        <v>8.9581439157293635E-2</v>
      </c>
      <c r="H133">
        <v>0.13430912810871617</v>
      </c>
      <c r="I133">
        <v>0.35098735162023381</v>
      </c>
      <c r="J133">
        <v>0.17823848253882624</v>
      </c>
      <c r="K133">
        <v>8.6117897717344183E-2</v>
      </c>
      <c r="L133">
        <v>0.35224432860161847</v>
      </c>
      <c r="M133">
        <v>0.39183596786467978</v>
      </c>
      <c r="N133">
        <v>0.18790754878387217</v>
      </c>
      <c r="O133">
        <v>4.8384461055197184E-2</v>
      </c>
      <c r="P133">
        <v>0.15159970079154828</v>
      </c>
      <c r="Q133">
        <v>5.9692765675351204E-3</v>
      </c>
      <c r="R133">
        <v>0.10153653008310931</v>
      </c>
      <c r="S133">
        <v>2.9768260216766047E-2</v>
      </c>
      <c r="T133">
        <v>2.1921534767594886E-2</v>
      </c>
      <c r="U133">
        <v>7.5664765682078297E-3</v>
      </c>
      <c r="V133">
        <v>3.3025075651728526E-3</v>
      </c>
      <c r="W133">
        <v>9.3731561071292765E-3</v>
      </c>
      <c r="X133">
        <v>6.8276144983805617E-3</v>
      </c>
      <c r="Y133">
        <v>2.1899948431557653E-2</v>
      </c>
      <c r="Z133">
        <v>4.3652572419167181E-2</v>
      </c>
      <c r="AA133">
        <v>0.10410720094208833</v>
      </c>
      <c r="AB133">
        <v>0.15114259983537517</v>
      </c>
      <c r="AC133">
        <v>2.4479832518601172E-2</v>
      </c>
      <c r="AD133">
        <v>4.7398268302410999E-2</v>
      </c>
      <c r="AE133">
        <v>1.13889185360147</v>
      </c>
      <c r="AF133">
        <v>0.11679763774474705</v>
      </c>
      <c r="AG133">
        <v>7.1508742566242178E-2</v>
      </c>
      <c r="AH133">
        <v>6.3860667331441717E-2</v>
      </c>
      <c r="AI133">
        <v>0.18182293475786329</v>
      </c>
      <c r="AJ133">
        <v>0.11900294467478605</v>
      </c>
      <c r="AK133">
        <v>0.11733543114771582</v>
      </c>
      <c r="AL133">
        <v>0.21379960934728942</v>
      </c>
      <c r="AM133">
        <v>2.8867462107625034E-2</v>
      </c>
      <c r="AN133">
        <v>3.9015512848199735E-2</v>
      </c>
      <c r="AO133">
        <v>6.4923853151984207E-2</v>
      </c>
      <c r="AP133">
        <v>0.10642435685033494</v>
      </c>
      <c r="AQ133">
        <v>8.2492018227983091E-2</v>
      </c>
      <c r="AR133">
        <v>4.9840055874319368E-2</v>
      </c>
      <c r="AS133" s="93">
        <v>1.7924564545184155E-2</v>
      </c>
    </row>
    <row r="134" spans="3:45" x14ac:dyDescent="0.3">
      <c r="C134" t="s">
        <v>637</v>
      </c>
      <c r="D134" s="92">
        <v>0.20569845191497901</v>
      </c>
      <c r="E134">
        <v>0.24462921261091372</v>
      </c>
      <c r="F134">
        <v>0.2600851054686939</v>
      </c>
      <c r="G134">
        <v>0.10559746386506834</v>
      </c>
      <c r="H134">
        <v>0.10901130454234408</v>
      </c>
      <c r="I134">
        <v>6.36363130666492E-2</v>
      </c>
      <c r="J134">
        <v>0.20270527235561314</v>
      </c>
      <c r="K134">
        <v>9.8219092275950479E-2</v>
      </c>
      <c r="L134">
        <v>0.15765262938892297</v>
      </c>
      <c r="M134">
        <v>0.2546465343452734</v>
      </c>
      <c r="N134">
        <v>0.13545364755128131</v>
      </c>
      <c r="O134">
        <v>5.5571730390818842E-2</v>
      </c>
      <c r="P134">
        <v>0.11521860389423674</v>
      </c>
      <c r="Q134">
        <v>1.6130933692771233E-2</v>
      </c>
      <c r="R134">
        <v>8.1308947355454728E-2</v>
      </c>
      <c r="S134">
        <v>5.2874616278772851E-2</v>
      </c>
      <c r="T134">
        <v>4.5297138353962998E-2</v>
      </c>
      <c r="U134">
        <v>1.668095947665995E-2</v>
      </c>
      <c r="V134">
        <v>7.0398816297435485E-3</v>
      </c>
      <c r="W134">
        <v>1.7246258744742123E-2</v>
      </c>
      <c r="X134">
        <v>1.8609985661040471E-2</v>
      </c>
      <c r="Y134">
        <v>4.3942704710936628E-2</v>
      </c>
      <c r="Z134">
        <v>0.10796150020167079</v>
      </c>
      <c r="AA134">
        <v>0.35486586119608748</v>
      </c>
      <c r="AB134">
        <v>0.26760960541489159</v>
      </c>
      <c r="AC134">
        <v>4.3145468557744003E-2</v>
      </c>
      <c r="AD134">
        <v>8.1383642516218671E-2</v>
      </c>
      <c r="AE134">
        <v>9.1676599144396284E-2</v>
      </c>
      <c r="AF134">
        <v>1.0809396482152946</v>
      </c>
      <c r="AG134">
        <v>5.503496885163113E-2</v>
      </c>
      <c r="AH134">
        <v>4.985561583688429E-2</v>
      </c>
      <c r="AI134">
        <v>0.12103642268651722</v>
      </c>
      <c r="AJ134">
        <v>8.2767903491375805E-2</v>
      </c>
      <c r="AK134">
        <v>8.2782567092288373E-2</v>
      </c>
      <c r="AL134">
        <v>0.13503194252348688</v>
      </c>
      <c r="AM134">
        <v>2.1978574668573427E-2</v>
      </c>
      <c r="AN134">
        <v>2.7536035005340288E-2</v>
      </c>
      <c r="AO134">
        <v>4.7598912635595673E-2</v>
      </c>
      <c r="AP134">
        <v>8.1188983032571327E-2</v>
      </c>
      <c r="AQ134">
        <v>7.0423071054522085E-2</v>
      </c>
      <c r="AR134">
        <v>4.1885063363636815E-2</v>
      </c>
      <c r="AS134" s="93">
        <v>1.7282440592100257E-2</v>
      </c>
    </row>
    <row r="135" spans="3:45" x14ac:dyDescent="0.3">
      <c r="C135" t="s">
        <v>638</v>
      </c>
      <c r="D135" s="92">
        <v>4.0317362140097866E-2</v>
      </c>
      <c r="E135">
        <v>2.5138040876439206E-2</v>
      </c>
      <c r="F135">
        <v>3.170633624535249E-2</v>
      </c>
      <c r="G135">
        <v>3.1858220255351642E-2</v>
      </c>
      <c r="H135">
        <v>1.9482803268937077E-2</v>
      </c>
      <c r="I135">
        <v>2.0262166084772978E-2</v>
      </c>
      <c r="J135">
        <v>5.4312220445582107E-2</v>
      </c>
      <c r="K135">
        <v>2.7347319878839486E-2</v>
      </c>
      <c r="L135">
        <v>5.8899978320858463E-2</v>
      </c>
      <c r="M135">
        <v>4.4549638914495343E-2</v>
      </c>
      <c r="N135">
        <v>3.6120758300343982E-2</v>
      </c>
      <c r="O135">
        <v>2.3183384106998016E-2</v>
      </c>
      <c r="P135">
        <v>6.6007395834697752E-2</v>
      </c>
      <c r="Q135">
        <v>1.1019548857068035E-2</v>
      </c>
      <c r="R135">
        <v>2.4478579177299731E-2</v>
      </c>
      <c r="S135">
        <v>2.6708468855889206E-2</v>
      </c>
      <c r="T135">
        <v>3.6557535790782671E-2</v>
      </c>
      <c r="U135">
        <v>2.1674531950537177E-2</v>
      </c>
      <c r="V135">
        <v>5.5364625112502589E-3</v>
      </c>
      <c r="W135">
        <v>2.1596466306153615E-2</v>
      </c>
      <c r="X135">
        <v>8.0601152963755435E-3</v>
      </c>
      <c r="Y135">
        <v>2.9965924369016614E-2</v>
      </c>
      <c r="Z135">
        <v>7.6108660771109754E-2</v>
      </c>
      <c r="AA135">
        <v>0.1282353098113562</v>
      </c>
      <c r="AB135">
        <v>0.11685243682349479</v>
      </c>
      <c r="AC135">
        <v>6.5448278124455903E-2</v>
      </c>
      <c r="AD135">
        <v>0.1112313149365967</v>
      </c>
      <c r="AE135">
        <v>2.6195455154391145E-2</v>
      </c>
      <c r="AF135">
        <v>2.6420850532774997E-2</v>
      </c>
      <c r="AG135">
        <v>1.0227061808546569</v>
      </c>
      <c r="AH135">
        <v>2.1112625431392206E-2</v>
      </c>
      <c r="AI135">
        <v>3.0436939577930422E-2</v>
      </c>
      <c r="AJ135">
        <v>2.2579088677244563E-2</v>
      </c>
      <c r="AK135">
        <v>2.3520567629938396E-2</v>
      </c>
      <c r="AL135">
        <v>3.7942787490145707E-2</v>
      </c>
      <c r="AM135">
        <v>7.741232036637292E-3</v>
      </c>
      <c r="AN135">
        <v>1.0470519289449851E-2</v>
      </c>
      <c r="AO135">
        <v>1.6216532733090247E-2</v>
      </c>
      <c r="AP135">
        <v>3.3109730529810033E-2</v>
      </c>
      <c r="AQ135">
        <v>3.3705050237765107E-2</v>
      </c>
      <c r="AR135">
        <v>2.0215662500689117E-2</v>
      </c>
      <c r="AS135" s="93">
        <v>9.1870086977968307E-3</v>
      </c>
    </row>
    <row r="136" spans="3:45" x14ac:dyDescent="0.3">
      <c r="C136" t="s">
        <v>639</v>
      </c>
      <c r="D136" s="92">
        <v>2.714125972485271E-2</v>
      </c>
      <c r="E136">
        <v>1.7169118434998087E-2</v>
      </c>
      <c r="F136">
        <v>4.6739252421776484E-2</v>
      </c>
      <c r="G136">
        <v>2.6100676917482017E-2</v>
      </c>
      <c r="H136">
        <v>9.6625548373822073E-3</v>
      </c>
      <c r="I136">
        <v>1.2779936127509309E-2</v>
      </c>
      <c r="J136">
        <v>3.7770207463606313E-2</v>
      </c>
      <c r="K136">
        <v>1.9040372161334026E-2</v>
      </c>
      <c r="L136">
        <v>5.9112573356495376E-2</v>
      </c>
      <c r="M136">
        <v>2.0252954248141653E-2</v>
      </c>
      <c r="N136">
        <v>3.0954689685518316E-2</v>
      </c>
      <c r="O136">
        <v>1.9410893674831078E-2</v>
      </c>
      <c r="P136">
        <v>6.271584131609774E-2</v>
      </c>
      <c r="Q136">
        <v>8.3581197053409564E-3</v>
      </c>
      <c r="R136">
        <v>2.4125974149716064E-2</v>
      </c>
      <c r="S136">
        <v>2.0932724798320479E-2</v>
      </c>
      <c r="T136">
        <v>3.7372348467147473E-2</v>
      </c>
      <c r="U136">
        <v>7.0792922128171927E-3</v>
      </c>
      <c r="V136">
        <v>4.2797787386777185E-3</v>
      </c>
      <c r="W136">
        <v>1.5070389649413166E-2</v>
      </c>
      <c r="X136">
        <v>1.0223179923901119E-2</v>
      </c>
      <c r="Y136">
        <v>3.8701863722497613E-2</v>
      </c>
      <c r="Z136">
        <v>6.2623290253759054E-2</v>
      </c>
      <c r="AA136">
        <v>0.18171825603851796</v>
      </c>
      <c r="AB136">
        <v>0.21949859565815957</v>
      </c>
      <c r="AC136">
        <v>6.1544917843248594E-2</v>
      </c>
      <c r="AD136">
        <v>0.17024555699512017</v>
      </c>
      <c r="AE136">
        <v>2.4325347218279229E-2</v>
      </c>
      <c r="AF136">
        <v>2.58831518682337E-2</v>
      </c>
      <c r="AG136">
        <v>2.3992468650609153E-2</v>
      </c>
      <c r="AH136">
        <v>1.0225266212431436</v>
      </c>
      <c r="AI136">
        <v>2.6811659613290739E-2</v>
      </c>
      <c r="AJ136">
        <v>2.0006777929835521E-2</v>
      </c>
      <c r="AK136">
        <v>2.188351370834965E-2</v>
      </c>
      <c r="AL136">
        <v>3.4732523704131539E-2</v>
      </c>
      <c r="AM136">
        <v>7.5909348156479924E-3</v>
      </c>
      <c r="AN136">
        <v>1.1603908295714465E-2</v>
      </c>
      <c r="AO136">
        <v>1.6082674011060064E-2</v>
      </c>
      <c r="AP136">
        <v>3.5248074445014488E-2</v>
      </c>
      <c r="AQ136">
        <v>3.6323084250544778E-2</v>
      </c>
      <c r="AR136">
        <v>2.2480841077631871E-2</v>
      </c>
      <c r="AS136" s="93">
        <v>1.060514226156445E-2</v>
      </c>
    </row>
    <row r="137" spans="3:45" x14ac:dyDescent="0.3">
      <c r="C137" t="s">
        <v>640</v>
      </c>
      <c r="D137" s="92">
        <v>0.12413553312637</v>
      </c>
      <c r="E137">
        <v>0.17582875291099917</v>
      </c>
      <c r="F137">
        <v>0.19844792876135176</v>
      </c>
      <c r="G137">
        <v>4.8949347585299938E-2</v>
      </c>
      <c r="H137">
        <v>6.1774900748289251E-2</v>
      </c>
      <c r="I137">
        <v>0.11724454398156922</v>
      </c>
      <c r="J137">
        <v>9.5110819039863292E-2</v>
      </c>
      <c r="K137">
        <v>4.6076493424091917E-2</v>
      </c>
      <c r="L137">
        <v>0.1388523753180842</v>
      </c>
      <c r="M137">
        <v>0.16727405784852128</v>
      </c>
      <c r="N137">
        <v>8.4112431326414744E-2</v>
      </c>
      <c r="O137">
        <v>2.6567226827771899E-2</v>
      </c>
      <c r="P137">
        <v>7.172872441852346E-2</v>
      </c>
      <c r="Q137">
        <v>5.5772827344207146E-3</v>
      </c>
      <c r="R137">
        <v>4.7469978278066968E-2</v>
      </c>
      <c r="S137">
        <v>2.0723550039365071E-2</v>
      </c>
      <c r="T137">
        <v>1.7912839155377135E-2</v>
      </c>
      <c r="U137">
        <v>6.4782014731038012E-3</v>
      </c>
      <c r="V137">
        <v>2.6897105442505367E-3</v>
      </c>
      <c r="W137">
        <v>7.4233813394345557E-3</v>
      </c>
      <c r="X137">
        <v>6.2769188337240779E-3</v>
      </c>
      <c r="Y137">
        <v>1.7466320147784539E-2</v>
      </c>
      <c r="Z137">
        <v>3.8759214823538064E-2</v>
      </c>
      <c r="AA137">
        <v>0.11058693569144713</v>
      </c>
      <c r="AB137">
        <v>0.10871918944751573</v>
      </c>
      <c r="AC137">
        <v>2.0183265774416329E-2</v>
      </c>
      <c r="AD137">
        <v>4.0071582101974285E-2</v>
      </c>
      <c r="AE137">
        <v>0.35627422423689326</v>
      </c>
      <c r="AF137">
        <v>0.24480742969843153</v>
      </c>
      <c r="AG137">
        <v>6.8314388661010722E-2</v>
      </c>
      <c r="AH137">
        <v>6.8219541814920612E-2</v>
      </c>
      <c r="AI137">
        <v>1.0906376698399689</v>
      </c>
      <c r="AJ137">
        <v>5.7940671190258426E-2</v>
      </c>
      <c r="AK137">
        <v>5.7044883515411482E-2</v>
      </c>
      <c r="AL137">
        <v>9.2428398575416432E-2</v>
      </c>
      <c r="AM137">
        <v>1.4125955928892302E-2</v>
      </c>
      <c r="AN137">
        <v>1.9415809290844112E-2</v>
      </c>
      <c r="AO137">
        <v>3.0643507576954974E-2</v>
      </c>
      <c r="AP137">
        <v>5.0712319343341805E-2</v>
      </c>
      <c r="AQ137">
        <v>4.3872777582042208E-2</v>
      </c>
      <c r="AR137">
        <v>2.5226826769517235E-2</v>
      </c>
      <c r="AS137" s="93">
        <v>9.3673639476741129E-3</v>
      </c>
    </row>
    <row r="138" spans="3:45" x14ac:dyDescent="0.3">
      <c r="C138" t="s">
        <v>641</v>
      </c>
      <c r="D138" s="92">
        <v>7.4354677645737249E-3</v>
      </c>
      <c r="E138">
        <v>9.9966649777484071E-3</v>
      </c>
      <c r="F138">
        <v>1.1131521771652527E-2</v>
      </c>
      <c r="G138">
        <v>3.2123849273139765E-3</v>
      </c>
      <c r="H138">
        <v>3.7663595588232936E-3</v>
      </c>
      <c r="I138">
        <v>5.6512480079390307E-3</v>
      </c>
      <c r="J138">
        <v>6.2008767972471087E-3</v>
      </c>
      <c r="K138">
        <v>3.0060312123732147E-3</v>
      </c>
      <c r="L138">
        <v>7.6037865780524908E-3</v>
      </c>
      <c r="M138">
        <v>9.7683118654924433E-3</v>
      </c>
      <c r="N138">
        <v>5.0152234998725653E-3</v>
      </c>
      <c r="O138">
        <v>1.7363320555073745E-3</v>
      </c>
      <c r="P138">
        <v>4.3390527615944571E-3</v>
      </c>
      <c r="Q138">
        <v>4.2110411179314142E-4</v>
      </c>
      <c r="R138">
        <v>2.888587413087782E-3</v>
      </c>
      <c r="S138">
        <v>1.4672016867755973E-3</v>
      </c>
      <c r="T138">
        <v>1.2905553790065101E-3</v>
      </c>
      <c r="U138">
        <v>4.8106162087394229E-4</v>
      </c>
      <c r="V138">
        <v>1.959148226921475E-4</v>
      </c>
      <c r="W138">
        <v>5.2906940482987162E-4</v>
      </c>
      <c r="X138">
        <v>4.7209536843017706E-4</v>
      </c>
      <c r="Y138">
        <v>1.2479082940444509E-3</v>
      </c>
      <c r="Z138">
        <v>2.8845722727296715E-3</v>
      </c>
      <c r="AA138">
        <v>8.5733675479414007E-3</v>
      </c>
      <c r="AB138">
        <v>7.5925579930109302E-3</v>
      </c>
      <c r="AC138">
        <v>1.4164805139720987E-3</v>
      </c>
      <c r="AD138">
        <v>2.7532764482535209E-3</v>
      </c>
      <c r="AE138">
        <v>1.6070307102486626E-2</v>
      </c>
      <c r="AF138">
        <v>2.1499646783335175E-2</v>
      </c>
      <c r="AG138">
        <v>5.0517716228153627E-3</v>
      </c>
      <c r="AH138">
        <v>3.7287451776277345E-3</v>
      </c>
      <c r="AI138">
        <v>4.6484245873163813E-3</v>
      </c>
      <c r="AJ138">
        <v>1.00537208182009</v>
      </c>
      <c r="AK138">
        <v>3.1063205781353635E-3</v>
      </c>
      <c r="AL138">
        <v>5.3442753439357791E-3</v>
      </c>
      <c r="AM138">
        <v>8.0409186474890459E-4</v>
      </c>
      <c r="AN138">
        <v>1.0494207861644969E-3</v>
      </c>
      <c r="AO138">
        <v>1.7693302981705548E-3</v>
      </c>
      <c r="AP138">
        <v>3.0602201800921064E-3</v>
      </c>
      <c r="AQ138">
        <v>2.6326744841341115E-3</v>
      </c>
      <c r="AR138">
        <v>1.5384519143135814E-3</v>
      </c>
      <c r="AS138" s="93">
        <v>6.4661188472322768E-4</v>
      </c>
    </row>
    <row r="139" spans="3:45" x14ac:dyDescent="0.3">
      <c r="C139" t="s">
        <v>642</v>
      </c>
      <c r="D139" s="92">
        <v>4.4447223851687015E-3</v>
      </c>
      <c r="E139">
        <v>5.5530521103512309E-3</v>
      </c>
      <c r="F139">
        <v>6.3224422741700453E-3</v>
      </c>
      <c r="G139">
        <v>2.1574470784383815E-3</v>
      </c>
      <c r="H139">
        <v>2.2360438491464238E-3</v>
      </c>
      <c r="I139">
        <v>2.9966573056586531E-3</v>
      </c>
      <c r="J139">
        <v>4.0381696449746122E-3</v>
      </c>
      <c r="K139">
        <v>1.9694526468165552E-3</v>
      </c>
      <c r="L139">
        <v>4.7039022916215111E-3</v>
      </c>
      <c r="M139">
        <v>5.6483442617188007E-3</v>
      </c>
      <c r="N139">
        <v>3.1262656163188749E-3</v>
      </c>
      <c r="O139">
        <v>1.2374400433781791E-3</v>
      </c>
      <c r="P139">
        <v>3.1653423208886557E-3</v>
      </c>
      <c r="Q139">
        <v>3.6983309150252113E-4</v>
      </c>
      <c r="R139">
        <v>1.8719819415912117E-3</v>
      </c>
      <c r="S139">
        <v>1.1428319375469474E-3</v>
      </c>
      <c r="T139">
        <v>1.2053422139775443E-3</v>
      </c>
      <c r="U139">
        <v>4.7793910909879541E-4</v>
      </c>
      <c r="V139">
        <v>1.7609723544386935E-4</v>
      </c>
      <c r="W139">
        <v>5.4234103892871757E-4</v>
      </c>
      <c r="X139">
        <v>3.8595338910366305E-4</v>
      </c>
      <c r="Y139">
        <v>1.1358950068132262E-3</v>
      </c>
      <c r="Z139">
        <v>2.5592080066218939E-3</v>
      </c>
      <c r="AA139">
        <v>6.8895619334837371E-3</v>
      </c>
      <c r="AB139">
        <v>6.3021618563853642E-3</v>
      </c>
      <c r="AC139">
        <v>1.6149369262019224E-3</v>
      </c>
      <c r="AD139">
        <v>3.2661179016002834E-3</v>
      </c>
      <c r="AE139">
        <v>7.9585701953380009E-3</v>
      </c>
      <c r="AF139">
        <v>1.3202935320880769E-2</v>
      </c>
      <c r="AG139">
        <v>1.0821477441855725E-2</v>
      </c>
      <c r="AH139">
        <v>7.3218303145410517E-3</v>
      </c>
      <c r="AI139">
        <v>2.9099807114592335E-3</v>
      </c>
      <c r="AJ139">
        <v>2.4849555726163272E-3</v>
      </c>
      <c r="AK139">
        <v>1.0056213439622259</v>
      </c>
      <c r="AL139">
        <v>3.3635021176688343E-3</v>
      </c>
      <c r="AM139">
        <v>6.3588516931038373E-4</v>
      </c>
      <c r="AN139">
        <v>8.7504053654462448E-4</v>
      </c>
      <c r="AO139">
        <v>1.2703111948464258E-3</v>
      </c>
      <c r="AP139">
        <v>2.2628662215940462E-3</v>
      </c>
      <c r="AQ139">
        <v>2.1393151881251506E-3</v>
      </c>
      <c r="AR139">
        <v>1.1822820644299507E-3</v>
      </c>
      <c r="AS139" s="93">
        <v>6.1034739125393638E-4</v>
      </c>
    </row>
    <row r="140" spans="3:45" x14ac:dyDescent="0.3">
      <c r="C140" t="s">
        <v>643</v>
      </c>
      <c r="D140" s="92">
        <v>0.14562513130615276</v>
      </c>
      <c r="E140">
        <v>0.20490645080215036</v>
      </c>
      <c r="F140">
        <v>0.2314099718711331</v>
      </c>
      <c r="G140">
        <v>5.8132554004978229E-2</v>
      </c>
      <c r="H140">
        <v>7.2470841988157259E-2</v>
      </c>
      <c r="I140">
        <v>0.13617159426065858</v>
      </c>
      <c r="J140">
        <v>0.11264254389785783</v>
      </c>
      <c r="K140">
        <v>5.4605424469570854E-2</v>
      </c>
      <c r="L140">
        <v>0.16303594303889854</v>
      </c>
      <c r="M140">
        <v>0.19571959814621159</v>
      </c>
      <c r="N140">
        <v>9.8983569111747896E-2</v>
      </c>
      <c r="O140">
        <v>3.1748656255432599E-2</v>
      </c>
      <c r="P140">
        <v>8.5671870142126377E-2</v>
      </c>
      <c r="Q140">
        <v>6.9015792642912153E-3</v>
      </c>
      <c r="R140">
        <v>5.6049661010680561E-2</v>
      </c>
      <c r="S140">
        <v>2.5114777602296273E-2</v>
      </c>
      <c r="T140">
        <v>2.2215789650765348E-2</v>
      </c>
      <c r="U140">
        <v>8.2653512738728088E-3</v>
      </c>
      <c r="V140">
        <v>3.3321492811601481E-3</v>
      </c>
      <c r="W140">
        <v>9.3945157053228756E-3</v>
      </c>
      <c r="X140">
        <v>7.6400739401977519E-3</v>
      </c>
      <c r="Y140">
        <v>2.1496574692620972E-2</v>
      </c>
      <c r="Z140">
        <v>4.7946024652533878E-2</v>
      </c>
      <c r="AA140">
        <v>0.13434278017024504</v>
      </c>
      <c r="AB140">
        <v>0.13151808799666376</v>
      </c>
      <c r="AC140">
        <v>2.5828895792890973E-2</v>
      </c>
      <c r="AD140">
        <v>5.0913394295067041E-2</v>
      </c>
      <c r="AE140">
        <v>0.41203697381348786</v>
      </c>
      <c r="AF140">
        <v>0.2893293455258496</v>
      </c>
      <c r="AG140">
        <v>0.11070293785557093</v>
      </c>
      <c r="AH140">
        <v>8.455434619254322E-2</v>
      </c>
      <c r="AI140">
        <v>9.3679169529497175E-2</v>
      </c>
      <c r="AJ140">
        <v>6.7852501205433929E-2</v>
      </c>
      <c r="AK140">
        <v>6.6902664671748421E-2</v>
      </c>
      <c r="AL140">
        <v>1.1202631286350886</v>
      </c>
      <c r="AM140">
        <v>1.6602373632441131E-2</v>
      </c>
      <c r="AN140">
        <v>2.2861811584920358E-2</v>
      </c>
      <c r="AO140">
        <v>3.6126754869084871E-2</v>
      </c>
      <c r="AP140">
        <v>5.9832085899476986E-2</v>
      </c>
      <c r="AQ140">
        <v>5.2037072718845667E-2</v>
      </c>
      <c r="AR140">
        <v>2.9976251183956616E-2</v>
      </c>
      <c r="AS140" s="93">
        <v>1.1219977814495302E-2</v>
      </c>
    </row>
    <row r="141" spans="3:45" x14ac:dyDescent="0.3">
      <c r="C141" t="s">
        <v>644</v>
      </c>
      <c r="D141" s="92">
        <v>1.2290967267099412E-2</v>
      </c>
      <c r="E141">
        <v>1.5938383323719933E-2</v>
      </c>
      <c r="F141">
        <v>1.7801403111795702E-2</v>
      </c>
      <c r="G141">
        <v>5.6084963928394521E-3</v>
      </c>
      <c r="H141">
        <v>6.2198997730631604E-3</v>
      </c>
      <c r="I141">
        <v>8.9036811085523634E-3</v>
      </c>
      <c r="J141">
        <v>1.0692454627161238E-2</v>
      </c>
      <c r="K141">
        <v>5.2007613543350846E-3</v>
      </c>
      <c r="L141">
        <v>1.2742915560987301E-2</v>
      </c>
      <c r="M141">
        <v>1.5950062259362224E-2</v>
      </c>
      <c r="N141">
        <v>8.4402241533763807E-3</v>
      </c>
      <c r="O141">
        <v>3.1305067358683701E-3</v>
      </c>
      <c r="P141">
        <v>7.90349661263068E-3</v>
      </c>
      <c r="Q141">
        <v>8.5898117347923389E-4</v>
      </c>
      <c r="R141">
        <v>4.9370694658150468E-3</v>
      </c>
      <c r="S141">
        <v>2.783341931910808E-3</v>
      </c>
      <c r="T141">
        <v>2.6782479810033861E-3</v>
      </c>
      <c r="U141">
        <v>1.1233957327041635E-3</v>
      </c>
      <c r="V141">
        <v>4.054522042260021E-4</v>
      </c>
      <c r="W141">
        <v>1.2027027232119521E-3</v>
      </c>
      <c r="X141">
        <v>8.9469082045722718E-4</v>
      </c>
      <c r="Y141">
        <v>2.5041207848323635E-3</v>
      </c>
      <c r="Z141">
        <v>5.8924658049287672E-3</v>
      </c>
      <c r="AA141">
        <v>1.5992995591857687E-2</v>
      </c>
      <c r="AB141">
        <v>1.4144116381121202E-2</v>
      </c>
      <c r="AC141">
        <v>3.3577112148565017E-3</v>
      </c>
      <c r="AD141">
        <v>6.3062847031869797E-3</v>
      </c>
      <c r="AE141">
        <v>2.4540671755464288E-2</v>
      </c>
      <c r="AF141">
        <v>3.5366380194044755E-2</v>
      </c>
      <c r="AG141">
        <v>2.4486725146492083E-2</v>
      </c>
      <c r="AH141">
        <v>7.0166127529315576E-3</v>
      </c>
      <c r="AI141">
        <v>7.7584367840692163E-3</v>
      </c>
      <c r="AJ141">
        <v>5.2502314020606167E-3</v>
      </c>
      <c r="AK141">
        <v>5.2461057526523311E-3</v>
      </c>
      <c r="AL141">
        <v>8.960629321384592E-3</v>
      </c>
      <c r="AM141">
        <v>1.0020282678829089</v>
      </c>
      <c r="AN141">
        <v>1.8167627184280735E-3</v>
      </c>
      <c r="AO141">
        <v>3.039317760450987E-3</v>
      </c>
      <c r="AP141">
        <v>5.3519073506810826E-3</v>
      </c>
      <c r="AQ141">
        <v>4.707885436617521E-3</v>
      </c>
      <c r="AR141">
        <v>2.7578340480366118E-3</v>
      </c>
      <c r="AS141" s="93">
        <v>1.1817195788089224E-3</v>
      </c>
    </row>
    <row r="142" spans="3:45" x14ac:dyDescent="0.3">
      <c r="C142" t="s">
        <v>645</v>
      </c>
      <c r="D142" s="92">
        <v>4.4113700912103747E-3</v>
      </c>
      <c r="E142">
        <v>4.1258024745112762E-3</v>
      </c>
      <c r="F142">
        <v>5.7937442424097077E-3</v>
      </c>
      <c r="G142">
        <v>2.9953443884570682E-3</v>
      </c>
      <c r="H142">
        <v>2.0507611215023528E-3</v>
      </c>
      <c r="I142">
        <v>2.491539445313334E-3</v>
      </c>
      <c r="J142">
        <v>5.0375433280381021E-3</v>
      </c>
      <c r="K142">
        <v>2.5048794669501519E-3</v>
      </c>
      <c r="L142">
        <v>6.2335999409527491E-3</v>
      </c>
      <c r="M142">
        <v>4.8668509580335143E-3</v>
      </c>
      <c r="N142">
        <v>3.7693062837585211E-3</v>
      </c>
      <c r="O142">
        <v>2.0251632154394661E-3</v>
      </c>
      <c r="P142">
        <v>5.8439627376278922E-3</v>
      </c>
      <c r="Q142">
        <v>8.2163481679699724E-4</v>
      </c>
      <c r="R142">
        <v>2.5515487953604475E-3</v>
      </c>
      <c r="S142">
        <v>2.1411111895043105E-3</v>
      </c>
      <c r="T142">
        <v>3.0710106511016907E-3</v>
      </c>
      <c r="U142">
        <v>1.1371456977750365E-3</v>
      </c>
      <c r="V142">
        <v>4.1044126704448906E-4</v>
      </c>
      <c r="W142">
        <v>1.465019104570312E-3</v>
      </c>
      <c r="X142">
        <v>8.1411478218961701E-4</v>
      </c>
      <c r="Y142">
        <v>2.8939539130066528E-3</v>
      </c>
      <c r="Z142">
        <v>5.8578857588052723E-3</v>
      </c>
      <c r="AA142">
        <v>1.4063476960323182E-2</v>
      </c>
      <c r="AB142">
        <v>1.4801023913140872E-2</v>
      </c>
      <c r="AC142">
        <v>5.0152595502743948E-3</v>
      </c>
      <c r="AD142">
        <v>1.1235832043970136E-2</v>
      </c>
      <c r="AE142">
        <v>5.3677051690714881E-3</v>
      </c>
      <c r="AF142">
        <v>8.736042308130413E-3</v>
      </c>
      <c r="AG142">
        <v>3.6006199962895002E-2</v>
      </c>
      <c r="AH142">
        <v>4.2435310022729406E-2</v>
      </c>
      <c r="AI142">
        <v>3.307856893639606E-3</v>
      </c>
      <c r="AJ142">
        <v>2.3752523421679411E-3</v>
      </c>
      <c r="AK142">
        <v>2.4785236916200102E-3</v>
      </c>
      <c r="AL142">
        <v>4.0477931481673638E-3</v>
      </c>
      <c r="AM142">
        <v>7.7449729359283708E-4</v>
      </c>
      <c r="AN142">
        <v>1.0012689378844215</v>
      </c>
      <c r="AO142">
        <v>1.6506361599972002E-3</v>
      </c>
      <c r="AP142">
        <v>3.3036030441717448E-3</v>
      </c>
      <c r="AQ142">
        <v>3.2403528661089087E-3</v>
      </c>
      <c r="AR142">
        <v>1.9703590054595539E-3</v>
      </c>
      <c r="AS142" s="93">
        <v>8.8833866099546324E-4</v>
      </c>
    </row>
    <row r="143" spans="3:45" x14ac:dyDescent="0.3">
      <c r="C143" t="s">
        <v>646</v>
      </c>
      <c r="D143" s="92">
        <v>9.1484640028582677E-3</v>
      </c>
      <c r="E143">
        <v>1.1526474179875117E-2</v>
      </c>
      <c r="F143">
        <v>1.2994555512640322E-2</v>
      </c>
      <c r="G143">
        <v>4.3730016921875595E-3</v>
      </c>
      <c r="H143">
        <v>4.6231503382359162E-3</v>
      </c>
      <c r="I143">
        <v>6.1630372300652894E-3</v>
      </c>
      <c r="J143">
        <v>8.2415062960020189E-3</v>
      </c>
      <c r="K143">
        <v>4.0154281900681406E-3</v>
      </c>
      <c r="L143">
        <v>9.5023985836063911E-3</v>
      </c>
      <c r="M143">
        <v>1.1691581955249903E-2</v>
      </c>
      <c r="N143">
        <v>6.3698689958208848E-3</v>
      </c>
      <c r="O143">
        <v>2.480676388895015E-3</v>
      </c>
      <c r="P143">
        <v>6.2681221368896672E-3</v>
      </c>
      <c r="Q143">
        <v>7.2515531148170393E-4</v>
      </c>
      <c r="R143">
        <v>3.7869235351259542E-3</v>
      </c>
      <c r="S143">
        <v>2.2723560074398622E-3</v>
      </c>
      <c r="T143">
        <v>2.3157762425840972E-3</v>
      </c>
      <c r="U143">
        <v>9.4167398792811732E-4</v>
      </c>
      <c r="V143">
        <v>3.4332764700271143E-4</v>
      </c>
      <c r="W143">
        <v>1.0414547432999188E-3</v>
      </c>
      <c r="X143">
        <v>7.5552874455555544E-4</v>
      </c>
      <c r="Y143">
        <v>2.173707679264027E-3</v>
      </c>
      <c r="Z143">
        <v>4.9959593839285429E-3</v>
      </c>
      <c r="AA143">
        <v>1.352076740407963E-2</v>
      </c>
      <c r="AB143">
        <v>1.2113152911650216E-2</v>
      </c>
      <c r="AC143">
        <v>3.0245730502409455E-3</v>
      </c>
      <c r="AD143">
        <v>5.9452258088195896E-3</v>
      </c>
      <c r="AE143">
        <v>1.6405139438912218E-2</v>
      </c>
      <c r="AF143">
        <v>2.7757346698869634E-2</v>
      </c>
      <c r="AG143">
        <v>2.1079961527532561E-2</v>
      </c>
      <c r="AH143">
        <v>1.0813157375335712E-2</v>
      </c>
      <c r="AI143">
        <v>5.8882633171841465E-3</v>
      </c>
      <c r="AJ143">
        <v>4.6129060781455377E-3</v>
      </c>
      <c r="AK143">
        <v>4.542858857385655E-3</v>
      </c>
      <c r="AL143">
        <v>6.7970792752173595E-3</v>
      </c>
      <c r="AM143">
        <v>1.1960344234158659E-3</v>
      </c>
      <c r="AN143">
        <v>1.6157559775248195E-3</v>
      </c>
      <c r="AO143">
        <v>1.0033476761684668</v>
      </c>
      <c r="AP143">
        <v>4.35065301546784E-3</v>
      </c>
      <c r="AQ143">
        <v>3.9807191927341869E-3</v>
      </c>
      <c r="AR143">
        <v>2.2640236114801681E-3</v>
      </c>
      <c r="AS143" s="93">
        <v>1.0907168374903824E-3</v>
      </c>
    </row>
    <row r="144" spans="3:45" x14ac:dyDescent="0.3">
      <c r="C144" t="s">
        <v>647</v>
      </c>
      <c r="D144" s="92">
        <v>3.2737421850994014E-2</v>
      </c>
      <c r="E144">
        <v>4.0667730383336577E-2</v>
      </c>
      <c r="F144">
        <v>4.6747916681396703E-2</v>
      </c>
      <c r="G144">
        <v>1.6025072852706761E-2</v>
      </c>
      <c r="H144">
        <v>1.635220318131321E-2</v>
      </c>
      <c r="I144">
        <v>2.3189370814539451E-2</v>
      </c>
      <c r="J144">
        <v>2.9792717645074018E-2</v>
      </c>
      <c r="K144">
        <v>1.4555860602492908E-2</v>
      </c>
      <c r="L144">
        <v>3.5988545078054782E-2</v>
      </c>
      <c r="M144">
        <v>4.1564421621821446E-2</v>
      </c>
      <c r="N144">
        <v>2.3336818480947572E-2</v>
      </c>
      <c r="O144">
        <v>9.3632756901241686E-3</v>
      </c>
      <c r="P144">
        <v>2.4542452812125765E-2</v>
      </c>
      <c r="Q144">
        <v>2.8766689873799319E-3</v>
      </c>
      <c r="R144">
        <v>1.4032818586480946E-2</v>
      </c>
      <c r="S144">
        <v>8.7118297896579787E-3</v>
      </c>
      <c r="T144">
        <v>9.5406178988868481E-3</v>
      </c>
      <c r="U144">
        <v>3.8852687184600504E-3</v>
      </c>
      <c r="V144">
        <v>1.3857248806340013E-3</v>
      </c>
      <c r="W144">
        <v>4.4159505221178152E-3</v>
      </c>
      <c r="X144">
        <v>2.9261853091196274E-3</v>
      </c>
      <c r="Y144">
        <v>8.9148142758701115E-3</v>
      </c>
      <c r="Z144">
        <v>1.9981238340565151E-2</v>
      </c>
      <c r="AA144">
        <v>5.1622044066768055E-2</v>
      </c>
      <c r="AB144">
        <v>4.834125387888371E-2</v>
      </c>
      <c r="AC144">
        <v>1.3360134331212636E-2</v>
      </c>
      <c r="AD144">
        <v>2.6958304511177124E-2</v>
      </c>
      <c r="AE144">
        <v>6.241667433887578E-2</v>
      </c>
      <c r="AF144">
        <v>8.788298609272778E-2</v>
      </c>
      <c r="AG144">
        <v>0.10082964277688988</v>
      </c>
      <c r="AH144">
        <v>6.1417706553425551E-2</v>
      </c>
      <c r="AI144">
        <v>2.1279951887285972E-2</v>
      </c>
      <c r="AJ144">
        <v>1.9007871118459616E-2</v>
      </c>
      <c r="AK144">
        <v>1.4662649891709361E-2</v>
      </c>
      <c r="AL144">
        <v>2.4851057924551487E-2</v>
      </c>
      <c r="AM144">
        <v>4.7503437812667724E-3</v>
      </c>
      <c r="AN144">
        <v>5.3395535890340901E-3</v>
      </c>
      <c r="AO144">
        <v>1.2481016350641494E-2</v>
      </c>
      <c r="AP144">
        <v>1.0235727170012792</v>
      </c>
      <c r="AQ144">
        <v>1.3834409585208474E-2</v>
      </c>
      <c r="AR144">
        <v>8.3237547106784857E-3</v>
      </c>
      <c r="AS144" s="93">
        <v>3.4597097891909587E-3</v>
      </c>
    </row>
    <row r="145" spans="3:45" x14ac:dyDescent="0.3">
      <c r="C145" t="s">
        <v>648</v>
      </c>
      <c r="D145" s="92">
        <v>5.4352836443449584E-2</v>
      </c>
      <c r="E145">
        <v>6.0127682440106973E-2</v>
      </c>
      <c r="F145">
        <v>7.1851297364976349E-2</v>
      </c>
      <c r="G145">
        <v>3.0869856711835082E-2</v>
      </c>
      <c r="H145">
        <v>2.6973507590438751E-2</v>
      </c>
      <c r="I145">
        <v>2.9577406006006692E-2</v>
      </c>
      <c r="J145">
        <v>5.5518647195139291E-2</v>
      </c>
      <c r="K145">
        <v>2.7278037404088625E-2</v>
      </c>
      <c r="L145">
        <v>6.0923048356252112E-2</v>
      </c>
      <c r="M145">
        <v>6.5305359227348564E-2</v>
      </c>
      <c r="N145">
        <v>4.0759495507764719E-2</v>
      </c>
      <c r="O145">
        <v>1.8902066810588231E-2</v>
      </c>
      <c r="P145">
        <v>4.968986268342402E-2</v>
      </c>
      <c r="Q145">
        <v>6.7206283740022365E-3</v>
      </c>
      <c r="R145">
        <v>2.5760652294470301E-2</v>
      </c>
      <c r="S145">
        <v>1.8943751333122108E-2</v>
      </c>
      <c r="T145">
        <v>2.305154396724423E-2</v>
      </c>
      <c r="U145">
        <v>9.1545731145078729E-3</v>
      </c>
      <c r="V145">
        <v>3.253126199931837E-3</v>
      </c>
      <c r="W145">
        <v>1.0805222917543423E-2</v>
      </c>
      <c r="X145">
        <v>6.7529588535676019E-3</v>
      </c>
      <c r="Y145">
        <v>2.1541802638229468E-2</v>
      </c>
      <c r="Z145">
        <v>4.6954209037554054E-2</v>
      </c>
      <c r="AA145">
        <v>0.11919500717093545</v>
      </c>
      <c r="AB145">
        <v>0.11314068547646966</v>
      </c>
      <c r="AC145">
        <v>3.4329762070138999E-2</v>
      </c>
      <c r="AD145">
        <v>7.2195710090779033E-2</v>
      </c>
      <c r="AE145">
        <v>6.7077017909383196E-2</v>
      </c>
      <c r="AF145">
        <v>0.16826389507589132</v>
      </c>
      <c r="AG145">
        <v>0.25875509075195136</v>
      </c>
      <c r="AH145">
        <v>0.20909608568568702</v>
      </c>
      <c r="AI145">
        <v>3.6350076150508698E-2</v>
      </c>
      <c r="AJ145">
        <v>2.539354256971273E-2</v>
      </c>
      <c r="AK145">
        <v>2.5913784969735249E-2</v>
      </c>
      <c r="AL145">
        <v>4.2836660034871611E-2</v>
      </c>
      <c r="AM145">
        <v>7.4888106581884467E-3</v>
      </c>
      <c r="AN145">
        <v>1.0073173581264555E-2</v>
      </c>
      <c r="AO145">
        <v>1.611120090351674E-2</v>
      </c>
      <c r="AP145">
        <v>3.0102810645571181E-2</v>
      </c>
      <c r="AQ145">
        <v>1.0337920762779014</v>
      </c>
      <c r="AR145">
        <v>1.7784308207499665E-2</v>
      </c>
      <c r="AS145" s="93">
        <v>7.4528657426298243E-3</v>
      </c>
    </row>
    <row r="146" spans="3:45" x14ac:dyDescent="0.3">
      <c r="C146" t="s">
        <v>649</v>
      </c>
      <c r="D146" s="92">
        <v>7.7170841003124685E-2</v>
      </c>
      <c r="E146">
        <v>8.228572594618995E-2</v>
      </c>
      <c r="F146">
        <v>0.10385027036806858</v>
      </c>
      <c r="G146">
        <v>4.6236933071134585E-2</v>
      </c>
      <c r="H146">
        <v>3.7481221091210493E-2</v>
      </c>
      <c r="I146">
        <v>4.17477740461841E-2</v>
      </c>
      <c r="J146">
        <v>8.1171083921706175E-2</v>
      </c>
      <c r="K146">
        <v>3.9999254180192879E-2</v>
      </c>
      <c r="L146">
        <v>9.292780029106032E-2</v>
      </c>
      <c r="M146">
        <v>9.008850288901904E-2</v>
      </c>
      <c r="N146">
        <v>6.0230014763564321E-2</v>
      </c>
      <c r="O146">
        <v>2.9122107091358842E-2</v>
      </c>
      <c r="P146">
        <v>7.9169531982340363E-2</v>
      </c>
      <c r="Q146">
        <v>1.072202453071905E-2</v>
      </c>
      <c r="R146">
        <v>3.9048719962764343E-2</v>
      </c>
      <c r="S146">
        <v>2.9569279244644656E-2</v>
      </c>
      <c r="T146">
        <v>3.8570183080200743E-2</v>
      </c>
      <c r="U146">
        <v>1.3879710479508199E-2</v>
      </c>
      <c r="V146">
        <v>5.244948499034641E-3</v>
      </c>
      <c r="W146">
        <v>1.7684465110643647E-2</v>
      </c>
      <c r="X146">
        <v>1.1076644258530371E-2</v>
      </c>
      <c r="Y146">
        <v>3.672550326864138E-2</v>
      </c>
      <c r="Z146">
        <v>7.5775712581056476E-2</v>
      </c>
      <c r="AA146">
        <v>0.1953849867279096</v>
      </c>
      <c r="AB146">
        <v>0.19524646101501375</v>
      </c>
      <c r="AC146">
        <v>5.8961490066458802E-2</v>
      </c>
      <c r="AD146">
        <v>0.13184606925207124</v>
      </c>
      <c r="AE146">
        <v>9.3541811226297136E-2</v>
      </c>
      <c r="AF146">
        <v>0.22327736302318851</v>
      </c>
      <c r="AG146">
        <v>0.36619310096120261</v>
      </c>
      <c r="AH146">
        <v>0.48476945804205762</v>
      </c>
      <c r="AI146">
        <v>5.3515492313090045E-2</v>
      </c>
      <c r="AJ146">
        <v>3.7679329806245533E-2</v>
      </c>
      <c r="AK146">
        <v>3.8767305673775815E-2</v>
      </c>
      <c r="AL146">
        <v>6.3777992551429463E-2</v>
      </c>
      <c r="AM146">
        <v>1.1488857751359636E-2</v>
      </c>
      <c r="AN146">
        <v>1.5748058594478635E-2</v>
      </c>
      <c r="AO146">
        <v>2.4656048127510134E-2</v>
      </c>
      <c r="AP146">
        <v>4.7217783150189228E-2</v>
      </c>
      <c r="AQ146">
        <v>4.4747404811450085E-2</v>
      </c>
      <c r="AR146">
        <v>1.0335803670324535</v>
      </c>
      <c r="AS146" s="93">
        <v>1.2402127931771102E-2</v>
      </c>
    </row>
    <row r="147" spans="3:45" ht="15" thickBot="1" x14ac:dyDescent="0.35">
      <c r="C147" t="s">
        <v>650</v>
      </c>
      <c r="D147" s="94">
        <v>3.1057417551603184E-3</v>
      </c>
      <c r="E147" s="95">
        <v>2.4945499735575805E-3</v>
      </c>
      <c r="F147" s="95">
        <v>3.6550020212929965E-3</v>
      </c>
      <c r="G147" s="95">
        <v>2.308322844954316E-3</v>
      </c>
      <c r="H147" s="95">
        <v>1.4327967500519137E-3</v>
      </c>
      <c r="I147" s="95">
        <v>1.6187453182358489E-3</v>
      </c>
      <c r="J147" s="95">
        <v>3.8362550028763764E-3</v>
      </c>
      <c r="K147" s="95">
        <v>1.9184035858783254E-3</v>
      </c>
      <c r="L147" s="95">
        <v>4.6301287293090193E-3</v>
      </c>
      <c r="M147" s="95">
        <v>3.3169326932817439E-3</v>
      </c>
      <c r="N147" s="95">
        <v>2.7755149723438493E-3</v>
      </c>
      <c r="O147" s="95">
        <v>1.6176227003047725E-3</v>
      </c>
      <c r="P147" s="95">
        <v>4.704117464845857E-3</v>
      </c>
      <c r="Q147" s="95">
        <v>7.014963165486777E-4</v>
      </c>
      <c r="R147" s="95">
        <v>1.9151311655092136E-3</v>
      </c>
      <c r="S147" s="95">
        <v>1.7703765235673658E-3</v>
      </c>
      <c r="T147" s="95">
        <v>2.5708198727516507E-3</v>
      </c>
      <c r="U147" s="95">
        <v>1.0781925868447435E-3</v>
      </c>
      <c r="V147" s="95">
        <v>3.5200064687004835E-4</v>
      </c>
      <c r="W147" s="95">
        <v>1.2973454422408935E-3</v>
      </c>
      <c r="X147" s="95">
        <v>6.4664501071186385E-4</v>
      </c>
      <c r="Y147" s="95">
        <v>2.3506170968535336E-3</v>
      </c>
      <c r="Z147" s="95">
        <v>4.9718929143405541E-3</v>
      </c>
      <c r="AA147" s="95">
        <v>1.0967976052489392E-2</v>
      </c>
      <c r="AB147" s="95">
        <v>1.1369153918803937E-2</v>
      </c>
      <c r="AC147" s="95">
        <v>4.3379904911793471E-3</v>
      </c>
      <c r="AD147" s="95">
        <v>9.1987459677840104E-3</v>
      </c>
      <c r="AE147" s="95">
        <v>2.9499209907654002E-3</v>
      </c>
      <c r="AF147" s="95">
        <v>4.7979890789440153E-3</v>
      </c>
      <c r="AG147" s="95">
        <v>4.0110033561260063E-2</v>
      </c>
      <c r="AH147" s="95">
        <v>2.9023088897619093E-2</v>
      </c>
      <c r="AI147" s="95">
        <v>2.3988315552960328E-3</v>
      </c>
      <c r="AJ147" s="95">
        <v>1.7491353334349331E-3</v>
      </c>
      <c r="AK147" s="95">
        <v>1.8352182752420867E-3</v>
      </c>
      <c r="AL147" s="95">
        <v>2.9711141488474495E-3</v>
      </c>
      <c r="AM147" s="95">
        <v>5.9140351997831757E-4</v>
      </c>
      <c r="AN147" s="95">
        <v>2.3410928076001668E-3</v>
      </c>
      <c r="AO147" s="95">
        <v>1.2521383662828733E-3</v>
      </c>
      <c r="AP147" s="95">
        <v>2.5551080431044826E-3</v>
      </c>
      <c r="AQ147" s="95">
        <v>2.5562554814786867E-3</v>
      </c>
      <c r="AR147" s="95">
        <v>1.5515926593477288E-3</v>
      </c>
      <c r="AS147" s="96">
        <v>1.0007623865002633</v>
      </c>
    </row>
  </sheetData>
  <sheetProtection password="DFD3" sheet="1" objects="1" scenarios="1" formatCells="0" formatColumns="0" formatRows="0"/>
  <protectedRanges>
    <protectedRange sqref="D106:AS147" name="L2"/>
    <protectedRange sqref="D74:AD100" name="L1"/>
    <protectedRange sqref="D12:F53" name="VA"/>
    <protectedRange sqref="F10" name="DollarYear"/>
  </protectedRanges>
  <mergeCells count="1">
    <mergeCell ref="C2:E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0000000}">
          <x14:formula1>
            <xm:f>'Default-Data'!$E$5:$E$55</xm:f>
          </x14:formula1>
          <xm:sqref>F10</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2:AT281"/>
  <sheetViews>
    <sheetView zoomScaleNormal="100" workbookViewId="0">
      <selection activeCell="B20" sqref="B20"/>
    </sheetView>
  </sheetViews>
  <sheetFormatPr defaultColWidth="8.77734375" defaultRowHeight="14.4" x14ac:dyDescent="0.3"/>
  <cols>
    <col min="2" max="2" width="34.44140625" customWidth="1"/>
    <col min="3" max="3" width="18" bestFit="1" customWidth="1"/>
    <col min="4" max="4" width="16.44140625" bestFit="1" customWidth="1"/>
    <col min="5" max="5" width="14.33203125" bestFit="1" customWidth="1"/>
    <col min="6" max="6" width="16.44140625" bestFit="1" customWidth="1"/>
    <col min="7" max="7" width="16.6640625" customWidth="1"/>
    <col min="8" max="8" width="14.44140625" bestFit="1" customWidth="1"/>
    <col min="9" max="9" width="10.44140625" bestFit="1" customWidth="1"/>
    <col min="10" max="12" width="14.33203125" bestFit="1" customWidth="1"/>
    <col min="13" max="15" width="11.44140625" bestFit="1" customWidth="1"/>
    <col min="16" max="16" width="12.44140625" bestFit="1" customWidth="1"/>
    <col min="25" max="25" width="28.44140625" customWidth="1"/>
    <col min="26" max="26" width="14.44140625" bestFit="1" customWidth="1"/>
    <col min="27" max="27" width="25.109375" customWidth="1"/>
    <col min="28" max="28" width="25" customWidth="1"/>
    <col min="29" max="29" width="17.33203125" bestFit="1" customWidth="1"/>
    <col min="30" max="30" width="24.77734375" customWidth="1"/>
    <col min="31" max="38" width="9" bestFit="1" customWidth="1"/>
    <col min="41" max="41" width="9" bestFit="1" customWidth="1"/>
    <col min="42" max="42" width="17.33203125" bestFit="1" customWidth="1"/>
    <col min="44" max="44" width="14.6640625" bestFit="1" customWidth="1"/>
    <col min="45" max="45" width="13.6640625" bestFit="1" customWidth="1"/>
  </cols>
  <sheetData>
    <row r="2" spans="2:24" x14ac:dyDescent="0.3">
      <c r="B2" s="9" t="s">
        <v>971</v>
      </c>
    </row>
    <row r="4" spans="2:24" x14ac:dyDescent="0.3">
      <c r="B4" t="s">
        <v>3</v>
      </c>
      <c r="C4" t="s">
        <v>89</v>
      </c>
      <c r="E4" t="s">
        <v>9</v>
      </c>
      <c r="F4" t="s">
        <v>85</v>
      </c>
      <c r="H4">
        <v>2005</v>
      </c>
      <c r="K4" s="1"/>
      <c r="P4" t="s">
        <v>590</v>
      </c>
    </row>
    <row r="5" spans="2:24" x14ac:dyDescent="0.3">
      <c r="B5" t="s">
        <v>711</v>
      </c>
      <c r="C5">
        <v>1</v>
      </c>
      <c r="E5">
        <v>2000</v>
      </c>
      <c r="F5" s="15">
        <v>81.134344043625134</v>
      </c>
      <c r="G5" s="15" t="s">
        <v>86</v>
      </c>
      <c r="P5" t="s">
        <v>8</v>
      </c>
      <c r="Q5" t="s">
        <v>4</v>
      </c>
      <c r="R5" t="s">
        <v>5</v>
      </c>
      <c r="S5" t="s">
        <v>6</v>
      </c>
      <c r="T5" t="s">
        <v>7</v>
      </c>
      <c r="U5" t="s">
        <v>711</v>
      </c>
      <c r="V5" t="s">
        <v>699</v>
      </c>
      <c r="W5" t="s">
        <v>709</v>
      </c>
      <c r="X5" t="s">
        <v>710</v>
      </c>
    </row>
    <row r="6" spans="2:24" x14ac:dyDescent="0.3">
      <c r="B6" t="s">
        <v>4</v>
      </c>
      <c r="C6">
        <v>2</v>
      </c>
      <c r="E6">
        <v>2001</v>
      </c>
      <c r="F6" s="15">
        <v>82.961237890580819</v>
      </c>
      <c r="G6" s="15"/>
      <c r="L6" s="9"/>
      <c r="O6">
        <v>1</v>
      </c>
      <c r="P6" t="s">
        <v>610</v>
      </c>
      <c r="Q6" t="s">
        <v>592</v>
      </c>
      <c r="R6" t="s">
        <v>592</v>
      </c>
      <c r="S6" t="s">
        <v>592</v>
      </c>
      <c r="T6" t="s">
        <v>592</v>
      </c>
      <c r="U6" t="s">
        <v>916</v>
      </c>
      <c r="V6" t="s">
        <v>592</v>
      </c>
      <c r="W6" t="s">
        <v>653</v>
      </c>
      <c r="X6" t="s">
        <v>610</v>
      </c>
    </row>
    <row r="7" spans="2:24" x14ac:dyDescent="0.3">
      <c r="B7" t="s">
        <v>5</v>
      </c>
      <c r="C7">
        <v>3</v>
      </c>
      <c r="E7">
        <v>2002</v>
      </c>
      <c r="F7" s="15">
        <v>84.250455931327295</v>
      </c>
      <c r="G7" s="15"/>
      <c r="O7">
        <v>2</v>
      </c>
      <c r="P7" t="s">
        <v>611</v>
      </c>
      <c r="Q7" t="s">
        <v>593</v>
      </c>
      <c r="R7" t="s">
        <v>593</v>
      </c>
      <c r="S7" t="s">
        <v>593</v>
      </c>
      <c r="T7" t="s">
        <v>593</v>
      </c>
      <c r="V7" t="s">
        <v>593</v>
      </c>
      <c r="W7" t="s">
        <v>654</v>
      </c>
      <c r="X7" t="s">
        <v>611</v>
      </c>
    </row>
    <row r="8" spans="2:24" x14ac:dyDescent="0.3">
      <c r="B8" t="s">
        <v>6</v>
      </c>
      <c r="C8">
        <v>4</v>
      </c>
      <c r="E8">
        <v>2003</v>
      </c>
      <c r="F8" s="15">
        <v>85.913813501790045</v>
      </c>
      <c r="G8" s="15"/>
      <c r="O8">
        <v>3</v>
      </c>
      <c r="P8" t="s">
        <v>612</v>
      </c>
      <c r="Q8" t="s">
        <v>655</v>
      </c>
      <c r="R8" t="s">
        <v>655</v>
      </c>
      <c r="S8" t="s">
        <v>655</v>
      </c>
      <c r="T8" t="s">
        <v>655</v>
      </c>
      <c r="V8" t="s">
        <v>655</v>
      </c>
      <c r="W8" t="s">
        <v>655</v>
      </c>
      <c r="X8" t="s">
        <v>612</v>
      </c>
    </row>
    <row r="9" spans="2:24" x14ac:dyDescent="0.3">
      <c r="B9" t="s">
        <v>7</v>
      </c>
      <c r="C9">
        <v>5</v>
      </c>
      <c r="E9">
        <v>2004</v>
      </c>
      <c r="F9" s="15">
        <v>88.224114790804677</v>
      </c>
      <c r="G9" s="15"/>
      <c r="O9">
        <v>4</v>
      </c>
      <c r="P9" t="s">
        <v>613</v>
      </c>
      <c r="Q9" t="s">
        <v>656</v>
      </c>
      <c r="R9" t="s">
        <v>656</v>
      </c>
      <c r="S9" t="s">
        <v>656</v>
      </c>
      <c r="T9" t="s">
        <v>656</v>
      </c>
      <c r="V9" t="s">
        <v>656</v>
      </c>
      <c r="W9" t="s">
        <v>656</v>
      </c>
      <c r="X9" t="s">
        <v>613</v>
      </c>
    </row>
    <row r="10" spans="2:24" x14ac:dyDescent="0.3">
      <c r="B10" t="s">
        <v>8</v>
      </c>
      <c r="E10">
        <v>2005</v>
      </c>
      <c r="F10" s="15">
        <v>90.990342309058747</v>
      </c>
      <c r="G10" s="15"/>
      <c r="O10">
        <v>5</v>
      </c>
      <c r="P10" t="s">
        <v>614</v>
      </c>
      <c r="Q10" t="s">
        <v>657</v>
      </c>
      <c r="R10" t="s">
        <v>657</v>
      </c>
      <c r="S10" t="s">
        <v>657</v>
      </c>
      <c r="T10" t="s">
        <v>657</v>
      </c>
      <c r="V10" t="s">
        <v>657</v>
      </c>
      <c r="W10" t="s">
        <v>657</v>
      </c>
      <c r="X10" t="s">
        <v>614</v>
      </c>
    </row>
    <row r="11" spans="2:24" x14ac:dyDescent="0.3">
      <c r="B11" t="s">
        <v>699</v>
      </c>
      <c r="E11">
        <v>2006</v>
      </c>
      <c r="F11" s="15">
        <v>93.796341697466048</v>
      </c>
      <c r="G11" s="15"/>
      <c r="O11">
        <v>6</v>
      </c>
      <c r="P11" t="s">
        <v>615</v>
      </c>
      <c r="Q11" t="s">
        <v>658</v>
      </c>
      <c r="R11" t="s">
        <v>658</v>
      </c>
      <c r="S11" t="s">
        <v>658</v>
      </c>
      <c r="T11" t="s">
        <v>658</v>
      </c>
      <c r="V11" t="s">
        <v>658</v>
      </c>
      <c r="W11" t="s">
        <v>658</v>
      </c>
      <c r="X11" t="s">
        <v>615</v>
      </c>
    </row>
    <row r="12" spans="2:24" x14ac:dyDescent="0.3">
      <c r="B12" t="s">
        <v>709</v>
      </c>
      <c r="E12">
        <v>2007</v>
      </c>
      <c r="F12" s="15">
        <v>96.337514583621967</v>
      </c>
      <c r="G12" s="15"/>
      <c r="O12">
        <v>7</v>
      </c>
      <c r="P12" t="s">
        <v>616</v>
      </c>
      <c r="Q12" t="s">
        <v>659</v>
      </c>
      <c r="R12" t="s">
        <v>659</v>
      </c>
      <c r="S12" t="s">
        <v>659</v>
      </c>
      <c r="T12" t="s">
        <v>659</v>
      </c>
      <c r="V12" t="s">
        <v>659</v>
      </c>
      <c r="W12" t="s">
        <v>659</v>
      </c>
      <c r="X12" t="s">
        <v>616</v>
      </c>
    </row>
    <row r="13" spans="2:24" x14ac:dyDescent="0.3">
      <c r="B13" t="s">
        <v>710</v>
      </c>
      <c r="E13">
        <v>2008</v>
      </c>
      <c r="F13" s="15">
        <v>98.193668334750598</v>
      </c>
      <c r="G13" s="15"/>
      <c r="O13">
        <v>8</v>
      </c>
      <c r="P13" t="s">
        <v>617</v>
      </c>
      <c r="Q13" t="s">
        <v>660</v>
      </c>
      <c r="R13" t="s">
        <v>660</v>
      </c>
      <c r="S13" t="s">
        <v>660</v>
      </c>
      <c r="T13" t="s">
        <v>660</v>
      </c>
      <c r="V13" t="s">
        <v>660</v>
      </c>
      <c r="W13" t="s">
        <v>660</v>
      </c>
      <c r="X13" t="s">
        <v>617</v>
      </c>
    </row>
    <row r="14" spans="2:24" x14ac:dyDescent="0.3">
      <c r="E14">
        <v>2009</v>
      </c>
      <c r="F14" s="15">
        <v>98.799306827394986</v>
      </c>
      <c r="G14" s="15"/>
      <c r="O14">
        <v>9</v>
      </c>
      <c r="P14" t="s">
        <v>618</v>
      </c>
      <c r="Q14" t="s">
        <v>661</v>
      </c>
      <c r="R14" t="s">
        <v>661</v>
      </c>
      <c r="S14" t="s">
        <v>661</v>
      </c>
      <c r="T14" t="s">
        <v>661</v>
      </c>
      <c r="V14" t="s">
        <v>661</v>
      </c>
      <c r="W14" t="s">
        <v>661</v>
      </c>
      <c r="X14" t="s">
        <v>618</v>
      </c>
    </row>
    <row r="15" spans="2:24" x14ac:dyDescent="0.3">
      <c r="E15">
        <v>2010</v>
      </c>
      <c r="F15" s="15">
        <v>100</v>
      </c>
      <c r="G15" s="15"/>
      <c r="O15">
        <v>10</v>
      </c>
      <c r="P15" t="s">
        <v>619</v>
      </c>
      <c r="Q15" t="s">
        <v>662</v>
      </c>
      <c r="R15" t="s">
        <v>662</v>
      </c>
      <c r="S15" t="s">
        <v>662</v>
      </c>
      <c r="T15" t="s">
        <v>662</v>
      </c>
      <c r="V15" t="s">
        <v>662</v>
      </c>
      <c r="W15" t="s">
        <v>662</v>
      </c>
      <c r="X15" t="s">
        <v>619</v>
      </c>
    </row>
    <row r="16" spans="2:24" x14ac:dyDescent="0.3">
      <c r="E16">
        <v>2011</v>
      </c>
      <c r="F16" s="15">
        <v>102.06310624994376</v>
      </c>
      <c r="G16" s="15"/>
      <c r="O16">
        <v>11</v>
      </c>
      <c r="P16" t="s">
        <v>620</v>
      </c>
      <c r="Q16" t="s">
        <v>663</v>
      </c>
      <c r="R16" t="s">
        <v>663</v>
      </c>
      <c r="S16" t="s">
        <v>663</v>
      </c>
      <c r="T16" t="s">
        <v>663</v>
      </c>
      <c r="V16" t="s">
        <v>663</v>
      </c>
      <c r="W16" t="s">
        <v>663</v>
      </c>
      <c r="X16" t="s">
        <v>620</v>
      </c>
    </row>
    <row r="17" spans="3:24" x14ac:dyDescent="0.3">
      <c r="E17">
        <v>2012</v>
      </c>
      <c r="F17" s="15">
        <v>103.96369451098523</v>
      </c>
      <c r="G17" s="15"/>
      <c r="O17">
        <v>12</v>
      </c>
      <c r="P17" t="s">
        <v>621</v>
      </c>
      <c r="Q17" t="s">
        <v>691</v>
      </c>
      <c r="R17" t="s">
        <v>691</v>
      </c>
      <c r="S17" t="s">
        <v>691</v>
      </c>
      <c r="T17" t="s">
        <v>691</v>
      </c>
      <c r="V17" t="s">
        <v>691</v>
      </c>
      <c r="W17" t="s">
        <v>664</v>
      </c>
      <c r="X17" t="s">
        <v>621</v>
      </c>
    </row>
    <row r="18" spans="3:24" x14ac:dyDescent="0.3">
      <c r="C18" t="s">
        <v>309</v>
      </c>
      <c r="E18">
        <v>2013</v>
      </c>
      <c r="F18" s="15">
        <v>105.73303529279485</v>
      </c>
      <c r="G18" s="15"/>
      <c r="O18">
        <v>13</v>
      </c>
      <c r="P18" t="s">
        <v>622</v>
      </c>
      <c r="Q18" t="s">
        <v>667</v>
      </c>
      <c r="R18" t="s">
        <v>667</v>
      </c>
      <c r="S18" t="s">
        <v>667</v>
      </c>
      <c r="T18" t="s">
        <v>667</v>
      </c>
      <c r="V18" t="s">
        <v>667</v>
      </c>
      <c r="W18" t="s">
        <v>667</v>
      </c>
      <c r="X18" t="s">
        <v>622</v>
      </c>
    </row>
    <row r="19" spans="3:24" x14ac:dyDescent="0.3">
      <c r="C19" t="s">
        <v>310</v>
      </c>
      <c r="E19">
        <v>2014</v>
      </c>
      <c r="F19" s="15">
        <v>107.57449938523446</v>
      </c>
      <c r="G19" s="15"/>
      <c r="O19">
        <v>14</v>
      </c>
      <c r="P19" t="s">
        <v>623</v>
      </c>
      <c r="Q19" t="s">
        <v>692</v>
      </c>
      <c r="R19" t="s">
        <v>692</v>
      </c>
      <c r="S19" t="s">
        <v>692</v>
      </c>
      <c r="T19" t="s">
        <v>692</v>
      </c>
      <c r="V19" t="s">
        <v>692</v>
      </c>
      <c r="W19" t="s">
        <v>665</v>
      </c>
      <c r="X19" t="s">
        <v>623</v>
      </c>
    </row>
    <row r="20" spans="3:24" x14ac:dyDescent="0.3">
      <c r="E20">
        <v>2015</v>
      </c>
      <c r="F20" s="15">
        <v>108.57283671908158</v>
      </c>
      <c r="G20" s="15"/>
      <c r="O20">
        <v>15</v>
      </c>
      <c r="P20" t="s">
        <v>624</v>
      </c>
      <c r="Q20" t="s">
        <v>693</v>
      </c>
      <c r="R20" t="s">
        <v>693</v>
      </c>
      <c r="S20" t="s">
        <v>693</v>
      </c>
      <c r="T20" t="s">
        <v>693</v>
      </c>
      <c r="V20" t="s">
        <v>693</v>
      </c>
      <c r="W20" t="s">
        <v>666</v>
      </c>
      <c r="X20" t="s">
        <v>624</v>
      </c>
    </row>
    <row r="21" spans="3:24" x14ac:dyDescent="0.3">
      <c r="E21">
        <v>2016</v>
      </c>
      <c r="F21" s="15">
        <v>109.60462881680309</v>
      </c>
      <c r="G21" s="15"/>
      <c r="O21">
        <v>16</v>
      </c>
      <c r="P21" t="s">
        <v>625</v>
      </c>
      <c r="Q21" t="s">
        <v>670</v>
      </c>
      <c r="R21" t="s">
        <v>670</v>
      </c>
      <c r="S21" t="s">
        <v>670</v>
      </c>
      <c r="T21" t="s">
        <v>670</v>
      </c>
      <c r="V21" t="s">
        <v>670</v>
      </c>
      <c r="W21" t="s">
        <v>668</v>
      </c>
      <c r="X21" t="s">
        <v>625</v>
      </c>
    </row>
    <row r="22" spans="3:24" x14ac:dyDescent="0.3">
      <c r="E22">
        <v>2017</v>
      </c>
      <c r="F22" s="15">
        <v>111.56743208555547</v>
      </c>
      <c r="G22" s="15"/>
      <c r="O22">
        <v>17</v>
      </c>
      <c r="P22" t="s">
        <v>626</v>
      </c>
      <c r="Q22" t="s">
        <v>671</v>
      </c>
      <c r="R22" t="s">
        <v>671</v>
      </c>
      <c r="S22" t="s">
        <v>671</v>
      </c>
      <c r="T22" t="s">
        <v>671</v>
      </c>
      <c r="V22" t="s">
        <v>671</v>
      </c>
      <c r="W22" t="s">
        <v>669</v>
      </c>
      <c r="X22" t="s">
        <v>626</v>
      </c>
    </row>
    <row r="23" spans="3:24" x14ac:dyDescent="0.3">
      <c r="E23">
        <v>2018</v>
      </c>
      <c r="F23" s="15">
        <v>114.1233210155665</v>
      </c>
      <c r="G23" s="15"/>
      <c r="O23">
        <v>18</v>
      </c>
      <c r="P23" t="s">
        <v>627</v>
      </c>
      <c r="Q23" t="s">
        <v>694</v>
      </c>
      <c r="R23" t="s">
        <v>694</v>
      </c>
      <c r="S23" t="s">
        <v>694</v>
      </c>
      <c r="T23" t="s">
        <v>694</v>
      </c>
      <c r="V23" t="s">
        <v>694</v>
      </c>
      <c r="W23" t="s">
        <v>670</v>
      </c>
      <c r="X23" t="s">
        <v>627</v>
      </c>
    </row>
    <row r="24" spans="3:24" x14ac:dyDescent="0.3">
      <c r="E24">
        <v>2019</v>
      </c>
      <c r="F24" s="15">
        <v>116.03888984512007</v>
      </c>
      <c r="G24" s="15"/>
      <c r="O24">
        <v>19</v>
      </c>
      <c r="P24" t="s">
        <v>628</v>
      </c>
      <c r="Q24" t="s">
        <v>594</v>
      </c>
      <c r="R24" t="s">
        <v>594</v>
      </c>
      <c r="S24" t="s">
        <v>594</v>
      </c>
      <c r="T24" t="s">
        <v>594</v>
      </c>
      <c r="V24" t="s">
        <v>594</v>
      </c>
      <c r="W24" t="s">
        <v>671</v>
      </c>
      <c r="X24" t="s">
        <v>628</v>
      </c>
    </row>
    <row r="25" spans="3:24" x14ac:dyDescent="0.3">
      <c r="E25">
        <v>2020</v>
      </c>
      <c r="F25" s="15">
        <v>117.57131659224899</v>
      </c>
      <c r="G25" s="15"/>
      <c r="O25">
        <v>20</v>
      </c>
      <c r="P25" t="s">
        <v>629</v>
      </c>
      <c r="Q25" t="s">
        <v>595</v>
      </c>
      <c r="R25" t="s">
        <v>595</v>
      </c>
      <c r="S25" t="s">
        <v>595</v>
      </c>
      <c r="T25" t="s">
        <v>595</v>
      </c>
      <c r="V25" t="s">
        <v>595</v>
      </c>
      <c r="W25" t="s">
        <v>672</v>
      </c>
      <c r="X25" t="s">
        <v>629</v>
      </c>
    </row>
    <row r="26" spans="3:24" x14ac:dyDescent="0.3">
      <c r="E26">
        <v>2021</v>
      </c>
      <c r="F26" s="15">
        <v>122.96166078269006</v>
      </c>
      <c r="G26" s="15"/>
      <c r="O26">
        <v>21</v>
      </c>
      <c r="P26" t="s">
        <v>630</v>
      </c>
      <c r="Q26" t="s">
        <v>596</v>
      </c>
      <c r="R26" t="s">
        <v>596</v>
      </c>
      <c r="S26" t="s">
        <v>596</v>
      </c>
      <c r="T26" t="s">
        <v>596</v>
      </c>
      <c r="V26" t="s">
        <v>596</v>
      </c>
      <c r="W26" t="s">
        <v>673</v>
      </c>
      <c r="X26" t="s">
        <v>630</v>
      </c>
    </row>
    <row r="27" spans="3:24" x14ac:dyDescent="0.3">
      <c r="E27">
        <v>2022</v>
      </c>
      <c r="F27" s="15">
        <v>131.6194319803779</v>
      </c>
      <c r="G27" s="15"/>
      <c r="O27">
        <v>22</v>
      </c>
      <c r="P27" t="s">
        <v>192</v>
      </c>
      <c r="Q27" t="s">
        <v>597</v>
      </c>
      <c r="R27" t="s">
        <v>597</v>
      </c>
      <c r="S27" t="s">
        <v>597</v>
      </c>
      <c r="T27" t="s">
        <v>597</v>
      </c>
      <c r="V27" t="s">
        <v>597</v>
      </c>
      <c r="W27" t="s">
        <v>192</v>
      </c>
      <c r="X27" t="s">
        <v>192</v>
      </c>
    </row>
    <row r="28" spans="3:24" x14ac:dyDescent="0.3">
      <c r="E28">
        <v>2023</v>
      </c>
      <c r="F28" s="16">
        <f t="shared" ref="F28:F55" si="0">F27*1.02</f>
        <v>134.25182061998547</v>
      </c>
      <c r="G28" s="16" t="s">
        <v>979</v>
      </c>
      <c r="O28">
        <v>23</v>
      </c>
      <c r="P28" t="s">
        <v>631</v>
      </c>
      <c r="Q28" t="s">
        <v>598</v>
      </c>
      <c r="R28" t="s">
        <v>598</v>
      </c>
      <c r="S28" t="s">
        <v>598</v>
      </c>
      <c r="T28" t="s">
        <v>598</v>
      </c>
      <c r="V28" t="s">
        <v>598</v>
      </c>
      <c r="W28" t="s">
        <v>674</v>
      </c>
      <c r="X28" t="s">
        <v>631</v>
      </c>
    </row>
    <row r="29" spans="3:24" x14ac:dyDescent="0.3">
      <c r="E29">
        <v>2024</v>
      </c>
      <c r="F29" s="16">
        <f t="shared" si="0"/>
        <v>136.93685703238518</v>
      </c>
      <c r="G29" s="16"/>
      <c r="O29">
        <v>24</v>
      </c>
      <c r="P29" t="s">
        <v>632</v>
      </c>
      <c r="Q29" t="s">
        <v>599</v>
      </c>
      <c r="R29" t="s">
        <v>599</v>
      </c>
      <c r="S29" t="s">
        <v>599</v>
      </c>
      <c r="T29" t="s">
        <v>599</v>
      </c>
      <c r="V29" t="s">
        <v>599</v>
      </c>
      <c r="W29" t="s">
        <v>675</v>
      </c>
      <c r="X29" t="s">
        <v>632</v>
      </c>
    </row>
    <row r="30" spans="3:24" x14ac:dyDescent="0.3">
      <c r="E30">
        <v>2025</v>
      </c>
      <c r="F30" s="16">
        <f t="shared" si="0"/>
        <v>139.67559417303289</v>
      </c>
      <c r="G30" s="16"/>
      <c r="O30">
        <v>25</v>
      </c>
      <c r="P30" t="s">
        <v>633</v>
      </c>
      <c r="Q30" t="s">
        <v>600</v>
      </c>
      <c r="R30" t="s">
        <v>600</v>
      </c>
      <c r="S30" t="s">
        <v>600</v>
      </c>
      <c r="T30" t="s">
        <v>600</v>
      </c>
      <c r="V30" t="s">
        <v>600</v>
      </c>
      <c r="W30" t="s">
        <v>676</v>
      </c>
      <c r="X30" t="s">
        <v>633</v>
      </c>
    </row>
    <row r="31" spans="3:24" x14ac:dyDescent="0.3">
      <c r="E31">
        <v>2026</v>
      </c>
      <c r="F31" s="16">
        <f t="shared" si="0"/>
        <v>142.46910605649356</v>
      </c>
      <c r="G31" s="16"/>
      <c r="O31">
        <v>26</v>
      </c>
      <c r="P31" t="s">
        <v>634</v>
      </c>
      <c r="Q31" t="s">
        <v>601</v>
      </c>
      <c r="R31" t="s">
        <v>601</v>
      </c>
      <c r="S31" t="s">
        <v>601</v>
      </c>
      <c r="T31" t="s">
        <v>601</v>
      </c>
      <c r="V31" t="s">
        <v>601</v>
      </c>
      <c r="W31" t="s">
        <v>677</v>
      </c>
      <c r="X31" t="s">
        <v>634</v>
      </c>
    </row>
    <row r="32" spans="3:24" x14ac:dyDescent="0.3">
      <c r="E32">
        <v>2027</v>
      </c>
      <c r="F32" s="16">
        <f t="shared" si="0"/>
        <v>145.31848817762344</v>
      </c>
      <c r="G32" s="16"/>
      <c r="O32">
        <v>27</v>
      </c>
      <c r="P32" t="s">
        <v>635</v>
      </c>
      <c r="Q32" t="s">
        <v>602</v>
      </c>
      <c r="R32" t="s">
        <v>602</v>
      </c>
      <c r="S32" t="s">
        <v>602</v>
      </c>
      <c r="T32" t="s">
        <v>602</v>
      </c>
      <c r="V32" t="s">
        <v>602</v>
      </c>
      <c r="W32" t="s">
        <v>678</v>
      </c>
      <c r="X32" t="s">
        <v>635</v>
      </c>
    </row>
    <row r="33" spans="5:24" x14ac:dyDescent="0.3">
      <c r="E33">
        <v>2028</v>
      </c>
      <c r="F33" s="16">
        <f t="shared" si="0"/>
        <v>148.22485794117591</v>
      </c>
      <c r="G33" s="16"/>
      <c r="O33">
        <v>28</v>
      </c>
      <c r="P33" t="s">
        <v>636</v>
      </c>
      <c r="Q33" t="s">
        <v>603</v>
      </c>
      <c r="R33" t="s">
        <v>603</v>
      </c>
      <c r="S33" t="s">
        <v>603</v>
      </c>
      <c r="T33" t="s">
        <v>603</v>
      </c>
      <c r="V33" t="s">
        <v>603</v>
      </c>
      <c r="W33" t="s">
        <v>679</v>
      </c>
      <c r="X33" t="s">
        <v>636</v>
      </c>
    </row>
    <row r="34" spans="5:24" x14ac:dyDescent="0.3">
      <c r="E34">
        <v>2029</v>
      </c>
      <c r="F34" s="16">
        <f t="shared" si="0"/>
        <v>151.18935509999943</v>
      </c>
      <c r="G34" s="16"/>
      <c r="O34">
        <v>29</v>
      </c>
      <c r="P34" t="s">
        <v>637</v>
      </c>
      <c r="Q34" t="s">
        <v>604</v>
      </c>
      <c r="R34" t="s">
        <v>604</v>
      </c>
      <c r="S34" t="s">
        <v>604</v>
      </c>
      <c r="T34" t="s">
        <v>604</v>
      </c>
      <c r="V34" t="s">
        <v>604</v>
      </c>
      <c r="W34" t="s">
        <v>680</v>
      </c>
      <c r="X34" t="s">
        <v>637</v>
      </c>
    </row>
    <row r="35" spans="5:24" x14ac:dyDescent="0.3">
      <c r="E35">
        <v>2030</v>
      </c>
      <c r="F35" s="16">
        <f t="shared" si="0"/>
        <v>154.21314220199943</v>
      </c>
      <c r="G35" s="16"/>
      <c r="O35">
        <v>30</v>
      </c>
      <c r="P35" t="s">
        <v>638</v>
      </c>
      <c r="Q35" t="s">
        <v>605</v>
      </c>
      <c r="R35" t="s">
        <v>605</v>
      </c>
      <c r="S35" t="s">
        <v>605</v>
      </c>
      <c r="T35" t="s">
        <v>605</v>
      </c>
      <c r="V35" t="s">
        <v>605</v>
      </c>
      <c r="W35" t="s">
        <v>681</v>
      </c>
      <c r="X35" t="s">
        <v>638</v>
      </c>
    </row>
    <row r="36" spans="5:24" x14ac:dyDescent="0.3">
      <c r="E36">
        <v>2031</v>
      </c>
      <c r="F36" s="16">
        <f t="shared" si="0"/>
        <v>157.29740504603942</v>
      </c>
      <c r="G36" s="16"/>
      <c r="O36">
        <v>31</v>
      </c>
      <c r="P36" t="s">
        <v>639</v>
      </c>
      <c r="Q36" t="s">
        <v>606</v>
      </c>
      <c r="R36" t="s">
        <v>606</v>
      </c>
      <c r="S36" t="s">
        <v>606</v>
      </c>
      <c r="T36" t="s">
        <v>606</v>
      </c>
      <c r="V36" t="s">
        <v>606</v>
      </c>
      <c r="W36" t="s">
        <v>682</v>
      </c>
      <c r="X36" t="s">
        <v>639</v>
      </c>
    </row>
    <row r="37" spans="5:24" x14ac:dyDescent="0.3">
      <c r="E37">
        <v>2032</v>
      </c>
      <c r="F37" s="16">
        <f t="shared" si="0"/>
        <v>160.44335314696022</v>
      </c>
      <c r="G37" s="16"/>
      <c r="O37">
        <v>32</v>
      </c>
      <c r="P37" t="s">
        <v>640</v>
      </c>
      <c r="Q37" t="s">
        <v>607</v>
      </c>
      <c r="R37" t="s">
        <v>607</v>
      </c>
      <c r="S37" t="s">
        <v>607</v>
      </c>
      <c r="T37" t="s">
        <v>607</v>
      </c>
      <c r="V37" t="s">
        <v>607</v>
      </c>
      <c r="W37" t="s">
        <v>683</v>
      </c>
      <c r="X37" t="s">
        <v>640</v>
      </c>
    </row>
    <row r="38" spans="5:24" x14ac:dyDescent="0.3">
      <c r="E38">
        <v>2033</v>
      </c>
      <c r="F38" s="16">
        <f t="shared" si="0"/>
        <v>163.65222020989944</v>
      </c>
      <c r="G38" s="16"/>
      <c r="O38">
        <v>33</v>
      </c>
      <c r="P38" t="s">
        <v>641</v>
      </c>
      <c r="Q38" t="s">
        <v>608</v>
      </c>
      <c r="R38" t="s">
        <v>608</v>
      </c>
      <c r="S38" t="s">
        <v>608</v>
      </c>
      <c r="T38" t="s">
        <v>608</v>
      </c>
      <c r="V38" t="s">
        <v>608</v>
      </c>
      <c r="W38" t="s">
        <v>684</v>
      </c>
      <c r="X38" t="s">
        <v>641</v>
      </c>
    </row>
    <row r="39" spans="5:24" x14ac:dyDescent="0.3">
      <c r="E39">
        <v>2034</v>
      </c>
      <c r="F39" s="16">
        <f t="shared" si="0"/>
        <v>166.92526461409744</v>
      </c>
      <c r="G39" s="16"/>
      <c r="O39">
        <v>34</v>
      </c>
      <c r="P39" t="s">
        <v>642</v>
      </c>
      <c r="Q39" t="s">
        <v>609</v>
      </c>
      <c r="R39" t="s">
        <v>609</v>
      </c>
      <c r="S39" t="s">
        <v>609</v>
      </c>
      <c r="T39" t="s">
        <v>609</v>
      </c>
      <c r="V39" t="s">
        <v>609</v>
      </c>
      <c r="W39" t="s">
        <v>685</v>
      </c>
      <c r="X39" t="s">
        <v>642</v>
      </c>
    </row>
    <row r="40" spans="5:24" x14ac:dyDescent="0.3">
      <c r="E40">
        <v>2035</v>
      </c>
      <c r="F40" s="16">
        <f t="shared" si="0"/>
        <v>170.26376990637939</v>
      </c>
      <c r="G40" s="16"/>
      <c r="O40">
        <v>35</v>
      </c>
      <c r="P40" t="s">
        <v>643</v>
      </c>
      <c r="Q40" t="s">
        <v>652</v>
      </c>
      <c r="R40" t="s">
        <v>652</v>
      </c>
      <c r="S40" t="s">
        <v>652</v>
      </c>
      <c r="T40" t="s">
        <v>652</v>
      </c>
      <c r="V40" t="s">
        <v>652</v>
      </c>
      <c r="W40" t="s">
        <v>686</v>
      </c>
      <c r="X40" t="s">
        <v>643</v>
      </c>
    </row>
    <row r="41" spans="5:24" x14ac:dyDescent="0.3">
      <c r="E41">
        <v>2036</v>
      </c>
      <c r="F41" s="16">
        <f t="shared" si="0"/>
        <v>173.66904530450699</v>
      </c>
      <c r="G41" s="16"/>
      <c r="O41">
        <v>36</v>
      </c>
      <c r="P41" t="s">
        <v>644</v>
      </c>
      <c r="Q41" s="83" t="s">
        <v>31</v>
      </c>
      <c r="S41" s="83" t="s">
        <v>31</v>
      </c>
      <c r="W41" t="s">
        <v>687</v>
      </c>
      <c r="X41" t="s">
        <v>644</v>
      </c>
    </row>
    <row r="42" spans="5:24" x14ac:dyDescent="0.3">
      <c r="E42">
        <v>2037</v>
      </c>
      <c r="F42" s="16">
        <f t="shared" si="0"/>
        <v>177.14242621059714</v>
      </c>
      <c r="G42" s="16"/>
      <c r="O42">
        <v>37</v>
      </c>
      <c r="P42" t="s">
        <v>645</v>
      </c>
      <c r="Q42" s="83" t="s">
        <v>31</v>
      </c>
      <c r="S42" s="83" t="s">
        <v>31</v>
      </c>
      <c r="W42" t="s">
        <v>688</v>
      </c>
      <c r="X42" t="s">
        <v>645</v>
      </c>
    </row>
    <row r="43" spans="5:24" x14ac:dyDescent="0.3">
      <c r="E43">
        <v>2038</v>
      </c>
      <c r="F43" s="16">
        <f t="shared" si="0"/>
        <v>180.68527473480907</v>
      </c>
      <c r="G43" s="16"/>
      <c r="O43">
        <v>38</v>
      </c>
      <c r="P43" t="s">
        <v>646</v>
      </c>
      <c r="Q43" s="83" t="s">
        <v>31</v>
      </c>
      <c r="S43" s="83" t="s">
        <v>31</v>
      </c>
      <c r="W43" t="s">
        <v>689</v>
      </c>
      <c r="X43" t="s">
        <v>646</v>
      </c>
    </row>
    <row r="44" spans="5:24" x14ac:dyDescent="0.3">
      <c r="E44">
        <v>2039</v>
      </c>
      <c r="F44" s="16">
        <f t="shared" si="0"/>
        <v>184.29898022950525</v>
      </c>
      <c r="G44" s="16"/>
      <c r="O44">
        <v>39</v>
      </c>
      <c r="P44" t="s">
        <v>647</v>
      </c>
      <c r="Q44" s="83" t="s">
        <v>31</v>
      </c>
      <c r="S44" s="83" t="s">
        <v>31</v>
      </c>
      <c r="W44" t="s">
        <v>651</v>
      </c>
      <c r="X44" t="s">
        <v>647</v>
      </c>
    </row>
    <row r="45" spans="5:24" x14ac:dyDescent="0.3">
      <c r="E45">
        <v>2040</v>
      </c>
      <c r="F45" s="16">
        <f t="shared" si="0"/>
        <v>187.98495983409535</v>
      </c>
      <c r="G45" s="16"/>
      <c r="O45">
        <v>40</v>
      </c>
      <c r="P45" t="s">
        <v>648</v>
      </c>
      <c r="Q45" s="83" t="s">
        <v>31</v>
      </c>
      <c r="R45" s="83" t="s">
        <v>31</v>
      </c>
      <c r="S45" s="83" t="s">
        <v>31</v>
      </c>
      <c r="T45" s="83"/>
      <c r="X45" t="s">
        <v>648</v>
      </c>
    </row>
    <row r="46" spans="5:24" x14ac:dyDescent="0.3">
      <c r="E46">
        <v>2041</v>
      </c>
      <c r="F46" s="16">
        <f t="shared" si="0"/>
        <v>191.74465903077726</v>
      </c>
      <c r="G46" s="16"/>
      <c r="O46">
        <v>41</v>
      </c>
      <c r="P46" t="s">
        <v>649</v>
      </c>
      <c r="Q46" s="83" t="s">
        <v>31</v>
      </c>
      <c r="R46" s="83" t="s">
        <v>31</v>
      </c>
      <c r="S46" s="83" t="s">
        <v>31</v>
      </c>
      <c r="T46" s="83" t="s">
        <v>31</v>
      </c>
      <c r="X46" t="s">
        <v>649</v>
      </c>
    </row>
    <row r="47" spans="5:24" x14ac:dyDescent="0.3">
      <c r="E47">
        <v>2042</v>
      </c>
      <c r="F47" s="16">
        <f t="shared" si="0"/>
        <v>195.57955221139281</v>
      </c>
      <c r="G47" s="16"/>
      <c r="O47">
        <v>42</v>
      </c>
      <c r="P47" t="s">
        <v>650</v>
      </c>
      <c r="Q47" s="83" t="s">
        <v>31</v>
      </c>
      <c r="R47" s="83" t="s">
        <v>31</v>
      </c>
      <c r="S47" s="83" t="s">
        <v>31</v>
      </c>
      <c r="T47" s="83" t="s">
        <v>31</v>
      </c>
      <c r="X47" t="s">
        <v>650</v>
      </c>
    </row>
    <row r="48" spans="5:24" x14ac:dyDescent="0.3">
      <c r="E48">
        <v>2043</v>
      </c>
      <c r="F48" s="16">
        <f t="shared" si="0"/>
        <v>199.49114325562067</v>
      </c>
      <c r="G48" s="16"/>
    </row>
    <row r="49" spans="2:7" x14ac:dyDescent="0.3">
      <c r="E49">
        <v>2044</v>
      </c>
      <c r="F49" s="16">
        <f t="shared" si="0"/>
        <v>203.48096612073309</v>
      </c>
      <c r="G49" s="16"/>
    </row>
    <row r="50" spans="2:7" x14ac:dyDescent="0.3">
      <c r="E50">
        <v>2045</v>
      </c>
      <c r="F50" s="16">
        <f t="shared" si="0"/>
        <v>207.55058544314775</v>
      </c>
      <c r="G50" s="16"/>
    </row>
    <row r="51" spans="2:7" x14ac:dyDescent="0.3">
      <c r="E51">
        <v>2046</v>
      </c>
      <c r="F51" s="16">
        <f t="shared" si="0"/>
        <v>211.70159715201072</v>
      </c>
      <c r="G51" s="16"/>
    </row>
    <row r="52" spans="2:7" x14ac:dyDescent="0.3">
      <c r="E52">
        <v>2047</v>
      </c>
      <c r="F52" s="16">
        <f t="shared" si="0"/>
        <v>215.93562909505093</v>
      </c>
      <c r="G52" s="16"/>
    </row>
    <row r="53" spans="2:7" x14ac:dyDescent="0.3">
      <c r="E53">
        <v>2048</v>
      </c>
      <c r="F53" s="16">
        <f t="shared" si="0"/>
        <v>220.25434167695195</v>
      </c>
      <c r="G53" s="16"/>
    </row>
    <row r="54" spans="2:7" x14ac:dyDescent="0.3">
      <c r="E54">
        <v>2049</v>
      </c>
      <c r="F54" s="16">
        <f t="shared" si="0"/>
        <v>224.65942851049098</v>
      </c>
      <c r="G54" s="16"/>
    </row>
    <row r="55" spans="2:7" x14ac:dyDescent="0.3">
      <c r="E55">
        <v>2050</v>
      </c>
      <c r="F55" s="16">
        <f t="shared" si="0"/>
        <v>229.15261708070079</v>
      </c>
      <c r="G55" s="16"/>
    </row>
    <row r="57" spans="2:7" x14ac:dyDescent="0.3">
      <c r="B57" t="s">
        <v>912</v>
      </c>
      <c r="E57" t="s">
        <v>87</v>
      </c>
    </row>
    <row r="58" spans="2:7" x14ac:dyDescent="0.3">
      <c r="B58" t="s">
        <v>699</v>
      </c>
      <c r="C58">
        <f>VLOOKUP(CustomRegion1_EarningsYear,E5:F55,2,FALSE)</f>
        <v>107.57449938523446</v>
      </c>
      <c r="E58" t="s">
        <v>28</v>
      </c>
      <c r="F58">
        <f>wind_dollar_year</f>
        <v>2024</v>
      </c>
      <c r="G58">
        <f>VLOOKUP(F58,E5:F35,2,FALSE)</f>
        <v>136.93685703238518</v>
      </c>
    </row>
    <row r="59" spans="2:7" x14ac:dyDescent="0.3">
      <c r="B59" t="s">
        <v>709</v>
      </c>
      <c r="C59">
        <f>VLOOKUP(CustomRegion2_EarningsYear,$E$5:$F$55,2,FALSE)</f>
        <v>107.57449938523446</v>
      </c>
      <c r="E59" t="s">
        <v>88</v>
      </c>
      <c r="F59">
        <f>'Solar-PV-Inputs'!B6</f>
        <v>2024</v>
      </c>
      <c r="G59">
        <f>VLOOKUP(F59,E5:F35,2,FALSE)</f>
        <v>136.93685703238518</v>
      </c>
    </row>
    <row r="60" spans="2:7" x14ac:dyDescent="0.3">
      <c r="B60" t="s">
        <v>710</v>
      </c>
      <c r="C60">
        <f>VLOOKUP(CustomRegion3_EarningsYear,E5:F55,2,FALSE)</f>
        <v>107.57449938523446</v>
      </c>
      <c r="E60" t="s">
        <v>255</v>
      </c>
      <c r="F60">
        <f>'Biopower-Inputs'!B9</f>
        <v>2024</v>
      </c>
      <c r="G60">
        <f>VLOOKUP(F60,$E$5:$F$55,2,FALSE)</f>
        <v>136.93685703238518</v>
      </c>
    </row>
    <row r="61" spans="2:7" x14ac:dyDescent="0.3">
      <c r="B61" t="s">
        <v>910</v>
      </c>
      <c r="E61" t="s">
        <v>256</v>
      </c>
      <c r="F61">
        <f>'Geothermal-Inputs'!B10</f>
        <v>2024</v>
      </c>
      <c r="G61">
        <f>VLOOKUP(F61,$E$5:$F$55,2,FALSE)</f>
        <v>136.93685703238518</v>
      </c>
    </row>
    <row r="62" spans="2:7" x14ac:dyDescent="0.3">
      <c r="B62" t="s">
        <v>911</v>
      </c>
      <c r="E62" t="s">
        <v>173</v>
      </c>
      <c r="F62">
        <f>general_dollar_year</f>
        <v>2012</v>
      </c>
      <c r="G62">
        <f>VLOOKUP(F62,E5:F55,2,FALSE)</f>
        <v>103.96369451098523</v>
      </c>
    </row>
    <row r="63" spans="2:7" x14ac:dyDescent="0.3">
      <c r="E63" t="s">
        <v>257</v>
      </c>
    </row>
    <row r="64" spans="2:7" x14ac:dyDescent="0.3">
      <c r="E64" t="s">
        <v>257</v>
      </c>
    </row>
    <row r="65" spans="2:31" x14ac:dyDescent="0.3">
      <c r="E65" t="s">
        <v>257</v>
      </c>
    </row>
    <row r="66" spans="2:31" x14ac:dyDescent="0.3">
      <c r="E66" t="s">
        <v>257</v>
      </c>
    </row>
    <row r="68" spans="2:31" x14ac:dyDescent="0.3">
      <c r="B68" s="1" t="s">
        <v>214</v>
      </c>
      <c r="Z68" s="1" t="s">
        <v>245</v>
      </c>
    </row>
    <row r="69" spans="2:31" x14ac:dyDescent="0.3">
      <c r="B69" t="s">
        <v>209</v>
      </c>
      <c r="C69" t="s">
        <v>217</v>
      </c>
      <c r="F69" t="s">
        <v>323</v>
      </c>
      <c r="G69" t="s">
        <v>324</v>
      </c>
      <c r="Z69">
        <v>2</v>
      </c>
      <c r="AA69">
        <v>3</v>
      </c>
      <c r="AB69">
        <v>4</v>
      </c>
      <c r="AC69">
        <v>5</v>
      </c>
      <c r="AD69">
        <v>6</v>
      </c>
      <c r="AE69">
        <v>7</v>
      </c>
    </row>
    <row r="70" spans="2:31" x14ac:dyDescent="0.3">
      <c r="B70" t="s">
        <v>201</v>
      </c>
      <c r="C70" s="20">
        <v>16666.960616589357</v>
      </c>
      <c r="E70" t="s">
        <v>320</v>
      </c>
      <c r="F70" s="60">
        <v>3070</v>
      </c>
      <c r="G70" s="18">
        <f>F70*$G$60/$F$17</f>
        <v>4043.6822976217118</v>
      </c>
      <c r="H70" t="s">
        <v>712</v>
      </c>
    </row>
    <row r="71" spans="2:31" x14ac:dyDescent="0.3">
      <c r="B71" t="s">
        <v>202</v>
      </c>
      <c r="C71" s="20">
        <v>18893.631280974972</v>
      </c>
      <c r="E71" t="s">
        <v>321</v>
      </c>
      <c r="F71" s="60">
        <v>3335</v>
      </c>
      <c r="G71" s="18">
        <f t="shared" ref="G71:G72" si="1">F71*$G$60/$F$17</f>
        <v>4392.7297923675596</v>
      </c>
      <c r="Y71" t="s">
        <v>270</v>
      </c>
      <c r="Z71" t="s">
        <v>0</v>
      </c>
      <c r="AA71" t="s">
        <v>227</v>
      </c>
      <c r="AB71" t="s">
        <v>264</v>
      </c>
      <c r="AC71" t="s">
        <v>265</v>
      </c>
      <c r="AD71" t="s">
        <v>266</v>
      </c>
    </row>
    <row r="72" spans="2:31" x14ac:dyDescent="0.3">
      <c r="B72" t="s">
        <v>203</v>
      </c>
      <c r="C72" s="20">
        <v>19114.093722993352</v>
      </c>
      <c r="E72" t="s">
        <v>322</v>
      </c>
      <c r="F72" s="60">
        <v>3920</v>
      </c>
      <c r="G72" s="18">
        <f t="shared" si="1"/>
        <v>5163.2686015234885</v>
      </c>
      <c r="Y72" t="s">
        <v>4</v>
      </c>
      <c r="Z72" t="s">
        <v>4</v>
      </c>
      <c r="AA72" t="s">
        <v>981</v>
      </c>
      <c r="AB72" s="16">
        <v>0.62500537521940958</v>
      </c>
      <c r="AC72" s="62">
        <v>0.65705693292296896</v>
      </c>
      <c r="AD72" s="16">
        <v>0.68910849062652846</v>
      </c>
      <c r="AE72" s="62"/>
    </row>
    <row r="73" spans="2:31" x14ac:dyDescent="0.3">
      <c r="B73" s="9" t="s">
        <v>87</v>
      </c>
      <c r="C73" s="20">
        <f>VLOOKUP('Biopower-Inputs'!B34,'Default-Data'!B70:C72,2,0)</f>
        <v>18893.631280974972</v>
      </c>
      <c r="E73" t="s">
        <v>87</v>
      </c>
      <c r="G73" s="4">
        <f>VLOOKUP(biopower_boiler_type,E70:G72,3,FALSE)</f>
        <v>4043.6822976217118</v>
      </c>
      <c r="Y73" t="s">
        <v>5</v>
      </c>
      <c r="Z73" t="s">
        <v>5</v>
      </c>
      <c r="AA73" t="s">
        <v>981</v>
      </c>
      <c r="AB73" s="16">
        <v>0.56090225981229058</v>
      </c>
      <c r="AC73" s="62">
        <v>0.61699248579351962</v>
      </c>
      <c r="AD73" s="16">
        <v>0.67308271177474877</v>
      </c>
      <c r="AE73" s="62"/>
    </row>
    <row r="74" spans="2:31" x14ac:dyDescent="0.3">
      <c r="B74" t="s">
        <v>210</v>
      </c>
      <c r="E74" t="s">
        <v>330</v>
      </c>
      <c r="F74" s="18">
        <f>0.045*G73*1000*biopower_capacity</f>
        <v>181965703.392977</v>
      </c>
      <c r="G74" s="9"/>
      <c r="Y74" t="s">
        <v>7</v>
      </c>
      <c r="Z74" t="s">
        <v>7</v>
      </c>
      <c r="AA74" t="s">
        <v>981</v>
      </c>
      <c r="AB74" s="16">
        <v>0.57692803866407039</v>
      </c>
      <c r="AC74" s="62">
        <v>0.57692803866407039</v>
      </c>
      <c r="AD74" s="16">
        <v>0.57692803866407039</v>
      </c>
      <c r="AE74" s="62"/>
    </row>
    <row r="75" spans="2:31" x14ac:dyDescent="0.3">
      <c r="B75" t="s">
        <v>211</v>
      </c>
      <c r="E75" t="s">
        <v>382</v>
      </c>
      <c r="F75" s="4">
        <f>3.75*biopower_capacity*'Biopower-Inputs'!B6*365.25*24</f>
        <v>26298000</v>
      </c>
      <c r="Y75" t="s">
        <v>6</v>
      </c>
      <c r="Z75" t="s">
        <v>6</v>
      </c>
      <c r="AA75" t="s">
        <v>981</v>
      </c>
      <c r="AB75" s="16">
        <v>0.6617703972911394</v>
      </c>
      <c r="AC75" s="62">
        <v>0.71267581246738088</v>
      </c>
      <c r="AD75" s="16">
        <v>0.76358122764362246</v>
      </c>
      <c r="AE75" s="62"/>
    </row>
    <row r="76" spans="2:31" x14ac:dyDescent="0.3">
      <c r="F76" s="18"/>
      <c r="Z76" t="s">
        <v>267</v>
      </c>
      <c r="AA76" t="s">
        <v>981</v>
      </c>
      <c r="AB76" s="16"/>
      <c r="AC76" s="62"/>
      <c r="AD76" s="16"/>
      <c r="AE76" s="34"/>
    </row>
    <row r="77" spans="2:31" x14ac:dyDescent="0.3">
      <c r="E77" t="s">
        <v>329</v>
      </c>
      <c r="F77" t="s">
        <v>322</v>
      </c>
      <c r="G77" t="s">
        <v>321</v>
      </c>
      <c r="H77" t="s">
        <v>320</v>
      </c>
      <c r="I77" t="s">
        <v>87</v>
      </c>
      <c r="Y77" t="s">
        <v>699</v>
      </c>
      <c r="Z77" t="s">
        <v>699</v>
      </c>
      <c r="AA77" t="s">
        <v>981</v>
      </c>
      <c r="AB77">
        <f>AVERAGE(AB72:AB75)</f>
        <v>0.60615151774672749</v>
      </c>
      <c r="AC77" s="34">
        <f>AVERAGE(AC72:AC75)</f>
        <v>0.64091331746198499</v>
      </c>
      <c r="AD77">
        <f>AVERAGE(AD72:AD75)</f>
        <v>0.67567511717724249</v>
      </c>
      <c r="AE77" s="34"/>
    </row>
    <row r="78" spans="2:31" x14ac:dyDescent="0.3">
      <c r="B78" t="s">
        <v>215</v>
      </c>
      <c r="C78" s="25">
        <v>0.8</v>
      </c>
      <c r="E78" t="s">
        <v>326</v>
      </c>
      <c r="F78" s="16">
        <v>0.03</v>
      </c>
      <c r="G78" s="16">
        <v>0.16</v>
      </c>
      <c r="H78" s="16">
        <v>0.12</v>
      </c>
      <c r="I78" s="16">
        <f t="shared" ref="I78:I83" si="2">HLOOKUP(biopower_boiler_type,$F$77:$H$83,J78,FALSE)</f>
        <v>0.12</v>
      </c>
      <c r="J78">
        <v>2</v>
      </c>
      <c r="Y78" t="s">
        <v>709</v>
      </c>
      <c r="Z78" t="s">
        <v>709</v>
      </c>
      <c r="AA78" t="s">
        <v>981</v>
      </c>
      <c r="AB78">
        <f t="shared" ref="AB78:AB79" si="3">AB77</f>
        <v>0.60615151774672749</v>
      </c>
      <c r="AC78">
        <f t="shared" ref="AC78:AC79" si="4">AC77</f>
        <v>0.64091331746198499</v>
      </c>
      <c r="AD78">
        <f t="shared" ref="AD78:AD79" si="5">AD77</f>
        <v>0.67567511717724249</v>
      </c>
      <c r="AE78" s="34"/>
    </row>
    <row r="79" spans="2:31" x14ac:dyDescent="0.3">
      <c r="B79" t="s">
        <v>219</v>
      </c>
      <c r="C79" s="20">
        <v>14000</v>
      </c>
      <c r="E79" t="s">
        <v>327</v>
      </c>
      <c r="F79" s="16">
        <v>0.19</v>
      </c>
      <c r="G79" s="16">
        <v>0.15</v>
      </c>
      <c r="H79" s="16">
        <v>0.14000000000000001</v>
      </c>
      <c r="I79" s="16">
        <f t="shared" si="2"/>
        <v>0.14000000000000001</v>
      </c>
      <c r="J79">
        <v>3</v>
      </c>
      <c r="Y79" t="s">
        <v>710</v>
      </c>
      <c r="Z79" t="s">
        <v>710</v>
      </c>
      <c r="AA79" t="s">
        <v>981</v>
      </c>
      <c r="AB79">
        <f t="shared" si="3"/>
        <v>0.60615151774672749</v>
      </c>
      <c r="AC79">
        <f t="shared" si="4"/>
        <v>0.64091331746198499</v>
      </c>
      <c r="AD79">
        <f t="shared" si="5"/>
        <v>0.67567511717724249</v>
      </c>
      <c r="AE79" s="34"/>
    </row>
    <row r="80" spans="2:31" x14ac:dyDescent="0.3">
      <c r="E80" t="s">
        <v>328</v>
      </c>
      <c r="F80" s="16">
        <v>0.04</v>
      </c>
      <c r="G80" s="16">
        <v>0.12</v>
      </c>
      <c r="H80" s="16">
        <v>0.18</v>
      </c>
      <c r="I80" s="16">
        <f t="shared" si="2"/>
        <v>0.18</v>
      </c>
      <c r="J80">
        <v>4</v>
      </c>
      <c r="Y80" t="s">
        <v>8</v>
      </c>
      <c r="Z80" t="s">
        <v>8</v>
      </c>
      <c r="AA80" t="s">
        <v>981</v>
      </c>
      <c r="AB80">
        <v>0.80930183201487649</v>
      </c>
      <c r="AC80" s="34">
        <v>0.80930183201487649</v>
      </c>
      <c r="AD80">
        <v>0.80930183201487649</v>
      </c>
      <c r="AE80" s="34"/>
    </row>
    <row r="81" spans="2:33" x14ac:dyDescent="0.3">
      <c r="B81" t="s">
        <v>216</v>
      </c>
      <c r="C81" s="20">
        <f>'Biopower-Inputs'!B5*'Biopower-Inputs'!B6*365.25*24</f>
        <v>7012800</v>
      </c>
      <c r="E81" t="s">
        <v>374</v>
      </c>
      <c r="F81" s="16">
        <v>0.08</v>
      </c>
      <c r="G81" s="16">
        <v>7.0000000000000007E-2</v>
      </c>
      <c r="H81" s="16">
        <v>0.04</v>
      </c>
      <c r="I81" s="16">
        <f t="shared" si="2"/>
        <v>0.04</v>
      </c>
      <c r="J81">
        <v>5</v>
      </c>
      <c r="Z81" t="s">
        <v>257</v>
      </c>
      <c r="AC81" s="34"/>
      <c r="AE81" s="34"/>
    </row>
    <row r="82" spans="2:33" x14ac:dyDescent="0.3">
      <c r="B82" t="s">
        <v>218</v>
      </c>
      <c r="C82" s="27">
        <f>'Biopower-Inputs'!B7*C81*1000</f>
        <v>98179200000000</v>
      </c>
      <c r="E82" t="s">
        <v>375</v>
      </c>
      <c r="F82" s="16">
        <v>0.61</v>
      </c>
      <c r="G82" s="16">
        <v>0.36</v>
      </c>
      <c r="H82" s="16">
        <v>0.38</v>
      </c>
      <c r="I82" s="16">
        <f t="shared" si="2"/>
        <v>0.38</v>
      </c>
      <c r="J82">
        <v>6</v>
      </c>
      <c r="Z82" t="s">
        <v>257</v>
      </c>
      <c r="AC82" s="34"/>
      <c r="AE82" s="34"/>
    </row>
    <row r="83" spans="2:33" x14ac:dyDescent="0.3">
      <c r="B83" t="s">
        <v>220</v>
      </c>
      <c r="C83" s="27">
        <f>C82/C73/1000</f>
        <v>5196417.6996966163</v>
      </c>
      <c r="E83" t="s">
        <v>376</v>
      </c>
      <c r="F83" s="16">
        <v>0.05</v>
      </c>
      <c r="G83" s="16">
        <v>0.14000000000000001</v>
      </c>
      <c r="H83" s="16">
        <v>0.14000000000000001</v>
      </c>
      <c r="I83" s="16">
        <f t="shared" si="2"/>
        <v>0.14000000000000001</v>
      </c>
      <c r="J83">
        <v>7</v>
      </c>
      <c r="Z83" t="s">
        <v>257</v>
      </c>
      <c r="AC83" s="34"/>
      <c r="AE83" s="34"/>
    </row>
    <row r="84" spans="2:33" x14ac:dyDescent="0.3">
      <c r="Z84" t="s">
        <v>257</v>
      </c>
      <c r="AC84" s="34"/>
      <c r="AE84" s="34"/>
    </row>
    <row r="85" spans="2:33" x14ac:dyDescent="0.3">
      <c r="B85" t="s">
        <v>240</v>
      </c>
      <c r="Y85" s="9"/>
      <c r="Z85" t="s">
        <v>257</v>
      </c>
      <c r="AC85" s="34"/>
      <c r="AE85" s="34"/>
    </row>
    <row r="86" spans="2:33" x14ac:dyDescent="0.3">
      <c r="Z86" t="s">
        <v>257</v>
      </c>
      <c r="AG86" t="s">
        <v>268</v>
      </c>
    </row>
    <row r="87" spans="2:33" x14ac:dyDescent="0.3">
      <c r="B87" t="s">
        <v>243</v>
      </c>
      <c r="E87" s="9" t="str">
        <f>biopower_country</f>
        <v>Colombia</v>
      </c>
      <c r="Y87" t="s">
        <v>87</v>
      </c>
      <c r="Z87" t="str">
        <f t="shared" ref="Z87:AE87" si="6">VLOOKUP(pv_country,$Y$72:$AE$86,Z69,FALSE)</f>
        <v>Colombia</v>
      </c>
      <c r="AA87" t="str">
        <f t="shared" si="6"/>
        <v>CAPEX ($ Million USD/w)</v>
      </c>
      <c r="AB87">
        <f t="shared" si="6"/>
        <v>0.62500537521940958</v>
      </c>
      <c r="AC87">
        <f t="shared" si="6"/>
        <v>0.65705693292296896</v>
      </c>
      <c r="AD87">
        <f t="shared" si="6"/>
        <v>0.68910849062652846</v>
      </c>
      <c r="AE87">
        <f t="shared" si="6"/>
        <v>0</v>
      </c>
      <c r="AG87" t="s">
        <v>269</v>
      </c>
    </row>
    <row r="88" spans="2:33" x14ac:dyDescent="0.3">
      <c r="C88" t="s">
        <v>319</v>
      </c>
      <c r="D88" t="str">
        <f>F60&amp;"$ total"</f>
        <v>2024$ total</v>
      </c>
      <c r="E88" t="str">
        <f>IF(LEFT(E87,6)="Custom","Other",biopower_country)</f>
        <v>Colombia</v>
      </c>
      <c r="F88" t="s">
        <v>4</v>
      </c>
      <c r="G88" t="s">
        <v>5</v>
      </c>
      <c r="H88" t="s">
        <v>6</v>
      </c>
      <c r="I88" t="s">
        <v>7</v>
      </c>
      <c r="J88" t="s">
        <v>8</v>
      </c>
      <c r="K88" t="s">
        <v>711</v>
      </c>
      <c r="L88" t="s">
        <v>18</v>
      </c>
      <c r="M88" t="s">
        <v>89</v>
      </c>
    </row>
    <row r="89" spans="2:33" x14ac:dyDescent="0.3">
      <c r="B89" t="s">
        <v>12</v>
      </c>
      <c r="D89" s="18"/>
      <c r="Y89" s="9"/>
    </row>
    <row r="90" spans="2:33" x14ac:dyDescent="0.3">
      <c r="B90" t="s">
        <v>224</v>
      </c>
      <c r="C90" s="4"/>
      <c r="D90" s="18">
        <f>I83*1000*biopower_capacity*G73</f>
        <v>566115521.66703963</v>
      </c>
      <c r="E90" s="7">
        <f>HLOOKUP($E$88,$F$88:$L$92,M90,FALSE)</f>
        <v>0</v>
      </c>
      <c r="F90" s="7">
        <v>0</v>
      </c>
      <c r="G90" s="7">
        <v>0.15</v>
      </c>
      <c r="H90" s="7">
        <v>0</v>
      </c>
      <c r="I90" s="7">
        <v>0.1</v>
      </c>
      <c r="J90" s="7">
        <v>0</v>
      </c>
      <c r="K90" s="7">
        <v>0</v>
      </c>
      <c r="L90" s="7">
        <v>0</v>
      </c>
      <c r="M90" s="20">
        <v>3</v>
      </c>
      <c r="Y90" t="s">
        <v>244</v>
      </c>
    </row>
    <row r="91" spans="2:33" x14ac:dyDescent="0.3">
      <c r="B91" t="s">
        <v>225</v>
      </c>
      <c r="C91" s="4"/>
      <c r="D91" s="18">
        <f>(I82+I81)*G73*biopower_capacity*1000</f>
        <v>1698346565.0011189</v>
      </c>
      <c r="E91" s="7">
        <f t="shared" ref="E91:E92" si="7">HLOOKUP($E$88,$F$88:$L$92,M91,FALSE)</f>
        <v>0</v>
      </c>
      <c r="F91" s="7">
        <v>0</v>
      </c>
      <c r="G91" s="7">
        <v>0.15</v>
      </c>
      <c r="H91" s="7">
        <v>0</v>
      </c>
      <c r="I91" s="7">
        <v>0.1</v>
      </c>
      <c r="J91" s="7">
        <v>0</v>
      </c>
      <c r="K91" s="7">
        <v>0</v>
      </c>
      <c r="L91" s="7">
        <v>0</v>
      </c>
      <c r="M91" s="20">
        <v>4</v>
      </c>
      <c r="Y91" t="s">
        <v>4</v>
      </c>
      <c r="Z91" t="s">
        <v>4</v>
      </c>
      <c r="AA91" t="s">
        <v>990</v>
      </c>
      <c r="AC91" s="62">
        <v>9.9760473352328844</v>
      </c>
    </row>
    <row r="92" spans="2:33" x14ac:dyDescent="0.3">
      <c r="B92" t="s">
        <v>226</v>
      </c>
      <c r="C92" s="4"/>
      <c r="D92" s="18">
        <f>C92*biopower_capacity*1000*$G$60/$F$18</f>
        <v>0</v>
      </c>
      <c r="E92" s="7">
        <f t="shared" si="7"/>
        <v>0</v>
      </c>
      <c r="F92" s="7">
        <v>0</v>
      </c>
      <c r="G92" s="7">
        <v>0</v>
      </c>
      <c r="H92" s="7">
        <v>0</v>
      </c>
      <c r="I92" s="7">
        <v>0</v>
      </c>
      <c r="J92" s="7">
        <v>0</v>
      </c>
      <c r="K92" s="7">
        <v>0</v>
      </c>
      <c r="L92" s="7">
        <v>0</v>
      </c>
      <c r="M92" s="20">
        <v>5</v>
      </c>
      <c r="Y92" t="s">
        <v>5</v>
      </c>
      <c r="Z92" t="s">
        <v>5</v>
      </c>
      <c r="AA92" t="s">
        <v>990</v>
      </c>
      <c r="AC92" s="62">
        <v>13.621912024012772</v>
      </c>
    </row>
    <row r="93" spans="2:33" x14ac:dyDescent="0.3">
      <c r="Y93" t="s">
        <v>7</v>
      </c>
      <c r="Z93" t="s">
        <v>7</v>
      </c>
      <c r="AA93" t="s">
        <v>990</v>
      </c>
      <c r="AC93" s="62">
        <v>12.0193341388348</v>
      </c>
    </row>
    <row r="94" spans="2:33" x14ac:dyDescent="0.3">
      <c r="E94" s="9" t="str">
        <f>biopower_country</f>
        <v>Colombia</v>
      </c>
      <c r="Y94" t="s">
        <v>6</v>
      </c>
      <c r="Z94" t="s">
        <v>6</v>
      </c>
      <c r="AA94" t="s">
        <v>990</v>
      </c>
      <c r="AC94" s="62">
        <v>13.252086358202472</v>
      </c>
    </row>
    <row r="95" spans="2:33" x14ac:dyDescent="0.3">
      <c r="B95" t="s">
        <v>228</v>
      </c>
      <c r="C95" t="s">
        <v>241</v>
      </c>
      <c r="D95" t="s">
        <v>242</v>
      </c>
      <c r="E95" t="str">
        <f>IF(LEFT(E94,6)="Custom","Other",biopower_country)</f>
        <v>Colombia</v>
      </c>
      <c r="F95" t="s">
        <v>4</v>
      </c>
      <c r="G95" t="s">
        <v>5</v>
      </c>
      <c r="H95" t="s">
        <v>6</v>
      </c>
      <c r="I95" t="s">
        <v>7</v>
      </c>
      <c r="J95" t="s">
        <v>8</v>
      </c>
      <c r="K95" t="s">
        <v>711</v>
      </c>
      <c r="L95" t="s">
        <v>18</v>
      </c>
      <c r="M95" t="s">
        <v>89</v>
      </c>
      <c r="Y95" t="s">
        <v>699</v>
      </c>
      <c r="Z95" t="s">
        <v>699</v>
      </c>
      <c r="AA95" t="s">
        <v>990</v>
      </c>
      <c r="AC95" s="34">
        <f>AVERAGE(AC91:AC94)</f>
        <v>12.217344964070733</v>
      </c>
    </row>
    <row r="96" spans="2:33" x14ac:dyDescent="0.3">
      <c r="B96" t="s">
        <v>192</v>
      </c>
      <c r="C96" s="29"/>
      <c r="D96" s="18">
        <f>I79*1000*G73*biopower_capacity</f>
        <v>566115521.66703963</v>
      </c>
      <c r="E96" s="7">
        <f>HLOOKUP($E$95,$F$95:$L$96,M96,FALSE)</f>
        <v>0.9</v>
      </c>
      <c r="F96" s="7">
        <v>0.9</v>
      </c>
      <c r="G96" s="7">
        <v>1</v>
      </c>
      <c r="H96" s="7">
        <v>0.9</v>
      </c>
      <c r="I96" s="7">
        <v>1</v>
      </c>
      <c r="J96" s="7">
        <v>0.9</v>
      </c>
      <c r="K96" s="7">
        <v>0.9</v>
      </c>
      <c r="L96" s="7">
        <v>0.9</v>
      </c>
      <c r="M96">
        <v>2</v>
      </c>
      <c r="Y96" t="s">
        <v>709</v>
      </c>
      <c r="Z96" t="s">
        <v>709</v>
      </c>
      <c r="AA96" t="s">
        <v>990</v>
      </c>
      <c r="AC96" s="34">
        <f>AC95</f>
        <v>12.217344964070733</v>
      </c>
    </row>
    <row r="97" spans="2:46" x14ac:dyDescent="0.3">
      <c r="Y97" t="s">
        <v>710</v>
      </c>
      <c r="Z97" t="s">
        <v>710</v>
      </c>
      <c r="AA97" t="s">
        <v>990</v>
      </c>
      <c r="AC97" s="34">
        <f>AC96</f>
        <v>12.217344964070733</v>
      </c>
    </row>
    <row r="98" spans="2:46" x14ac:dyDescent="0.3">
      <c r="E98" s="9" t="str">
        <f>biopower_country</f>
        <v>Colombia</v>
      </c>
      <c r="Y98" t="s">
        <v>8</v>
      </c>
      <c r="Z98" t="s">
        <v>8</v>
      </c>
      <c r="AA98" t="s">
        <v>990</v>
      </c>
      <c r="AC98" s="34">
        <v>15.985714404650285</v>
      </c>
    </row>
    <row r="99" spans="2:46" x14ac:dyDescent="0.3">
      <c r="B99" t="s">
        <v>230</v>
      </c>
      <c r="E99" t="str">
        <f>IF(LEFT(E98,6)="Custom","Other",biopower_country)</f>
        <v>Colombia</v>
      </c>
      <c r="F99" t="s">
        <v>4</v>
      </c>
      <c r="G99" t="s">
        <v>5</v>
      </c>
      <c r="H99" t="s">
        <v>6</v>
      </c>
      <c r="I99" t="s">
        <v>7</v>
      </c>
      <c r="J99" t="s">
        <v>8</v>
      </c>
      <c r="K99" t="s">
        <v>711</v>
      </c>
      <c r="L99" t="s">
        <v>18</v>
      </c>
      <c r="M99" t="s">
        <v>89</v>
      </c>
      <c r="Z99" t="s">
        <v>257</v>
      </c>
    </row>
    <row r="100" spans="2:46" x14ac:dyDescent="0.3">
      <c r="B100" t="s">
        <v>13</v>
      </c>
      <c r="D100" s="18">
        <f>I78*G73*1000*biopower_capacity</f>
        <v>485241875.71460539</v>
      </c>
      <c r="E100" s="7">
        <f>HLOOKUP($E$99,$F$99:$L$102,M100,FALSE)</f>
        <v>0.05</v>
      </c>
      <c r="F100" s="7">
        <v>0.05</v>
      </c>
      <c r="G100" s="7">
        <v>0.2</v>
      </c>
      <c r="H100" s="7">
        <v>0.05</v>
      </c>
      <c r="I100" s="7">
        <v>0.2</v>
      </c>
      <c r="J100" s="7">
        <v>0.05</v>
      </c>
      <c r="K100" s="7">
        <v>0.05</v>
      </c>
      <c r="L100" s="7">
        <v>0.05</v>
      </c>
      <c r="M100">
        <v>2</v>
      </c>
      <c r="Z100" t="s">
        <v>257</v>
      </c>
    </row>
    <row r="101" spans="2:46" x14ac:dyDescent="0.3">
      <c r="B101" t="s">
        <v>246</v>
      </c>
      <c r="D101" s="18">
        <f>I80*G73*1000*biopower_capacity</f>
        <v>727862813.571908</v>
      </c>
      <c r="E101" s="7">
        <f t="shared" ref="E101:E102" si="8">HLOOKUP($E$99,$F$99:$L$102,M101,FALSE)</f>
        <v>0.75</v>
      </c>
      <c r="F101" s="7">
        <v>0.75</v>
      </c>
      <c r="G101" s="7">
        <v>0.9</v>
      </c>
      <c r="H101" s="7">
        <v>0.75</v>
      </c>
      <c r="I101" s="7">
        <v>0.9</v>
      </c>
      <c r="J101" s="7">
        <v>0.75</v>
      </c>
      <c r="K101" s="7">
        <v>0.75</v>
      </c>
      <c r="L101" s="7">
        <v>0.75</v>
      </c>
      <c r="M101">
        <v>3</v>
      </c>
      <c r="Z101" t="s">
        <v>257</v>
      </c>
    </row>
    <row r="102" spans="2:46" x14ac:dyDescent="0.3">
      <c r="B102" t="s">
        <v>232</v>
      </c>
      <c r="E102" s="7">
        <f t="shared" si="8"/>
        <v>1</v>
      </c>
      <c r="F102" s="7">
        <v>1</v>
      </c>
      <c r="G102" s="7">
        <v>1</v>
      </c>
      <c r="H102" s="7">
        <v>1</v>
      </c>
      <c r="I102" s="7">
        <v>1</v>
      </c>
      <c r="J102" s="7">
        <v>1</v>
      </c>
      <c r="K102" s="7">
        <v>1</v>
      </c>
      <c r="L102" s="7">
        <v>1</v>
      </c>
      <c r="M102">
        <v>4</v>
      </c>
      <c r="Z102" t="s">
        <v>257</v>
      </c>
    </row>
    <row r="103" spans="2:46" x14ac:dyDescent="0.3">
      <c r="Z103" t="s">
        <v>257</v>
      </c>
      <c r="AN103" t="s">
        <v>994</v>
      </c>
      <c r="AP103" t="str">
        <f>pv_country</f>
        <v>Colombia</v>
      </c>
    </row>
    <row r="104" spans="2:46" x14ac:dyDescent="0.3">
      <c r="B104" t="s">
        <v>244</v>
      </c>
      <c r="M104" t="s">
        <v>241</v>
      </c>
      <c r="Z104" t="s">
        <v>257</v>
      </c>
    </row>
    <row r="105" spans="2:46" x14ac:dyDescent="0.3">
      <c r="B105" t="s">
        <v>390</v>
      </c>
      <c r="C105" t="s">
        <v>389</v>
      </c>
      <c r="D105" t="s">
        <v>4</v>
      </c>
      <c r="E105" t="s">
        <v>5</v>
      </c>
      <c r="F105" t="s">
        <v>6</v>
      </c>
      <c r="G105" t="s">
        <v>7</v>
      </c>
      <c r="H105" t="s">
        <v>8</v>
      </c>
      <c r="I105" t="s">
        <v>711</v>
      </c>
      <c r="J105" t="s">
        <v>18</v>
      </c>
      <c r="Y105" t="s">
        <v>87</v>
      </c>
      <c r="Z105" t="str">
        <f>VLOOKUP(pv_country,$Y$91:$AC$104,Z69,FALSE)</f>
        <v>Colombia</v>
      </c>
      <c r="AA105" t="str">
        <f>VLOOKUP(pv_country,$Y$91:$AC$104,AA69,FALSE)</f>
        <v>Fixed O&amp;M ($Thousand USD/MW/year)</v>
      </c>
      <c r="AC105" s="4">
        <f>VLOOKUP(pv_country,$Y$91:$AC$104,AC69,FALSE)*1000</f>
        <v>9976.0473352328845</v>
      </c>
      <c r="AN105" t="s">
        <v>992</v>
      </c>
      <c r="AP105">
        <f>AC87*1000000*pv_nameplate</f>
        <v>657056932.92296898</v>
      </c>
    </row>
    <row r="106" spans="2:46" x14ac:dyDescent="0.3">
      <c r="B106" t="s">
        <v>235</v>
      </c>
      <c r="C106" s="29">
        <v>2.54</v>
      </c>
      <c r="D106" s="29">
        <f>C106</f>
        <v>2.54</v>
      </c>
      <c r="E106" s="29">
        <f t="shared" ref="E106:H106" si="9">D106</f>
        <v>2.54</v>
      </c>
      <c r="F106" s="29">
        <f t="shared" si="9"/>
        <v>2.54</v>
      </c>
      <c r="G106" s="29">
        <f t="shared" si="9"/>
        <v>2.54</v>
      </c>
      <c r="H106" s="29">
        <f t="shared" si="9"/>
        <v>2.54</v>
      </c>
      <c r="I106" s="29">
        <f t="shared" ref="I106:I108" si="10">H106</f>
        <v>2.54</v>
      </c>
      <c r="J106" s="29">
        <f t="shared" ref="J106:J108" si="11">I106</f>
        <v>2.54</v>
      </c>
      <c r="AE106" t="s">
        <v>987</v>
      </c>
      <c r="AN106" t="s">
        <v>991</v>
      </c>
      <c r="AP106">
        <f>AP105*AD107</f>
        <v>836399999.99999988</v>
      </c>
    </row>
    <row r="107" spans="2:46" x14ac:dyDescent="0.3">
      <c r="B107" t="s">
        <v>236</v>
      </c>
      <c r="C107" s="29">
        <v>0.51</v>
      </c>
      <c r="D107" s="29">
        <f>0.75*C107</f>
        <v>0.38250000000000001</v>
      </c>
      <c r="E107" s="29">
        <f>0.53*C107</f>
        <v>0.27030000000000004</v>
      </c>
      <c r="F107" s="29">
        <f>0.39*C107</f>
        <v>0.19890000000000002</v>
      </c>
      <c r="G107" s="29">
        <f>0.67*C107</f>
        <v>0.3417</v>
      </c>
      <c r="H107" s="29">
        <f>G107</f>
        <v>0.3417</v>
      </c>
      <c r="I107" s="29">
        <f t="shared" si="10"/>
        <v>0.3417</v>
      </c>
      <c r="J107" s="29">
        <f t="shared" si="11"/>
        <v>0.3417</v>
      </c>
      <c r="AB107">
        <v>2014</v>
      </c>
      <c r="AC107" t="s">
        <v>996</v>
      </c>
      <c r="AD107">
        <f>pv_dollar_yr/F19</f>
        <v>1.2729490521912756</v>
      </c>
      <c r="AE107" t="str">
        <f>pv_country</f>
        <v>Colombia</v>
      </c>
      <c r="AT107" t="s">
        <v>997</v>
      </c>
    </row>
    <row r="108" spans="2:46" x14ac:dyDescent="0.3">
      <c r="B108" t="s">
        <v>237</v>
      </c>
      <c r="C108" s="29">
        <v>0.64</v>
      </c>
      <c r="D108" s="29">
        <f>C108</f>
        <v>0.64</v>
      </c>
      <c r="E108" s="29">
        <f t="shared" ref="E108:H108" si="12">D108</f>
        <v>0.64</v>
      </c>
      <c r="F108" s="29">
        <f t="shared" si="12"/>
        <v>0.64</v>
      </c>
      <c r="G108" s="29">
        <f t="shared" si="12"/>
        <v>0.64</v>
      </c>
      <c r="H108" s="29">
        <f t="shared" si="12"/>
        <v>0.64</v>
      </c>
      <c r="I108" s="29">
        <f t="shared" si="10"/>
        <v>0.64</v>
      </c>
      <c r="J108" s="29">
        <f t="shared" si="11"/>
        <v>0.64</v>
      </c>
      <c r="Z108" s="122"/>
      <c r="AE108" t="str">
        <f>IF(LEFT(pv_country,6)="Custom","Other",pv_country)</f>
        <v>Colombia</v>
      </c>
      <c r="AF108" t="s">
        <v>4</v>
      </c>
      <c r="AG108" t="s">
        <v>5</v>
      </c>
      <c r="AH108" t="s">
        <v>6</v>
      </c>
      <c r="AI108" t="s">
        <v>7</v>
      </c>
      <c r="AJ108" t="s">
        <v>8</v>
      </c>
      <c r="AK108" t="s">
        <v>18</v>
      </c>
      <c r="AO108" t="s">
        <v>984</v>
      </c>
      <c r="AR108" t="s">
        <v>998</v>
      </c>
      <c r="AS108" t="s">
        <v>999</v>
      </c>
      <c r="AT108">
        <v>0.06</v>
      </c>
    </row>
    <row r="109" spans="2:46" x14ac:dyDescent="0.3">
      <c r="Z109" s="123"/>
      <c r="AA109" s="124"/>
      <c r="AD109" t="s">
        <v>1000</v>
      </c>
      <c r="AE109" s="7">
        <f>HLOOKUP($AE$108,$AF$108:$AK$117,AL109,FALSE)</f>
        <v>0</v>
      </c>
      <c r="AF109" s="7">
        <v>0</v>
      </c>
      <c r="AG109" s="7">
        <v>0</v>
      </c>
      <c r="AH109" s="7">
        <v>0</v>
      </c>
      <c r="AI109" s="7">
        <v>0</v>
      </c>
      <c r="AJ109" s="7">
        <v>0</v>
      </c>
      <c r="AK109" s="7">
        <v>0</v>
      </c>
      <c r="AL109">
        <v>2</v>
      </c>
      <c r="AN109" t="s">
        <v>30</v>
      </c>
      <c r="AO109">
        <v>0.37</v>
      </c>
      <c r="AP109" s="31">
        <f>$AP$106*AO109</f>
        <v>309467999.99999994</v>
      </c>
      <c r="AR109" s="31">
        <f>(1-AT108)*AP109</f>
        <v>290899919.99999994</v>
      </c>
      <c r="AS109" s="31">
        <f>AT108*AP109</f>
        <v>18568079.999999996</v>
      </c>
    </row>
    <row r="110" spans="2:46" x14ac:dyDescent="0.3">
      <c r="B110" t="s">
        <v>234</v>
      </c>
      <c r="C110" t="s">
        <v>241</v>
      </c>
      <c r="E110" s="9" t="str">
        <f>IF(LEFT(biopower_country,6)="Custom","Other",biopower_country)</f>
        <v>Colombia</v>
      </c>
      <c r="F110" t="s">
        <v>4</v>
      </c>
      <c r="G110" t="s">
        <v>5</v>
      </c>
      <c r="H110" t="s">
        <v>6</v>
      </c>
      <c r="I110" t="s">
        <v>7</v>
      </c>
      <c r="J110" t="s">
        <v>8</v>
      </c>
      <c r="K110" t="s">
        <v>711</v>
      </c>
      <c r="L110" t="s">
        <v>18</v>
      </c>
      <c r="M110" t="s">
        <v>89</v>
      </c>
      <c r="Z110" s="122"/>
      <c r="AA110" s="34"/>
      <c r="AD110" t="s">
        <v>33</v>
      </c>
      <c r="AE110" s="7">
        <f t="shared" ref="AE110:AE117" si="13">HLOOKUP($AE$108,$AF$108:$AK$117,AL110,FALSE)</f>
        <v>0</v>
      </c>
      <c r="AF110" s="7">
        <v>0</v>
      </c>
      <c r="AG110" s="7">
        <v>0</v>
      </c>
      <c r="AH110" s="7">
        <v>0</v>
      </c>
      <c r="AI110" s="7">
        <v>0</v>
      </c>
      <c r="AJ110" s="7">
        <v>0</v>
      </c>
      <c r="AK110" s="7">
        <v>0</v>
      </c>
      <c r="AL110">
        <v>3</v>
      </c>
      <c r="AN110" t="s">
        <v>33</v>
      </c>
      <c r="AO110">
        <v>0.06</v>
      </c>
      <c r="AP110" s="31">
        <f t="shared" ref="AP110:AP115" si="14">$AP$106*AO110</f>
        <v>50183999.999999993</v>
      </c>
    </row>
    <row r="111" spans="2:46" x14ac:dyDescent="0.3">
      <c r="B111" t="s">
        <v>235</v>
      </c>
      <c r="C111">
        <f>HLOOKUP($E$110,$D$105:$L$108,M111,FALSE)</f>
        <v>2.54</v>
      </c>
      <c r="D111" s="4">
        <f>C111*biopower_capacity*1000</f>
        <v>2540000</v>
      </c>
      <c r="E111" s="7">
        <f>IF(ISNA(HLOOKUP(biopower_country,$F$110:$K$113,M111,FALSE)),L111,HLOOKUP(biopower_country,$F$110:$K$113,M111,FALSE))</f>
        <v>0.5</v>
      </c>
      <c r="F111" s="7">
        <v>0.5</v>
      </c>
      <c r="G111" s="7">
        <v>0.5</v>
      </c>
      <c r="H111" s="7">
        <v>0.5</v>
      </c>
      <c r="I111" s="7">
        <v>0.5</v>
      </c>
      <c r="J111" s="7">
        <v>0.5</v>
      </c>
      <c r="K111" s="7">
        <v>0.5</v>
      </c>
      <c r="L111" s="7">
        <v>0.5</v>
      </c>
      <c r="M111">
        <v>2</v>
      </c>
      <c r="AA111" s="18"/>
      <c r="AE111" s="7"/>
      <c r="AF111" t="s">
        <v>4</v>
      </c>
      <c r="AG111" t="s">
        <v>5</v>
      </c>
      <c r="AH111" t="s">
        <v>6</v>
      </c>
      <c r="AI111" t="s">
        <v>7</v>
      </c>
      <c r="AJ111" t="s">
        <v>8</v>
      </c>
      <c r="AL111" t="s">
        <v>89</v>
      </c>
      <c r="AN111" t="s">
        <v>192</v>
      </c>
      <c r="AO111">
        <v>0.15</v>
      </c>
      <c r="AP111" s="31">
        <f t="shared" si="14"/>
        <v>125459999.99999997</v>
      </c>
    </row>
    <row r="112" spans="2:46" x14ac:dyDescent="0.3">
      <c r="B112" t="s">
        <v>236</v>
      </c>
      <c r="C112">
        <f t="shared" ref="C112:C113" si="15">HLOOKUP($E$110,$D$105:$L$108,M112,FALSE)</f>
        <v>0.38250000000000001</v>
      </c>
      <c r="D112" s="4">
        <f>C112*biopower_capacity*1000</f>
        <v>382500</v>
      </c>
      <c r="E112" s="7">
        <f>IF(ISNA(HLOOKUP(biopower_country,$F$110:$K$113,M112,FALSE)),L112,HLOOKUP(biopower_country,$F$110:$K$113,M112,FALSE))</f>
        <v>1</v>
      </c>
      <c r="F112" s="7">
        <v>1</v>
      </c>
      <c r="G112" s="7">
        <v>1</v>
      </c>
      <c r="H112" s="7">
        <v>1</v>
      </c>
      <c r="I112" s="7">
        <v>1</v>
      </c>
      <c r="J112" s="7">
        <v>1</v>
      </c>
      <c r="K112" s="7">
        <v>1</v>
      </c>
      <c r="L112" s="7">
        <v>1</v>
      </c>
      <c r="M112">
        <v>3</v>
      </c>
      <c r="Z112" s="122"/>
      <c r="AC112" s="18"/>
      <c r="AD112" s="83" t="s">
        <v>192</v>
      </c>
      <c r="AE112" s="7">
        <f t="shared" si="13"/>
        <v>0.98</v>
      </c>
      <c r="AF112" s="7">
        <v>0.98</v>
      </c>
      <c r="AG112" s="7">
        <v>0.98</v>
      </c>
      <c r="AH112" s="7">
        <v>0.98</v>
      </c>
      <c r="AI112" s="7">
        <v>0.98</v>
      </c>
      <c r="AJ112" s="7">
        <v>0.98</v>
      </c>
      <c r="AK112" s="7">
        <v>0.98</v>
      </c>
      <c r="AL112">
        <v>5</v>
      </c>
      <c r="AN112" t="s">
        <v>983</v>
      </c>
      <c r="AO112">
        <v>0.16</v>
      </c>
      <c r="AP112" s="31">
        <f t="shared" si="14"/>
        <v>133823999.99999999</v>
      </c>
    </row>
    <row r="113" spans="1:45" x14ac:dyDescent="0.3">
      <c r="B113" t="s">
        <v>237</v>
      </c>
      <c r="C113">
        <f t="shared" si="15"/>
        <v>0.64</v>
      </c>
      <c r="D113" s="4">
        <f>C113*biopower_capacity*1000</f>
        <v>640000</v>
      </c>
      <c r="E113" s="7">
        <f>IF(ISNA(HLOOKUP(biopower_country,$F$110:$K$113,M113,FALSE)),L113,HLOOKUP(biopower_country,$F$110:$K$113,M113,FALSE))</f>
        <v>1</v>
      </c>
      <c r="F113" s="7">
        <v>1</v>
      </c>
      <c r="G113" s="7">
        <v>1</v>
      </c>
      <c r="H113" s="7">
        <v>1</v>
      </c>
      <c r="I113" s="7">
        <v>1</v>
      </c>
      <c r="J113" s="7">
        <v>1</v>
      </c>
      <c r="K113" s="7">
        <v>1</v>
      </c>
      <c r="L113" s="7">
        <v>1</v>
      </c>
      <c r="M113">
        <v>4</v>
      </c>
      <c r="AC113" s="70"/>
      <c r="AE113" s="7"/>
      <c r="AF113" t="s">
        <v>4</v>
      </c>
      <c r="AG113" t="s">
        <v>5</v>
      </c>
      <c r="AH113" t="s">
        <v>6</v>
      </c>
      <c r="AI113" t="s">
        <v>7</v>
      </c>
      <c r="AJ113" t="s">
        <v>8</v>
      </c>
      <c r="AL113" t="s">
        <v>89</v>
      </c>
      <c r="AN113" t="s">
        <v>432</v>
      </c>
      <c r="AO113">
        <v>0.1</v>
      </c>
      <c r="AP113" s="31">
        <f t="shared" si="14"/>
        <v>83640000</v>
      </c>
    </row>
    <row r="114" spans="1:45" x14ac:dyDescent="0.3">
      <c r="Z114" s="122"/>
      <c r="AC114" s="70"/>
      <c r="AD114" t="s">
        <v>983</v>
      </c>
      <c r="AE114" s="7">
        <f t="shared" si="13"/>
        <v>1</v>
      </c>
      <c r="AF114" s="7">
        <v>1</v>
      </c>
      <c r="AG114" s="7">
        <v>1</v>
      </c>
      <c r="AH114" s="7">
        <v>1</v>
      </c>
      <c r="AI114" s="7">
        <v>1</v>
      </c>
      <c r="AJ114" s="7">
        <v>1</v>
      </c>
      <c r="AK114" s="7">
        <v>1</v>
      </c>
      <c r="AL114">
        <v>7</v>
      </c>
      <c r="AN114" t="s">
        <v>982</v>
      </c>
      <c r="AO114">
        <v>0.08</v>
      </c>
      <c r="AP114" s="31">
        <f t="shared" si="14"/>
        <v>66911999.999999993</v>
      </c>
    </row>
    <row r="115" spans="1:45" x14ac:dyDescent="0.3">
      <c r="Z115" s="122"/>
      <c r="AC115" s="70"/>
      <c r="AD115" t="s">
        <v>18</v>
      </c>
      <c r="AE115" s="7">
        <f t="shared" si="13"/>
        <v>0.88</v>
      </c>
      <c r="AF115" s="7">
        <v>0.88</v>
      </c>
      <c r="AG115" s="7">
        <v>0.88</v>
      </c>
      <c r="AH115" s="7">
        <v>0.88</v>
      </c>
      <c r="AI115" s="7">
        <v>0.88</v>
      </c>
      <c r="AJ115" s="7">
        <v>0.88</v>
      </c>
      <c r="AK115" s="7">
        <v>0.88</v>
      </c>
      <c r="AL115">
        <v>8</v>
      </c>
      <c r="AN115" t="s">
        <v>18</v>
      </c>
      <c r="AO115">
        <v>0.08</v>
      </c>
      <c r="AP115" s="31">
        <f t="shared" si="14"/>
        <v>66911999.999999993</v>
      </c>
    </row>
    <row r="116" spans="1:45" x14ac:dyDescent="0.3">
      <c r="B116" t="s">
        <v>254</v>
      </c>
      <c r="F116" t="s">
        <v>370</v>
      </c>
      <c r="G116" s="9" t="str">
        <f>biopower_country</f>
        <v>Colombia</v>
      </c>
      <c r="H116" t="s">
        <v>4</v>
      </c>
      <c r="I116" t="s">
        <v>5</v>
      </c>
      <c r="J116" t="s">
        <v>6</v>
      </c>
      <c r="K116" t="s">
        <v>7</v>
      </c>
      <c r="L116" t="s">
        <v>8</v>
      </c>
      <c r="M116" t="s">
        <v>711</v>
      </c>
      <c r="N116" t="s">
        <v>699</v>
      </c>
      <c r="O116" t="s">
        <v>709</v>
      </c>
      <c r="P116" t="s">
        <v>710</v>
      </c>
      <c r="Q116" t="s">
        <v>910</v>
      </c>
      <c r="R116" t="s">
        <v>911</v>
      </c>
      <c r="S116" t="s">
        <v>89</v>
      </c>
      <c r="Z116" s="122"/>
      <c r="AC116" s="70"/>
      <c r="AD116" t="s">
        <v>432</v>
      </c>
      <c r="AE116" s="7">
        <f t="shared" si="13"/>
        <v>0.85</v>
      </c>
      <c r="AF116" s="7">
        <v>0.85</v>
      </c>
      <c r="AG116" s="7">
        <v>0.85</v>
      </c>
      <c r="AH116" s="7">
        <v>0.85</v>
      </c>
      <c r="AI116" s="7">
        <v>0.85</v>
      </c>
      <c r="AJ116" s="7">
        <v>0.85</v>
      </c>
      <c r="AK116" s="7">
        <v>0.85</v>
      </c>
      <c r="AL116">
        <v>9</v>
      </c>
    </row>
    <row r="117" spans="1:45" x14ac:dyDescent="0.3">
      <c r="A117" t="s">
        <v>252</v>
      </c>
      <c r="B117" t="s">
        <v>247</v>
      </c>
      <c r="C117" s="61">
        <v>0.04</v>
      </c>
      <c r="D117" t="s">
        <v>362</v>
      </c>
      <c r="E117" s="32">
        <f>C117+C118</f>
        <v>6.6957306716032797E-2</v>
      </c>
      <c r="F117">
        <f>E117*biopower_capacity</f>
        <v>66.957306716032804</v>
      </c>
      <c r="G117">
        <f>HLOOKUP(biopower_country,$H$116:$R$118,S117,FALSE)</f>
        <v>9589636.5584773533</v>
      </c>
      <c r="H117" s="4">
        <f>(biopower_dollar_index/F19)*F117*'Colombia-IO-Data'!AP31/('Colombia-IO-Data'!AN31*'Colombia-IO-Data'!AO31)</f>
        <v>9589636.5584773533</v>
      </c>
      <c r="I117">
        <f>(biopower_dollar_index/$F$19)*F117*'Mexico-IO-Data'!$AS$31/'Mexico-IO-Data'!$AR$31</f>
        <v>14718112.261039486</v>
      </c>
      <c r="J117" s="31">
        <f>(biopower_dollar_index/$F$19)*F117*'Philippines-IO-Data'!$AP$31/'Philippines-IO-Data'!$AO$31</f>
        <v>2723377.0437253946</v>
      </c>
      <c r="K117" s="18">
        <f>(biopower_dollar_index/$F$19)*F117*'SouthAfrica-IO-Data'!$AT$31/'SouthAfrica-IO-Data'!$AS$31</f>
        <v>13229796.538723163</v>
      </c>
      <c r="L117" s="31">
        <f>(biopower_dollar_index/$F$19)*F117*'Zambia-IO-Data'!$BP$30/'Zambia-IO-Data'!$BN$30</f>
        <v>3828811.4072415484</v>
      </c>
      <c r="N117">
        <f>(biopower_dollar_index/$F$19)*F117*CustomRegion1!$E$27/CustomRegion1!$D$27</f>
        <v>2712044.6927227681</v>
      </c>
      <c r="O117">
        <f>(biopower_dollar_index/$F$19)*F117*CustomRegion2!$E$27/CustomRegion2!$D$27</f>
        <v>4892135.7809632113</v>
      </c>
      <c r="P117">
        <f>(biopower_dollar_index/$F$19)*F117*CustomRegion3!$F$31/CustomRegion3!$E$31</f>
        <v>3813366.7727707168</v>
      </c>
      <c r="Q117" s="81"/>
      <c r="R117" s="81"/>
      <c r="S117">
        <v>2</v>
      </c>
      <c r="Z117" s="18"/>
      <c r="AC117" s="70"/>
      <c r="AD117" t="s">
        <v>982</v>
      </c>
      <c r="AE117" s="7">
        <f t="shared" si="13"/>
        <v>1</v>
      </c>
      <c r="AF117" s="7">
        <v>1</v>
      </c>
      <c r="AG117" s="7">
        <v>1</v>
      </c>
      <c r="AH117" s="7">
        <v>1</v>
      </c>
      <c r="AI117" s="7">
        <v>1</v>
      </c>
      <c r="AJ117" s="7">
        <v>1</v>
      </c>
      <c r="AK117" s="7">
        <v>1</v>
      </c>
      <c r="AL117">
        <v>10</v>
      </c>
    </row>
    <row r="118" spans="1:45" x14ac:dyDescent="0.3">
      <c r="A118" t="s">
        <v>252</v>
      </c>
      <c r="B118" t="s">
        <v>248</v>
      </c>
      <c r="C118" s="61">
        <v>2.6957306716032796E-2</v>
      </c>
      <c r="D118" t="s">
        <v>363</v>
      </c>
      <c r="E118" s="32">
        <f>SUM(C119:C121)</f>
        <v>6.3599063817917353E-5</v>
      </c>
      <c r="F118">
        <f>E118*biopower_capacity*365.25*24*'Biopower-Inputs'!B6</f>
        <v>446.00751474229094</v>
      </c>
      <c r="G118">
        <f>HLOOKUP(biopower_country,$H$116:$R$118,S118,FALSE)</f>
        <v>63877270.136735789</v>
      </c>
      <c r="H118" s="4">
        <f>(biopower_dollar_index/F19)*F118*'Colombia-IO-Data'!AP31/('Colombia-IO-Data'!AN31*'Colombia-IO-Data'!AO31)</f>
        <v>63877270.136735789</v>
      </c>
      <c r="I118">
        <f>(biopower_dollar_index/$F$19)*F118*'Mexico-IO-Data'!$AS$31/'Mexico-IO-Data'!$AR$31</f>
        <v>98038421.692855105</v>
      </c>
      <c r="J118" s="31">
        <f>(biopower_dollar_index/$F$19)*F118*'Philippines-IO-Data'!$AP$31/'Philippines-IO-Data'!$AO$31</f>
        <v>18140613.57230974</v>
      </c>
      <c r="K118" s="18">
        <f>(biopower_dollar_index/$F$19)*F118*'SouthAfrica-IO-Data'!$AT$31/'SouthAfrica-IO-Data'!$AS$31</f>
        <v>88124641.867788807</v>
      </c>
      <c r="L118" s="31">
        <f>(biopower_dollar_index/$F$19)*F118*'Zambia-IO-Data'!$BP$30/'Zambia-IO-Data'!$BN$30</f>
        <v>25503992.677050676</v>
      </c>
      <c r="N118">
        <f>(biopower_dollar_index/$F$19)*F118*CustomRegion1!$E$27/CustomRegion1!$D$27</f>
        <v>18065127.953864779</v>
      </c>
      <c r="O118">
        <f>(biopower_dollar_index/$F$19)*F118*CustomRegion2!$E$27/CustomRegion2!$D$27</f>
        <v>32586874.061449964</v>
      </c>
      <c r="P118">
        <f>(biopower_dollar_index/$F$19)*F118*CustomRegion3!$F$31/CustomRegion3!$E$31</f>
        <v>25401114.83780824</v>
      </c>
      <c r="Q118" s="81"/>
      <c r="R118" s="81"/>
      <c r="S118">
        <v>3</v>
      </c>
      <c r="Z118" s="18"/>
      <c r="AC118" s="70"/>
      <c r="AO118" t="s">
        <v>72</v>
      </c>
      <c r="AP118" s="31">
        <f>SUM(AP109:AP115)</f>
        <v>836399999.99999988</v>
      </c>
    </row>
    <row r="119" spans="1:45" x14ac:dyDescent="0.3">
      <c r="A119" t="s">
        <v>253</v>
      </c>
      <c r="B119" t="s">
        <v>249</v>
      </c>
      <c r="C119" s="61">
        <v>3.7075062742413871E-5</v>
      </c>
      <c r="F119" s="28" t="s">
        <v>369</v>
      </c>
      <c r="G119" s="7">
        <f>IF(ISNA(HLOOKUP(biopower_country,$H$116:$M$119,S119,FALSE)),N119,HLOOKUP(biopower_country,$H$116:$M$119,S119,FALSE))</f>
        <v>1</v>
      </c>
      <c r="H119" s="7">
        <v>1</v>
      </c>
      <c r="I119" s="7">
        <v>1</v>
      </c>
      <c r="J119" s="7">
        <v>1</v>
      </c>
      <c r="K119" s="7">
        <v>1</v>
      </c>
      <c r="L119" s="7">
        <v>1</v>
      </c>
      <c r="M119" s="7">
        <v>1</v>
      </c>
      <c r="N119" s="7">
        <v>1</v>
      </c>
      <c r="O119" s="7">
        <v>1</v>
      </c>
      <c r="P119" s="7">
        <v>1</v>
      </c>
      <c r="Q119" s="7">
        <v>1</v>
      </c>
      <c r="R119" s="7">
        <v>1</v>
      </c>
      <c r="S119">
        <v>4</v>
      </c>
      <c r="Z119" s="18"/>
      <c r="AP119" s="31"/>
    </row>
    <row r="120" spans="1:45" x14ac:dyDescent="0.3">
      <c r="A120" t="s">
        <v>253</v>
      </c>
      <c r="B120" t="s">
        <v>250</v>
      </c>
      <c r="C120" s="61">
        <v>1.0187519147742486E-5</v>
      </c>
      <c r="AE120" t="s">
        <v>986</v>
      </c>
      <c r="AN120" t="s">
        <v>993</v>
      </c>
      <c r="AP120" s="18">
        <f>AC105*pv_nameplate</f>
        <v>9976047.3352328837</v>
      </c>
      <c r="AS120" s="120"/>
    </row>
    <row r="121" spans="1:45" x14ac:dyDescent="0.3">
      <c r="A121" t="s">
        <v>253</v>
      </c>
      <c r="B121" t="s">
        <v>251</v>
      </c>
      <c r="C121" s="61">
        <v>1.6336481927761004E-5</v>
      </c>
      <c r="Z121" s="122"/>
      <c r="AE121" t="str">
        <f>pv_country</f>
        <v>Colombia</v>
      </c>
      <c r="AN121" t="s">
        <v>995</v>
      </c>
      <c r="AP121" s="31">
        <f>AP120*AD107</f>
        <v>12699000</v>
      </c>
      <c r="AS121" s="31"/>
    </row>
    <row r="122" spans="1:45" x14ac:dyDescent="0.3">
      <c r="AE122" t="str">
        <f>IF(LEFT(pv_country,6)="Custom","Other",pv_country)</f>
        <v>Colombia</v>
      </c>
      <c r="AF122" t="s">
        <v>4</v>
      </c>
      <c r="AG122" t="s">
        <v>5</v>
      </c>
      <c r="AH122" t="s">
        <v>6</v>
      </c>
      <c r="AI122" t="s">
        <v>7</v>
      </c>
      <c r="AJ122" t="s">
        <v>8</v>
      </c>
      <c r="AK122" t="s">
        <v>18</v>
      </c>
      <c r="AL122" t="s">
        <v>89</v>
      </c>
    </row>
    <row r="123" spans="1:45" x14ac:dyDescent="0.3">
      <c r="B123" t="str">
        <f>IF(LEFT(biopower_country,6)="Custom","Other",biopower_country)</f>
        <v>Colombia</v>
      </c>
      <c r="Z123" s="18"/>
      <c r="AD123" t="s">
        <v>988</v>
      </c>
      <c r="AE123" s="7">
        <f>HLOOKUP($AE$122,$AF$122:$AK$124,AL123,FALSE)</f>
        <v>0.9</v>
      </c>
      <c r="AF123" s="7">
        <v>0.9</v>
      </c>
      <c r="AG123" s="7">
        <v>0.9</v>
      </c>
      <c r="AH123" s="7">
        <v>0.9</v>
      </c>
      <c r="AI123" s="7">
        <v>0.9</v>
      </c>
      <c r="AJ123" s="7">
        <v>0.9</v>
      </c>
      <c r="AK123" s="7">
        <v>0.9</v>
      </c>
      <c r="AL123">
        <v>2</v>
      </c>
      <c r="AN123" t="s">
        <v>312</v>
      </c>
      <c r="AO123">
        <v>0.4</v>
      </c>
      <c r="AP123" s="18">
        <f>$AP$121*AO123</f>
        <v>5079600</v>
      </c>
    </row>
    <row r="124" spans="1:45" x14ac:dyDescent="0.3">
      <c r="B124" t="s">
        <v>318</v>
      </c>
      <c r="C124" t="s">
        <v>4</v>
      </c>
      <c r="D124" t="s">
        <v>5</v>
      </c>
      <c r="E124" t="s">
        <v>7</v>
      </c>
      <c r="F124" t="s">
        <v>8</v>
      </c>
      <c r="G124" t="s">
        <v>6</v>
      </c>
      <c r="H124" t="s">
        <v>711</v>
      </c>
      <c r="I124" t="s">
        <v>18</v>
      </c>
      <c r="J124" t="s">
        <v>372</v>
      </c>
      <c r="K124" t="s">
        <v>373</v>
      </c>
      <c r="Z124" s="122"/>
      <c r="AD124" t="s">
        <v>989</v>
      </c>
      <c r="AE124" s="7">
        <f>HLOOKUP($AE$122,$AF$122:$AK$124,AL124,FALSE)</f>
        <v>0</v>
      </c>
      <c r="AF124" s="7">
        <v>0</v>
      </c>
      <c r="AG124" s="7">
        <v>0</v>
      </c>
      <c r="AH124" s="7">
        <v>0</v>
      </c>
      <c r="AI124" s="7">
        <v>0</v>
      </c>
      <c r="AJ124" s="7">
        <v>0</v>
      </c>
      <c r="AK124" s="7">
        <v>0</v>
      </c>
      <c r="AL124">
        <v>3</v>
      </c>
      <c r="AN124" t="s">
        <v>313</v>
      </c>
      <c r="AO124">
        <v>0.6</v>
      </c>
      <c r="AP124" s="18">
        <f>$AP$121*AO124</f>
        <v>7619400</v>
      </c>
    </row>
    <row r="125" spans="1:45" x14ac:dyDescent="0.3">
      <c r="B125" t="s">
        <v>201</v>
      </c>
      <c r="C125" s="17">
        <v>10.518518518518517</v>
      </c>
      <c r="D125" s="17">
        <f>C125</f>
        <v>10.518518518518517</v>
      </c>
      <c r="E125" s="17">
        <f t="shared" ref="E125:I127" si="16">D125</f>
        <v>10.518518518518517</v>
      </c>
      <c r="F125" s="17">
        <f t="shared" si="16"/>
        <v>10.518518518518517</v>
      </c>
      <c r="G125" s="17">
        <f t="shared" si="16"/>
        <v>10.518518518518517</v>
      </c>
      <c r="H125" s="17">
        <f t="shared" si="16"/>
        <v>10.518518518518517</v>
      </c>
      <c r="I125" s="17">
        <f t="shared" si="16"/>
        <v>10.518518518518517</v>
      </c>
      <c r="J125" s="7">
        <v>0.5</v>
      </c>
      <c r="K125" s="7">
        <v>0.5</v>
      </c>
    </row>
    <row r="126" spans="1:45" x14ac:dyDescent="0.3">
      <c r="B126" t="s">
        <v>202</v>
      </c>
      <c r="C126">
        <v>11.5</v>
      </c>
      <c r="D126">
        <f t="shared" ref="D126:D127" si="17">C126</f>
        <v>11.5</v>
      </c>
      <c r="E126">
        <f t="shared" si="16"/>
        <v>11.5</v>
      </c>
      <c r="F126">
        <f t="shared" si="16"/>
        <v>11.5</v>
      </c>
      <c r="G126">
        <f t="shared" si="16"/>
        <v>11.5</v>
      </c>
      <c r="H126">
        <f t="shared" si="16"/>
        <v>11.5</v>
      </c>
      <c r="I126">
        <f t="shared" si="16"/>
        <v>11.5</v>
      </c>
      <c r="J126" s="7">
        <v>0.1</v>
      </c>
      <c r="K126" s="7">
        <v>0.9</v>
      </c>
    </row>
    <row r="127" spans="1:45" x14ac:dyDescent="0.3">
      <c r="B127" t="s">
        <v>203</v>
      </c>
      <c r="C127" s="17">
        <v>11</v>
      </c>
      <c r="D127" s="17">
        <f t="shared" si="17"/>
        <v>11</v>
      </c>
      <c r="E127" s="17">
        <f t="shared" si="16"/>
        <v>11</v>
      </c>
      <c r="F127" s="17">
        <f t="shared" si="16"/>
        <v>11</v>
      </c>
      <c r="G127" s="17">
        <f t="shared" si="16"/>
        <v>11</v>
      </c>
      <c r="H127" s="17">
        <f t="shared" si="16"/>
        <v>11</v>
      </c>
      <c r="I127" s="17">
        <f t="shared" si="16"/>
        <v>11</v>
      </c>
      <c r="J127" s="7">
        <v>0.5</v>
      </c>
      <c r="K127" s="7">
        <v>0.5</v>
      </c>
    </row>
    <row r="128" spans="1:45" x14ac:dyDescent="0.3">
      <c r="B128" t="s">
        <v>87</v>
      </c>
      <c r="C128" s="70"/>
      <c r="D128" s="7"/>
      <c r="E128" s="7"/>
      <c r="F128" s="7"/>
      <c r="G128" s="7"/>
    </row>
    <row r="129" spans="1:14" x14ac:dyDescent="0.3">
      <c r="B129" t="s">
        <v>201</v>
      </c>
      <c r="C129" s="34">
        <f>HLOOKUP($B$123,'Default-Data'!$C$124:$I$127,'Default-Data'!A131,FALSE)</f>
        <v>10.518518518518517</v>
      </c>
      <c r="K129">
        <v>13.5</v>
      </c>
      <c r="L129" t="s">
        <v>385</v>
      </c>
    </row>
    <row r="130" spans="1:14" x14ac:dyDescent="0.3">
      <c r="B130" t="s">
        <v>202</v>
      </c>
      <c r="C130" s="34">
        <f>HLOOKUP($B$123,'Default-Data'!$C$124:$I$127,'Default-Data'!A132,FALSE)</f>
        <v>11.5</v>
      </c>
      <c r="K130">
        <f>K129/0.907185</f>
        <v>14.881198432513765</v>
      </c>
      <c r="L130" t="s">
        <v>387</v>
      </c>
      <c r="N130" t="s">
        <v>388</v>
      </c>
    </row>
    <row r="131" spans="1:14" x14ac:dyDescent="0.3">
      <c r="A131">
        <v>2</v>
      </c>
      <c r="B131" t="s">
        <v>203</v>
      </c>
      <c r="C131" s="34">
        <f>HLOOKUP($B$123,'Default-Data'!$C$124:$I$127,'Default-Data'!A133,FALSE)</f>
        <v>11</v>
      </c>
      <c r="D131" t="s">
        <v>210</v>
      </c>
      <c r="E131" t="s">
        <v>211</v>
      </c>
      <c r="K131" t="s">
        <v>386</v>
      </c>
    </row>
    <row r="132" spans="1:14" x14ac:dyDescent="0.3">
      <c r="A132">
        <v>3</v>
      </c>
      <c r="B132" t="str">
        <f>"Selected ("&amp;'Biopower-Inputs'!B34&amp;")"</f>
        <v>Selected (Forest Residues)</v>
      </c>
      <c r="C132" s="34">
        <f>VLOOKUP('Biopower-Inputs'!B34,'Default-Data'!$B$129:$C$131,2,FALSE)</f>
        <v>11.5</v>
      </c>
      <c r="D132" s="70">
        <v>0.5</v>
      </c>
      <c r="E132" s="70">
        <v>0.5</v>
      </c>
    </row>
    <row r="133" spans="1:14" x14ac:dyDescent="0.3">
      <c r="A133">
        <v>4</v>
      </c>
      <c r="B133" t="s">
        <v>342</v>
      </c>
      <c r="D133" s="25">
        <f>D132+E132</f>
        <v>1</v>
      </c>
      <c r="K133">
        <f>K130*C125</f>
        <v>156.52816129014477</v>
      </c>
    </row>
    <row r="137" spans="1:14" x14ac:dyDescent="0.3">
      <c r="B137" s="1" t="s">
        <v>332</v>
      </c>
      <c r="C137" t="s">
        <v>0</v>
      </c>
      <c r="D137" t="s">
        <v>915</v>
      </c>
    </row>
    <row r="138" spans="1:14" x14ac:dyDescent="0.3">
      <c r="B138" t="s">
        <v>337</v>
      </c>
      <c r="C138" t="str">
        <f>wind_country</f>
        <v>Colombia</v>
      </c>
      <c r="D138" t="str">
        <f>IF(LEFT(wind_country,6)="Custom","Other",wind_country)</f>
        <v>Colombia</v>
      </c>
    </row>
    <row r="140" spans="1:14" x14ac:dyDescent="0.3">
      <c r="B140" s="1" t="s">
        <v>19</v>
      </c>
      <c r="D140">
        <f>wind_dollar_year</f>
        <v>2024</v>
      </c>
      <c r="E140" s="52" t="s">
        <v>977</v>
      </c>
      <c r="I140" t="s">
        <v>339</v>
      </c>
    </row>
    <row r="141" spans="1:14" x14ac:dyDescent="0.3">
      <c r="B141" s="1" t="s">
        <v>12</v>
      </c>
      <c r="C141" t="s">
        <v>443</v>
      </c>
      <c r="E141" s="9" t="str">
        <f>wind_country_proxy</f>
        <v>Colombia</v>
      </c>
      <c r="F141" t="s">
        <v>4</v>
      </c>
      <c r="G141" t="s">
        <v>5</v>
      </c>
      <c r="H141" t="s">
        <v>6</v>
      </c>
      <c r="I141" t="s">
        <v>7</v>
      </c>
      <c r="J141" t="s">
        <v>8</v>
      </c>
      <c r="K141" t="s">
        <v>711</v>
      </c>
      <c r="L141" t="s">
        <v>18</v>
      </c>
      <c r="M141" t="s">
        <v>89</v>
      </c>
    </row>
    <row r="142" spans="1:14" x14ac:dyDescent="0.3">
      <c r="B142" s="3" t="s">
        <v>10</v>
      </c>
      <c r="C142" s="65">
        <v>0.59819939979993331</v>
      </c>
      <c r="D142" s="60">
        <f>$C$146*C142</f>
        <v>441148129.37645882</v>
      </c>
      <c r="E142" s="7">
        <f>HLOOKUP(wind_country_proxy,$F$141:$L$145,M142,FALSE)</f>
        <v>0</v>
      </c>
      <c r="F142" s="7">
        <v>0</v>
      </c>
      <c r="G142" s="7">
        <v>0.5</v>
      </c>
      <c r="H142" s="7">
        <v>0</v>
      </c>
      <c r="I142" s="7">
        <v>0.75</v>
      </c>
      <c r="J142" s="7">
        <v>0</v>
      </c>
      <c r="K142" s="7">
        <v>0</v>
      </c>
      <c r="L142" s="7">
        <v>0</v>
      </c>
      <c r="M142">
        <v>2</v>
      </c>
    </row>
    <row r="143" spans="1:14" x14ac:dyDescent="0.3">
      <c r="B143" s="3" t="s">
        <v>338</v>
      </c>
      <c r="C143" s="65">
        <v>0.14004668222740912</v>
      </c>
      <c r="D143" s="60">
        <f t="shared" ref="D143:D145" si="18">$C$146*C143</f>
        <v>103278826.27542514</v>
      </c>
      <c r="E143" s="7">
        <f>HLOOKUP(wind_country_proxy,$F$141:$L$145,M143,FALSE)</f>
        <v>0</v>
      </c>
      <c r="F143" s="7">
        <v>0</v>
      </c>
      <c r="G143" s="7">
        <v>0.5</v>
      </c>
      <c r="H143" s="7">
        <v>0</v>
      </c>
      <c r="I143" s="7">
        <v>0.75</v>
      </c>
      <c r="J143" s="7">
        <v>0</v>
      </c>
      <c r="K143" s="7">
        <v>0</v>
      </c>
      <c r="L143" s="7">
        <v>0</v>
      </c>
      <c r="M143">
        <v>3</v>
      </c>
    </row>
    <row r="144" spans="1:14" x14ac:dyDescent="0.3">
      <c r="B144" s="3" t="s">
        <v>11</v>
      </c>
      <c r="C144" s="65">
        <v>0.15505168389463148</v>
      </c>
      <c r="D144" s="60">
        <f t="shared" si="18"/>
        <v>114344414.80493493</v>
      </c>
      <c r="E144" s="7">
        <f>HLOOKUP(wind_country_proxy,$F$141:$L$145,M144,FALSE)</f>
        <v>0.1</v>
      </c>
      <c r="F144" s="7">
        <v>0.1</v>
      </c>
      <c r="G144" s="7">
        <v>0.5</v>
      </c>
      <c r="H144" s="7">
        <v>0.1</v>
      </c>
      <c r="I144" s="7">
        <v>0.75</v>
      </c>
      <c r="J144" s="7">
        <v>0.1</v>
      </c>
      <c r="K144" s="7">
        <v>0.1</v>
      </c>
      <c r="L144" s="7">
        <v>0.1</v>
      </c>
      <c r="M144">
        <v>4</v>
      </c>
    </row>
    <row r="145" spans="2:14" x14ac:dyDescent="0.3">
      <c r="B145" s="3" t="s">
        <v>16</v>
      </c>
      <c r="C145" s="65">
        <v>0.10670223407802601</v>
      </c>
      <c r="D145" s="60">
        <f t="shared" si="18"/>
        <v>78688629.543181062</v>
      </c>
      <c r="E145" s="7">
        <f>HLOOKUP(wind_country_proxy,$F$141:$L$145,M145,FALSE)</f>
        <v>0.5</v>
      </c>
      <c r="F145" s="7">
        <v>0.5</v>
      </c>
      <c r="G145" s="7">
        <v>0.5</v>
      </c>
      <c r="H145" s="7">
        <v>0.5</v>
      </c>
      <c r="I145" s="7">
        <v>0.5</v>
      </c>
      <c r="J145" s="7">
        <v>0.5</v>
      </c>
      <c r="K145" s="7">
        <v>0.5</v>
      </c>
      <c r="L145" s="7">
        <v>0.5</v>
      </c>
      <c r="M145">
        <v>5</v>
      </c>
    </row>
    <row r="146" spans="2:14" x14ac:dyDescent="0.3">
      <c r="B146" t="s">
        <v>15</v>
      </c>
      <c r="C146" s="18">
        <f>F178+F179+F180</f>
        <v>737460000</v>
      </c>
      <c r="D146" s="18">
        <f>SUM(D142:D145)</f>
        <v>737460000</v>
      </c>
      <c r="E146" s="7"/>
      <c r="K146" s="7"/>
      <c r="L146" s="7"/>
      <c r="M146">
        <v>6</v>
      </c>
    </row>
    <row r="147" spans="2:14" x14ac:dyDescent="0.3">
      <c r="E147" s="7"/>
      <c r="K147" s="7"/>
      <c r="L147" s="7"/>
      <c r="M147">
        <v>7</v>
      </c>
    </row>
    <row r="148" spans="2:14" x14ac:dyDescent="0.3">
      <c r="B148" s="1" t="s">
        <v>192</v>
      </c>
      <c r="E148" s="7"/>
      <c r="K148" s="7"/>
      <c r="L148" s="7"/>
      <c r="M148">
        <v>8</v>
      </c>
    </row>
    <row r="149" spans="2:14" x14ac:dyDescent="0.3">
      <c r="B149" s="3" t="s">
        <v>333</v>
      </c>
      <c r="D149" s="18">
        <f>F183</f>
        <v>184365000</v>
      </c>
      <c r="E149" s="7">
        <f>IF(ISNA(HLOOKUP(wind_country,$F$141:$K$157,M149,FALSE)),L149,HLOOKUP(wind_country,$F$141:$K$157,M149,FALSE))</f>
        <v>0.15</v>
      </c>
      <c r="F149" s="7">
        <v>0.15</v>
      </c>
      <c r="G149" s="7">
        <v>0.25</v>
      </c>
      <c r="H149" s="7">
        <v>0.15</v>
      </c>
      <c r="I149" s="7">
        <v>0.25</v>
      </c>
      <c r="J149" s="7">
        <v>0.15</v>
      </c>
      <c r="K149" s="7">
        <v>0.15</v>
      </c>
      <c r="L149" s="7">
        <v>0.15</v>
      </c>
      <c r="M149">
        <v>9</v>
      </c>
    </row>
    <row r="150" spans="2:14" x14ac:dyDescent="0.3">
      <c r="B150" s="3" t="s">
        <v>334</v>
      </c>
      <c r="D150" s="18">
        <f>F184+F186+F181+F185</f>
        <v>282693000</v>
      </c>
      <c r="E150" s="7">
        <f>IF(ISNA(HLOOKUP(wind_country,$F$141:$K$157,M150,FALSE)),L150,HLOOKUP(wind_country,$F$141:$K$157,M150,FALSE))</f>
        <v>0.9</v>
      </c>
      <c r="F150" s="7">
        <v>0.9</v>
      </c>
      <c r="G150" s="7">
        <v>0.9</v>
      </c>
      <c r="H150" s="7">
        <v>0.9</v>
      </c>
      <c r="I150" s="7">
        <v>0.9</v>
      </c>
      <c r="J150" s="7">
        <v>0.9</v>
      </c>
      <c r="K150" s="7">
        <v>0.9</v>
      </c>
      <c r="L150" s="7">
        <v>0.9</v>
      </c>
      <c r="M150">
        <v>10</v>
      </c>
    </row>
    <row r="151" spans="2:14" x14ac:dyDescent="0.3">
      <c r="B151" t="s">
        <v>17</v>
      </c>
      <c r="E151" s="7"/>
      <c r="K151" s="7"/>
      <c r="L151" s="7"/>
      <c r="M151">
        <v>11</v>
      </c>
    </row>
    <row r="152" spans="2:14" x14ac:dyDescent="0.3">
      <c r="E152" s="7"/>
      <c r="K152" s="7"/>
      <c r="L152" s="7"/>
      <c r="M152">
        <v>12</v>
      </c>
    </row>
    <row r="153" spans="2:14" x14ac:dyDescent="0.3">
      <c r="B153" s="1" t="s">
        <v>18</v>
      </c>
      <c r="E153" s="7"/>
      <c r="K153" s="7"/>
      <c r="L153" s="7"/>
      <c r="M153">
        <v>13</v>
      </c>
    </row>
    <row r="154" spans="2:14" x14ac:dyDescent="0.3">
      <c r="B154" s="3" t="s">
        <v>441</v>
      </c>
      <c r="D154" s="18">
        <f>F182</f>
        <v>24582000</v>
      </c>
      <c r="E154" s="7">
        <f>IF(ISNA(HLOOKUP(wind_country,$F$141:$K$157,M154,FALSE)),L154,HLOOKUP(wind_country,$F$141:$K$157,M154,FALSE))</f>
        <v>0.5</v>
      </c>
      <c r="F154" s="7">
        <v>0.5</v>
      </c>
      <c r="G154" s="7">
        <v>0.75</v>
      </c>
      <c r="H154" s="7">
        <v>0.75</v>
      </c>
      <c r="I154" s="7">
        <v>0.75</v>
      </c>
      <c r="J154" s="7">
        <v>0.5</v>
      </c>
      <c r="K154" s="7">
        <v>0.5</v>
      </c>
      <c r="L154" s="7">
        <v>0.5</v>
      </c>
      <c r="M154">
        <v>14</v>
      </c>
    </row>
    <row r="155" spans="2:14" x14ac:dyDescent="0.3">
      <c r="B155" s="3"/>
      <c r="E155" s="7"/>
      <c r="F155" s="7"/>
      <c r="G155" s="7"/>
      <c r="H155" s="7"/>
      <c r="I155" s="7"/>
      <c r="J155" s="7"/>
      <c r="K155" s="7"/>
      <c r="L155" s="7"/>
      <c r="M155">
        <v>15</v>
      </c>
    </row>
    <row r="156" spans="2:14" x14ac:dyDescent="0.3">
      <c r="B156" s="3" t="s">
        <v>439</v>
      </c>
      <c r="C156">
        <v>0</v>
      </c>
      <c r="D156">
        <v>0</v>
      </c>
      <c r="E156" s="7">
        <f>IF(ISNA(HLOOKUP(wind_country,$F$141:$K$157,M156,FALSE)),L156,HLOOKUP(wind_country,$F$141:$K$157,M156,FALSE))</f>
        <v>0.75</v>
      </c>
      <c r="F156" s="7">
        <v>0.75</v>
      </c>
      <c r="G156" s="7">
        <v>0.75</v>
      </c>
      <c r="H156" s="7">
        <v>0.75</v>
      </c>
      <c r="I156" s="7">
        <v>0.75</v>
      </c>
      <c r="J156" s="7">
        <v>0.75</v>
      </c>
      <c r="K156" s="7">
        <v>0.75</v>
      </c>
      <c r="L156" s="7">
        <v>0.75</v>
      </c>
      <c r="M156">
        <v>16</v>
      </c>
      <c r="N156" t="s">
        <v>440</v>
      </c>
    </row>
    <row r="157" spans="2:14" x14ac:dyDescent="0.3">
      <c r="B157" s="3" t="s">
        <v>29</v>
      </c>
      <c r="C157">
        <v>0</v>
      </c>
      <c r="D157">
        <v>0</v>
      </c>
      <c r="E157" s="7">
        <f>IF(ISNA(HLOOKUP(wind_country,$F$141:$K$157,M157,FALSE)),L157,HLOOKUP(wind_country,$F$141:$K$157,M157,FALSE))</f>
        <v>0.9</v>
      </c>
      <c r="F157" s="7">
        <v>0.9</v>
      </c>
      <c r="G157" s="7">
        <v>0.9</v>
      </c>
      <c r="H157" s="7">
        <v>0.9</v>
      </c>
      <c r="I157" s="7">
        <v>0.9</v>
      </c>
      <c r="J157" s="7">
        <v>0.9</v>
      </c>
      <c r="K157" s="7">
        <v>0.9</v>
      </c>
      <c r="L157" s="7">
        <v>0.9</v>
      </c>
      <c r="M157">
        <v>17</v>
      </c>
      <c r="N157" t="s">
        <v>340</v>
      </c>
    </row>
    <row r="158" spans="2:14" x14ac:dyDescent="0.3">
      <c r="B158" t="s">
        <v>17</v>
      </c>
      <c r="E158" s="7"/>
    </row>
    <row r="159" spans="2:14" x14ac:dyDescent="0.3">
      <c r="E159" s="7"/>
    </row>
    <row r="160" spans="2:14" x14ac:dyDescent="0.3">
      <c r="B160" s="5" t="s">
        <v>20</v>
      </c>
      <c r="E160" s="7"/>
    </row>
    <row r="161" spans="2:18" x14ac:dyDescent="0.3">
      <c r="E161" s="7"/>
    </row>
    <row r="162" spans="2:18" x14ac:dyDescent="0.3">
      <c r="B162" t="s">
        <v>978</v>
      </c>
      <c r="E162" s="7"/>
    </row>
    <row r="163" spans="2:18" x14ac:dyDescent="0.3">
      <c r="B163" s="1" t="s">
        <v>23</v>
      </c>
      <c r="D163" t="s">
        <v>368</v>
      </c>
      <c r="E163" s="9" t="str">
        <f>wind_country_proxy</f>
        <v>Colombia</v>
      </c>
      <c r="F163" t="s">
        <v>4</v>
      </c>
      <c r="G163" t="s">
        <v>5</v>
      </c>
      <c r="H163" t="s">
        <v>6</v>
      </c>
      <c r="I163" t="s">
        <v>7</v>
      </c>
      <c r="J163" t="s">
        <v>8</v>
      </c>
      <c r="K163" t="s">
        <v>711</v>
      </c>
      <c r="L163" t="s">
        <v>18</v>
      </c>
      <c r="M163" t="s">
        <v>89</v>
      </c>
    </row>
    <row r="164" spans="2:18" x14ac:dyDescent="0.3">
      <c r="B164" s="3" t="s">
        <v>335</v>
      </c>
      <c r="D164" s="60">
        <f>HLOOKUP(wind_country,$E$168:$O$169,R169,FALSE)</f>
        <v>8593209.9382197522</v>
      </c>
      <c r="E164" s="7">
        <f>HLOOKUP(wind_country_proxy,$F$163:$L$165,M164,FALSE)</f>
        <v>0.5</v>
      </c>
      <c r="F164">
        <v>0.5</v>
      </c>
      <c r="G164">
        <v>0.75</v>
      </c>
      <c r="H164">
        <v>0.5</v>
      </c>
      <c r="I164">
        <v>0.75</v>
      </c>
      <c r="J164">
        <v>0.5</v>
      </c>
      <c r="L164">
        <f>AVERAGE(F164:J164)</f>
        <v>0.6</v>
      </c>
      <c r="M164">
        <v>2</v>
      </c>
    </row>
    <row r="165" spans="2:18" x14ac:dyDescent="0.3">
      <c r="B165" s="3" t="s">
        <v>22</v>
      </c>
      <c r="D165" s="60">
        <f>0.08*D146</f>
        <v>58996800</v>
      </c>
      <c r="E165" s="7">
        <f>HLOOKUP(wind_country_proxy,$F$163:$L$165,M165,FALSE)</f>
        <v>0</v>
      </c>
      <c r="F165">
        <v>0</v>
      </c>
      <c r="G165">
        <v>0.5</v>
      </c>
      <c r="H165">
        <v>0</v>
      </c>
      <c r="I165">
        <v>0.75</v>
      </c>
      <c r="J165">
        <v>0</v>
      </c>
      <c r="L165">
        <f t="shared" ref="L165:L166" si="19">AVERAGE(F165:J165)</f>
        <v>0.25</v>
      </c>
      <c r="M165">
        <v>3</v>
      </c>
    </row>
    <row r="166" spans="2:18" x14ac:dyDescent="0.3">
      <c r="B166" s="3" t="s">
        <v>336</v>
      </c>
      <c r="D166" s="60"/>
      <c r="E166" s="7">
        <f>HLOOKUP(wind_country_proxy,$F$163:$L$166,M166,FALSE)</f>
        <v>0.9</v>
      </c>
      <c r="F166" s="25">
        <f>F150</f>
        <v>0.9</v>
      </c>
      <c r="G166" s="25">
        <f t="shared" ref="G166:J166" si="20">G150</f>
        <v>0.9</v>
      </c>
      <c r="H166" s="25">
        <f t="shared" si="20"/>
        <v>0.9</v>
      </c>
      <c r="I166" s="25">
        <f t="shared" si="20"/>
        <v>0.9</v>
      </c>
      <c r="J166" s="25">
        <f t="shared" si="20"/>
        <v>0.9</v>
      </c>
      <c r="L166">
        <f t="shared" si="19"/>
        <v>0.9</v>
      </c>
      <c r="M166">
        <v>4</v>
      </c>
    </row>
    <row r="167" spans="2:18" x14ac:dyDescent="0.3">
      <c r="B167" s="1" t="s">
        <v>24</v>
      </c>
      <c r="E167" t="s">
        <v>583</v>
      </c>
    </row>
    <row r="168" spans="2:18" x14ac:dyDescent="0.3">
      <c r="C168" t="s">
        <v>366</v>
      </c>
      <c r="D168" t="s">
        <v>91</v>
      </c>
      <c r="E168" t="s">
        <v>4</v>
      </c>
      <c r="F168" t="s">
        <v>5</v>
      </c>
      <c r="G168" t="s">
        <v>6</v>
      </c>
      <c r="H168" t="s">
        <v>7</v>
      </c>
      <c r="I168" t="s">
        <v>8</v>
      </c>
      <c r="J168" t="s">
        <v>711</v>
      </c>
      <c r="K168" t="s">
        <v>699</v>
      </c>
      <c r="L168" t="s">
        <v>709</v>
      </c>
      <c r="M168" t="s">
        <v>710</v>
      </c>
      <c r="N168" t="s">
        <v>910</v>
      </c>
      <c r="O168" t="s">
        <v>911</v>
      </c>
      <c r="R168" t="s">
        <v>89</v>
      </c>
    </row>
    <row r="169" spans="2:18" x14ac:dyDescent="0.3">
      <c r="B169" s="19" t="s">
        <v>367</v>
      </c>
      <c r="C169" s="82">
        <f>6/100</f>
        <v>0.06</v>
      </c>
      <c r="D169">
        <f>C169*wind_capacity</f>
        <v>60</v>
      </c>
      <c r="E169">
        <f>D169*'Colombia-IO-Data'!AP31*(wind_dollar_yr/$F$19)/('Colombia-IO-Data'!AN31*'Colombia-IO-Data'!AO31)</f>
        <v>8593209.9382197522</v>
      </c>
      <c r="F169">
        <f>(wind_dollar_index/$F$19)*D169*'Mexico-IO-Data'!AS31/'Mexico-IO-Data'!AR31</f>
        <v>13188803.119091345</v>
      </c>
      <c r="G169" s="31">
        <f>(wind_dollar_index/$F$19)*D169*'Philippines-IO-Data'!AP31/'Philippines-IO-Data'!AO31</f>
        <v>2440400.1689691208</v>
      </c>
      <c r="H169">
        <f>(wind_dollar_index/$F$19)*D169*'SouthAfrica-IO-Data'!AT31/'SouthAfrica-IO-Data'!AS31</f>
        <v>11855133.23721127</v>
      </c>
      <c r="I169">
        <f>(wind_dollar_index/$F$19)*D169*'Zambia-IO-Data'!BP30/'Zambia-IO-Data'!BO30</f>
        <v>169843.3844424414</v>
      </c>
      <c r="K169">
        <f>(wind_dollar_index/$F$19)*D169*CustomRegion1!E27/CustomRegion1!D27</f>
        <v>2430245.3241358115</v>
      </c>
      <c r="L169">
        <f>(wind_dollar_index/$F$19)*D169*CustomRegion2!E27/CustomRegion2!D27</f>
        <v>4383810.5391940428</v>
      </c>
      <c r="M169">
        <f>(wind_dollar_index/$F$19)*D169*CustomRegion3!F31/CustomRegion3!E31</f>
        <v>3417132.7609785236</v>
      </c>
      <c r="R169">
        <v>2</v>
      </c>
    </row>
    <row r="170" spans="2:18" x14ac:dyDescent="0.3">
      <c r="C170" s="9" t="s">
        <v>921</v>
      </c>
      <c r="E170" s="9" t="s">
        <v>920</v>
      </c>
    </row>
    <row r="172" spans="2:18" x14ac:dyDescent="0.3">
      <c r="B172" t="s">
        <v>427</v>
      </c>
    </row>
    <row r="173" spans="2:18" x14ac:dyDescent="0.3">
      <c r="C173" s="9" t="str">
        <f>wind_country</f>
        <v>Colombia</v>
      </c>
      <c r="D173" t="s">
        <v>4</v>
      </c>
      <c r="E173" t="s">
        <v>5</v>
      </c>
      <c r="F173" t="s">
        <v>6</v>
      </c>
      <c r="G173" t="s">
        <v>7</v>
      </c>
      <c r="H173" t="s">
        <v>8</v>
      </c>
      <c r="I173" t="s">
        <v>711</v>
      </c>
      <c r="J173" t="s">
        <v>18</v>
      </c>
      <c r="K173" t="s">
        <v>389</v>
      </c>
    </row>
    <row r="174" spans="2:18" x14ac:dyDescent="0.3">
      <c r="B174" t="s">
        <v>437</v>
      </c>
      <c r="C174" s="29">
        <f>HLOOKUP(wind_country_proxy,$D$173:$K$174,2,FALSE)</f>
        <v>0.97451392198860942</v>
      </c>
      <c r="D174" s="29">
        <v>0.97451392198860942</v>
      </c>
      <c r="E174" s="29">
        <v>1.2656550107154967</v>
      </c>
      <c r="F174" s="29">
        <v>1.2292623746246358</v>
      </c>
      <c r="G174" s="29">
        <v>1.29800402057404</v>
      </c>
      <c r="H174" s="29">
        <v>1.0861955888070365</v>
      </c>
      <c r="I174">
        <v>0</v>
      </c>
      <c r="J174" s="31">
        <v>1.1918588319756953</v>
      </c>
      <c r="K174" s="29">
        <v>1.3546147878264903</v>
      </c>
    </row>
    <row r="175" spans="2:18" x14ac:dyDescent="0.3">
      <c r="C175" s="9" t="s">
        <v>980</v>
      </c>
      <c r="H175" s="9"/>
    </row>
    <row r="177" spans="2:7" x14ac:dyDescent="0.3">
      <c r="B177" t="s">
        <v>436</v>
      </c>
      <c r="D177" s="77">
        <v>2015</v>
      </c>
      <c r="E177" t="s">
        <v>241</v>
      </c>
      <c r="F177" t="s">
        <v>438</v>
      </c>
      <c r="G177">
        <f>wind_dollar_yr/F20</f>
        <v>1.2612441672376296</v>
      </c>
    </row>
    <row r="178" spans="2:7" x14ac:dyDescent="0.3">
      <c r="B178" t="s">
        <v>428</v>
      </c>
      <c r="C178" s="16">
        <v>0.15</v>
      </c>
      <c r="D178" s="18">
        <f>$D$187*C178</f>
        <v>146177088.29829141</v>
      </c>
      <c r="E178" s="4">
        <f t="shared" ref="E178:E187" si="21">D178/(wind_capacity*1000)</f>
        <v>146.17708829829141</v>
      </c>
      <c r="F178" s="18">
        <f>D178*$G$177</f>
        <v>184365000</v>
      </c>
    </row>
    <row r="179" spans="2:7" x14ac:dyDescent="0.3">
      <c r="B179" t="s">
        <v>429</v>
      </c>
      <c r="C179" s="16">
        <v>0.33</v>
      </c>
      <c r="D179" s="18">
        <f t="shared" ref="D179:D186" si="22">$D$187*C179</f>
        <v>321589594.25624114</v>
      </c>
      <c r="E179" s="4">
        <f t="shared" si="21"/>
        <v>321.58959425624113</v>
      </c>
      <c r="F179" s="18">
        <f t="shared" ref="F179:F186" si="23">D179*$G$177</f>
        <v>405603000.00000006</v>
      </c>
    </row>
    <row r="180" spans="2:7" x14ac:dyDescent="0.3">
      <c r="B180" t="s">
        <v>11</v>
      </c>
      <c r="C180" s="16">
        <v>0.12</v>
      </c>
      <c r="D180" s="18">
        <f t="shared" si="22"/>
        <v>116941670.63863313</v>
      </c>
      <c r="E180" s="4">
        <f t="shared" si="21"/>
        <v>116.94167063863313</v>
      </c>
      <c r="F180" s="18">
        <f t="shared" si="23"/>
        <v>147492000</v>
      </c>
    </row>
    <row r="181" spans="2:7" x14ac:dyDescent="0.3">
      <c r="B181" t="s">
        <v>430</v>
      </c>
      <c r="C181" s="16">
        <v>0.03</v>
      </c>
      <c r="D181" s="18">
        <f t="shared" si="22"/>
        <v>29235417.659658283</v>
      </c>
      <c r="E181" s="4">
        <f t="shared" si="21"/>
        <v>29.235417659658282</v>
      </c>
      <c r="F181" s="18">
        <f t="shared" si="23"/>
        <v>36873000</v>
      </c>
    </row>
    <row r="182" spans="2:7" x14ac:dyDescent="0.3">
      <c r="B182" t="s">
        <v>431</v>
      </c>
      <c r="C182" s="16">
        <v>0.02</v>
      </c>
      <c r="D182" s="18">
        <f t="shared" si="22"/>
        <v>19490278.439772189</v>
      </c>
      <c r="E182" s="4">
        <f t="shared" si="21"/>
        <v>19.49027843977219</v>
      </c>
      <c r="F182" s="18">
        <f t="shared" si="23"/>
        <v>24582000</v>
      </c>
    </row>
    <row r="183" spans="2:7" x14ac:dyDescent="0.3">
      <c r="B183" t="s">
        <v>432</v>
      </c>
      <c r="C183" s="16">
        <v>0.15</v>
      </c>
      <c r="D183" s="18">
        <f t="shared" si="22"/>
        <v>146177088.29829141</v>
      </c>
      <c r="E183" s="4">
        <f t="shared" si="21"/>
        <v>146.17708829829141</v>
      </c>
      <c r="F183" s="18">
        <f t="shared" si="23"/>
        <v>184365000</v>
      </c>
    </row>
    <row r="184" spans="2:7" x14ac:dyDescent="0.3">
      <c r="B184" t="s">
        <v>433</v>
      </c>
      <c r="C184" s="16">
        <v>0.06</v>
      </c>
      <c r="D184" s="18">
        <f t="shared" si="22"/>
        <v>58470835.319316566</v>
      </c>
      <c r="E184" s="4">
        <f t="shared" si="21"/>
        <v>58.470835319316564</v>
      </c>
      <c r="F184" s="18">
        <f t="shared" si="23"/>
        <v>73746000</v>
      </c>
    </row>
    <row r="185" spans="2:7" x14ac:dyDescent="0.3">
      <c r="B185" t="s">
        <v>434</v>
      </c>
      <c r="C185" s="16">
        <v>0.08</v>
      </c>
      <c r="D185" s="18">
        <f t="shared" si="22"/>
        <v>77961113.759088755</v>
      </c>
      <c r="E185" s="4">
        <f t="shared" si="21"/>
        <v>77.961113759088761</v>
      </c>
      <c r="F185" s="18">
        <f t="shared" si="23"/>
        <v>98328000</v>
      </c>
    </row>
    <row r="186" spans="2:7" x14ac:dyDescent="0.3">
      <c r="B186" t="s">
        <v>435</v>
      </c>
      <c r="C186" s="16">
        <v>0.06</v>
      </c>
      <c r="D186" s="18">
        <f t="shared" si="22"/>
        <v>58470835.319316566</v>
      </c>
      <c r="E186" s="4">
        <f t="shared" si="21"/>
        <v>58.470835319316564</v>
      </c>
      <c r="F186" s="18">
        <f t="shared" si="23"/>
        <v>73746000</v>
      </c>
    </row>
    <row r="187" spans="2:7" x14ac:dyDescent="0.3">
      <c r="B187" t="s">
        <v>72</v>
      </c>
      <c r="C187" s="34">
        <f>SUM(C178:C186)</f>
        <v>1</v>
      </c>
      <c r="D187" s="18">
        <f>C174*wind_capacity*1000000</f>
        <v>974513921.98860943</v>
      </c>
      <c r="E187" s="4">
        <f t="shared" si="21"/>
        <v>974.51392198860947</v>
      </c>
    </row>
    <row r="191" spans="2:7" x14ac:dyDescent="0.3">
      <c r="B191" s="6"/>
    </row>
    <row r="199" spans="2:16" x14ac:dyDescent="0.3">
      <c r="B199" s="1" t="s">
        <v>736</v>
      </c>
    </row>
    <row r="200" spans="2:16" x14ac:dyDescent="0.3">
      <c r="B200" s="1" t="s">
        <v>753</v>
      </c>
      <c r="C200" t="str">
        <f>IF(LEFT('Geothermal-Inputs'!B4,6)="Custom","Other",'Geothermal-Inputs'!B4)</f>
        <v>Colombia</v>
      </c>
    </row>
    <row r="203" spans="2:16" x14ac:dyDescent="0.3">
      <c r="B203" s="1" t="s">
        <v>793</v>
      </c>
    </row>
    <row r="204" spans="2:16" x14ac:dyDescent="0.3">
      <c r="C204" s="6" t="s">
        <v>795</v>
      </c>
    </row>
    <row r="205" spans="2:16" x14ac:dyDescent="0.3">
      <c r="C205" s="6" t="s">
        <v>738</v>
      </c>
      <c r="M205" s="77">
        <v>2015</v>
      </c>
    </row>
    <row r="206" spans="2:16" x14ac:dyDescent="0.3">
      <c r="B206" t="s">
        <v>740</v>
      </c>
      <c r="C206" t="s">
        <v>760</v>
      </c>
      <c r="D206" t="s">
        <v>742</v>
      </c>
      <c r="E206" t="s">
        <v>743</v>
      </c>
      <c r="F206" t="s">
        <v>744</v>
      </c>
      <c r="G206" t="s">
        <v>745</v>
      </c>
      <c r="H206" t="s">
        <v>746</v>
      </c>
      <c r="I206" t="s">
        <v>747</v>
      </c>
      <c r="J206" t="s">
        <v>755</v>
      </c>
      <c r="K206" t="s">
        <v>758</v>
      </c>
      <c r="L206" t="s">
        <v>761</v>
      </c>
      <c r="M206" t="s">
        <v>763</v>
      </c>
      <c r="N206" t="s">
        <v>764</v>
      </c>
      <c r="O206" t="s">
        <v>765</v>
      </c>
      <c r="P206" t="s">
        <v>759</v>
      </c>
    </row>
    <row r="207" spans="2:16" x14ac:dyDescent="0.3">
      <c r="B207">
        <v>26</v>
      </c>
      <c r="C207" s="17">
        <v>60</v>
      </c>
      <c r="D207">
        <v>30000</v>
      </c>
      <c r="E207">
        <v>1</v>
      </c>
      <c r="F207">
        <f>1.3*D207*E207</f>
        <v>39000</v>
      </c>
      <c r="G207">
        <v>7.2</v>
      </c>
      <c r="H207">
        <v>800</v>
      </c>
      <c r="I207">
        <f>G207*H207</f>
        <v>5760</v>
      </c>
      <c r="J207">
        <v>3</v>
      </c>
      <c r="K207" s="4">
        <v>225</v>
      </c>
      <c r="L207">
        <f>IF(C213&gt;C207,1,C213/C207)</f>
        <v>1</v>
      </c>
      <c r="M207" s="4">
        <f>J207*$F$216*L207</f>
        <v>13306.901694915254</v>
      </c>
      <c r="N207" s="4">
        <f>F207*L207</f>
        <v>39000</v>
      </c>
      <c r="O207" s="4">
        <f>I207*L207</f>
        <v>5760</v>
      </c>
      <c r="P207" s="4">
        <f>IF(C213&gt;=C207,60*K207,C213*K207)</f>
        <v>13500</v>
      </c>
    </row>
    <row r="208" spans="2:16" x14ac:dyDescent="0.3">
      <c r="B208">
        <v>17.5</v>
      </c>
      <c r="C208" s="17">
        <v>300</v>
      </c>
      <c r="D208">
        <v>25000</v>
      </c>
      <c r="E208">
        <v>1</v>
      </c>
      <c r="F208">
        <f t="shared" ref="F208:F210" si="24">1.3*D208*E208</f>
        <v>32500</v>
      </c>
      <c r="G208">
        <v>7.4</v>
      </c>
      <c r="H208">
        <v>800</v>
      </c>
      <c r="I208">
        <f t="shared" ref="I208:I210" si="25">G208*H208</f>
        <v>5920</v>
      </c>
      <c r="J208">
        <v>8</v>
      </c>
      <c r="K208" s="4">
        <f>175*(298.5/322.5)+190*(24/322.5)</f>
        <v>176.11627906976744</v>
      </c>
      <c r="L208">
        <f>IF(C213&gt;C208,1,IF(AND(C213&gt;C207,C213&lt;=C208),(C213-C207)/240,0))</f>
        <v>1</v>
      </c>
      <c r="M208" s="4">
        <f t="shared" ref="M208:M210" si="26">J208*$F$216*L208</f>
        <v>35485.071186440677</v>
      </c>
      <c r="N208" s="4">
        <f>F208*L208</f>
        <v>32500</v>
      </c>
      <c r="O208" s="4">
        <f>I208*L208</f>
        <v>5920</v>
      </c>
      <c r="P208" s="4">
        <f>IF(AND(C213&gt;C207,C213&gt;C208),240*K208,IF(C213&gt;C207,C213*K208,0))</f>
        <v>42267.906976744183</v>
      </c>
    </row>
    <row r="209" spans="2:18" x14ac:dyDescent="0.3">
      <c r="B209">
        <v>12.25</v>
      </c>
      <c r="C209" s="17">
        <v>1200</v>
      </c>
      <c r="D209">
        <v>15000</v>
      </c>
      <c r="E209">
        <v>3</v>
      </c>
      <c r="F209">
        <f t="shared" si="24"/>
        <v>58500</v>
      </c>
      <c r="G209">
        <v>0</v>
      </c>
      <c r="H209">
        <v>800</v>
      </c>
      <c r="I209">
        <f t="shared" si="25"/>
        <v>0</v>
      </c>
      <c r="J209">
        <v>15</v>
      </c>
      <c r="K209" s="4">
        <v>145</v>
      </c>
      <c r="L209">
        <f>IF(C213&gt;C209,1,IF(AND(C213&gt;C208,C213&lt;=C209),(C213-C208)/900,0))</f>
        <v>1</v>
      </c>
      <c r="M209" s="4">
        <f t="shared" si="26"/>
        <v>66534.508474576272</v>
      </c>
      <c r="N209" s="4">
        <f>F209*L209</f>
        <v>58500</v>
      </c>
      <c r="O209" s="4">
        <f>I209*L209</f>
        <v>0</v>
      </c>
      <c r="P209" s="4">
        <f>IF(AND(C213&gt;C208,C213&gt;C209),900*K209,IF(C213&gt;C208,C213*K209,0))</f>
        <v>130500</v>
      </c>
    </row>
    <row r="210" spans="2:18" x14ac:dyDescent="0.3">
      <c r="B210">
        <v>8.5</v>
      </c>
      <c r="C210" s="17">
        <v>3000</v>
      </c>
      <c r="D210">
        <v>8000</v>
      </c>
      <c r="E210">
        <v>5</v>
      </c>
      <c r="F210">
        <f t="shared" si="24"/>
        <v>52000</v>
      </c>
      <c r="G210">
        <v>0</v>
      </c>
      <c r="H210">
        <v>800</v>
      </c>
      <c r="I210">
        <f t="shared" si="25"/>
        <v>0</v>
      </c>
      <c r="J210">
        <v>26</v>
      </c>
      <c r="K210" s="4">
        <f>170*(1826/1850)+110*(24/1850)</f>
        <v>169.22162162162164</v>
      </c>
      <c r="L210">
        <f>IF(C213&gt;C209,(C213-C209)/1800,0)</f>
        <v>1</v>
      </c>
      <c r="M210" s="4">
        <f t="shared" si="26"/>
        <v>115326.48135593219</v>
      </c>
      <c r="N210" s="4">
        <f>F210*L210</f>
        <v>52000</v>
      </c>
      <c r="O210" s="4">
        <f>I210*L210</f>
        <v>0</v>
      </c>
      <c r="P210" s="4">
        <f>IF(C213&gt;C209,K210*C213,0)</f>
        <v>507664.86486486491</v>
      </c>
    </row>
    <row r="211" spans="2:18" x14ac:dyDescent="0.3">
      <c r="B211" s="9" t="s">
        <v>756</v>
      </c>
      <c r="C211" s="17"/>
      <c r="J211">
        <v>3</v>
      </c>
      <c r="K211" s="4"/>
      <c r="L211" t="s">
        <v>766</v>
      </c>
      <c r="M211" s="4">
        <f>SUM(M207:M210)</f>
        <v>230652.96271186438</v>
      </c>
      <c r="N211" s="4">
        <f>SUM(N207:N210)</f>
        <v>182000</v>
      </c>
      <c r="O211" s="4">
        <f>SUM(O207:O210)</f>
        <v>11680</v>
      </c>
      <c r="P211" s="4">
        <f>SUM(P207:P210)</f>
        <v>693932.77184160915</v>
      </c>
    </row>
    <row r="212" spans="2:18" x14ac:dyDescent="0.3">
      <c r="C212" s="17"/>
      <c r="I212" t="s">
        <v>779</v>
      </c>
      <c r="J212">
        <f>SUMPRODUCT(J207:J210,L207:L210)</f>
        <v>52</v>
      </c>
    </row>
    <row r="213" spans="2:18" x14ac:dyDescent="0.3">
      <c r="B213" t="s">
        <v>741</v>
      </c>
      <c r="C213" s="17">
        <f>'Geothermal-Inputs'!B6</f>
        <v>3000</v>
      </c>
    </row>
    <row r="214" spans="2:18" x14ac:dyDescent="0.3">
      <c r="C214" s="17">
        <v>2015</v>
      </c>
    </row>
    <row r="215" spans="2:18" x14ac:dyDescent="0.3">
      <c r="B215" t="s">
        <v>751</v>
      </c>
      <c r="C215" t="s">
        <v>752</v>
      </c>
      <c r="D215" t="s">
        <v>754</v>
      </c>
      <c r="E215" t="s">
        <v>757</v>
      </c>
      <c r="F215" t="s">
        <v>762</v>
      </c>
      <c r="G215" t="s">
        <v>776</v>
      </c>
      <c r="H215" t="s">
        <v>777</v>
      </c>
      <c r="I215" t="s">
        <v>778</v>
      </c>
    </row>
    <row r="216" spans="2:18" x14ac:dyDescent="0.3">
      <c r="C216">
        <v>5850</v>
      </c>
      <c r="D216">
        <f>C220*C216</f>
        <v>3744</v>
      </c>
      <c r="E216">
        <f>C221*35068/55</f>
        <v>691.63389830508481</v>
      </c>
      <c r="F216">
        <f>D216+E216</f>
        <v>4435.6338983050846</v>
      </c>
      <c r="G216">
        <v>420</v>
      </c>
      <c r="H216">
        <v>2.11</v>
      </c>
      <c r="I216">
        <f>G216*H216*J212</f>
        <v>46082.399999999994</v>
      </c>
    </row>
    <row r="218" spans="2:18" x14ac:dyDescent="0.3">
      <c r="C218" t="str">
        <f>'Geothermal-Inputs'!B4</f>
        <v>Colombia</v>
      </c>
      <c r="D218" s="77">
        <v>2015</v>
      </c>
    </row>
    <row r="219" spans="2:18" x14ac:dyDescent="0.3">
      <c r="C219" s="9" t="str">
        <f>C200</f>
        <v>Colombia</v>
      </c>
      <c r="D219" t="s">
        <v>4</v>
      </c>
      <c r="E219" t="s">
        <v>5</v>
      </c>
      <c r="F219" t="s">
        <v>6</v>
      </c>
      <c r="G219" t="s">
        <v>7</v>
      </c>
      <c r="H219" t="s">
        <v>8</v>
      </c>
      <c r="I219" t="s">
        <v>711</v>
      </c>
      <c r="J219" t="s">
        <v>699</v>
      </c>
      <c r="K219" t="s">
        <v>709</v>
      </c>
      <c r="L219" t="s">
        <v>710</v>
      </c>
      <c r="N219" t="s">
        <v>389</v>
      </c>
      <c r="O219" t="s">
        <v>89</v>
      </c>
    </row>
    <row r="220" spans="2:18" x14ac:dyDescent="0.3">
      <c r="B220" t="s">
        <v>749</v>
      </c>
      <c r="C220">
        <f>HLOOKUP(geo_country,$D$219:$N$224,O220,FALSE)</f>
        <v>0.64</v>
      </c>
      <c r="D220">
        <v>0.64</v>
      </c>
      <c r="E220">
        <v>0.76</v>
      </c>
      <c r="F220">
        <v>0.56000000000000005</v>
      </c>
      <c r="G220">
        <v>0.79</v>
      </c>
      <c r="H220">
        <v>0.81</v>
      </c>
      <c r="I220">
        <v>0.83</v>
      </c>
      <c r="J220">
        <v>0.85</v>
      </c>
      <c r="K220">
        <f>J220</f>
        <v>0.85</v>
      </c>
      <c r="L220">
        <f>K220</f>
        <v>0.85</v>
      </c>
      <c r="N220">
        <v>0.59</v>
      </c>
      <c r="O220">
        <v>2</v>
      </c>
      <c r="P220" s="77">
        <v>2015</v>
      </c>
      <c r="Q220" t="s">
        <v>750</v>
      </c>
    </row>
    <row r="221" spans="2:18" x14ac:dyDescent="0.3">
      <c r="C221">
        <f>HLOOKUP(geo_country,$D$219:$N$224,O221,FALSE)</f>
        <v>1.0847457627118644</v>
      </c>
      <c r="D221" s="34">
        <f t="shared" ref="D221:J221" si="27">D220/$N$220</f>
        <v>1.0847457627118644</v>
      </c>
      <c r="E221" s="34">
        <f t="shared" si="27"/>
        <v>1.2881355932203391</v>
      </c>
      <c r="F221" s="34">
        <f t="shared" si="27"/>
        <v>0.94915254237288149</v>
      </c>
      <c r="G221" s="34">
        <f t="shared" si="27"/>
        <v>1.3389830508474578</v>
      </c>
      <c r="H221" s="34">
        <f t="shared" si="27"/>
        <v>1.3728813559322035</v>
      </c>
      <c r="I221" s="34">
        <f t="shared" si="27"/>
        <v>1.4067796610169492</v>
      </c>
      <c r="J221" s="34">
        <f t="shared" si="27"/>
        <v>1.4406779661016949</v>
      </c>
      <c r="K221">
        <f t="shared" ref="K221:L222" si="28">J221</f>
        <v>1.4406779661016949</v>
      </c>
      <c r="L221">
        <f t="shared" si="28"/>
        <v>1.4406779661016949</v>
      </c>
      <c r="N221" s="34">
        <f>N220/$N$220</f>
        <v>1</v>
      </c>
      <c r="O221">
        <v>3</v>
      </c>
    </row>
    <row r="222" spans="2:18" x14ac:dyDescent="0.3">
      <c r="B222" t="s">
        <v>770</v>
      </c>
      <c r="C222">
        <f>HLOOKUP(geo_country,$D$219:$N$224,O222,FALSE)</f>
        <v>35.299999999999997</v>
      </c>
      <c r="D222">
        <v>35.299999999999997</v>
      </c>
      <c r="E222">
        <v>29.1</v>
      </c>
      <c r="F222">
        <v>29.9</v>
      </c>
      <c r="G222">
        <v>31.6</v>
      </c>
      <c r="H222">
        <v>35.4</v>
      </c>
      <c r="I222">
        <v>27.8</v>
      </c>
      <c r="J222">
        <v>30</v>
      </c>
      <c r="K222">
        <f t="shared" si="28"/>
        <v>30</v>
      </c>
      <c r="L222">
        <f t="shared" si="28"/>
        <v>30</v>
      </c>
      <c r="N222">
        <v>36.200000000000003</v>
      </c>
      <c r="O222">
        <v>4</v>
      </c>
      <c r="P222" s="77">
        <v>2015</v>
      </c>
      <c r="Q222" s="6" t="s">
        <v>768</v>
      </c>
    </row>
    <row r="223" spans="2:18" x14ac:dyDescent="0.3">
      <c r="B223" t="s">
        <v>769</v>
      </c>
      <c r="C223">
        <f>HLOOKUP(geo_country,$D$219:$N$224,O223,FALSE)</f>
        <v>0.97513812154696122</v>
      </c>
      <c r="D223">
        <f t="shared" ref="D223:J223" si="29">D222/$N$222</f>
        <v>0.97513812154696122</v>
      </c>
      <c r="E223">
        <f t="shared" si="29"/>
        <v>0.80386740331491713</v>
      </c>
      <c r="F223">
        <f t="shared" si="29"/>
        <v>0.82596685082872923</v>
      </c>
      <c r="G223">
        <f t="shared" si="29"/>
        <v>0.8729281767955801</v>
      </c>
      <c r="H223">
        <f t="shared" si="29"/>
        <v>0.97790055248618768</v>
      </c>
      <c r="I223">
        <f t="shared" si="29"/>
        <v>0.7679558011049723</v>
      </c>
      <c r="J223">
        <f t="shared" si="29"/>
        <v>0.82872928176795568</v>
      </c>
      <c r="K223">
        <f t="shared" ref="K223:L223" si="30">K222/$N$222</f>
        <v>0.82872928176795568</v>
      </c>
      <c r="L223">
        <f t="shared" si="30"/>
        <v>0.82872928176795568</v>
      </c>
      <c r="O223">
        <v>5</v>
      </c>
    </row>
    <row r="224" spans="2:18" x14ac:dyDescent="0.3">
      <c r="B224" t="s">
        <v>784</v>
      </c>
      <c r="C224">
        <f>HLOOKUP(geo_country,$D$219:$N$224,O224,FALSE)</f>
        <v>10487.331818181818</v>
      </c>
      <c r="D224">
        <f>'Colombia-IO-Data'!AP40</f>
        <v>10487.331818181818</v>
      </c>
      <c r="E224">
        <f>MAX('Mexico-IO-Data'!AS13:AS46)</f>
        <v>45219.985666637687</v>
      </c>
      <c r="F224">
        <f>'Philippines-IO-Data'!AP40</f>
        <v>3965.4663234833888</v>
      </c>
      <c r="G224">
        <f>MAX('SouthAfrica-IO-Data'!AT13:AT46)</f>
        <v>27577.931034482757</v>
      </c>
      <c r="H224">
        <f>MAX('Zambia-IO-Data'!BP11:BP37)</f>
        <v>1139.1639334776073</v>
      </c>
      <c r="J224">
        <f>IF('Geothermal-Inputs'!B4="CustomRegion1",CustomRegion1!E36,0)</f>
        <v>0</v>
      </c>
      <c r="K224">
        <f>MAX(CustomRegion2!E13:E50)</f>
        <v>45219.985666637687</v>
      </c>
      <c r="N224">
        <v>81520</v>
      </c>
      <c r="O224">
        <v>6</v>
      </c>
      <c r="Q224" s="6" t="s">
        <v>785</v>
      </c>
      <c r="R224" t="s">
        <v>786</v>
      </c>
    </row>
    <row r="225" spans="2:17" x14ac:dyDescent="0.3">
      <c r="B225" t="s">
        <v>787</v>
      </c>
      <c r="C225">
        <f>C224/$N$224</f>
        <v>0.12864734811312337</v>
      </c>
    </row>
    <row r="226" spans="2:17" x14ac:dyDescent="0.3">
      <c r="E226">
        <f>MIN(C223:L223)</f>
        <v>0.7679558011049723</v>
      </c>
      <c r="F226">
        <f>MAX(C223:L223)</f>
        <v>0.97790055248618768</v>
      </c>
    </row>
    <row r="227" spans="2:17" x14ac:dyDescent="0.3">
      <c r="C227" t="s">
        <v>773</v>
      </c>
      <c r="E227" t="s">
        <v>774</v>
      </c>
      <c r="I227" t="s">
        <v>796</v>
      </c>
    </row>
    <row r="228" spans="2:17" x14ac:dyDescent="0.3">
      <c r="C228" t="s">
        <v>772</v>
      </c>
      <c r="D228" t="s">
        <v>72</v>
      </c>
      <c r="E228" t="s">
        <v>790</v>
      </c>
      <c r="F228" t="s">
        <v>792</v>
      </c>
      <c r="G228" t="s">
        <v>791</v>
      </c>
      <c r="I228" s="9" t="str">
        <f>C200</f>
        <v>Colombia</v>
      </c>
      <c r="J228" t="s">
        <v>4</v>
      </c>
      <c r="K228" t="s">
        <v>5</v>
      </c>
      <c r="L228" t="s">
        <v>6</v>
      </c>
      <c r="M228" t="s">
        <v>7</v>
      </c>
      <c r="N228" t="s">
        <v>8</v>
      </c>
      <c r="O228" t="s">
        <v>711</v>
      </c>
      <c r="P228" t="s">
        <v>18</v>
      </c>
    </row>
    <row r="229" spans="2:17" x14ac:dyDescent="0.3">
      <c r="B229" t="s">
        <v>767</v>
      </c>
      <c r="D229" s="4">
        <v>70000</v>
      </c>
      <c r="E229" s="4">
        <f>D229*$C$223</f>
        <v>68259.668508287286</v>
      </c>
      <c r="F229" s="18">
        <f>$E$240*E229</f>
        <v>136519.33701657457</v>
      </c>
      <c r="G229" s="31">
        <f>F229*$G$61/$F$20</f>
        <v>172184.21752730291</v>
      </c>
      <c r="I229" s="7">
        <f t="shared" ref="I229:I236" si="31">HLOOKUP($I$228,$J$228:$P$237,Q229,FALSE)</f>
        <v>0.9</v>
      </c>
      <c r="J229" s="7">
        <f>J230</f>
        <v>0.9</v>
      </c>
      <c r="K229" s="7">
        <f t="shared" ref="K229:O229" si="32">K230</f>
        <v>1</v>
      </c>
      <c r="L229" s="7">
        <f t="shared" si="32"/>
        <v>1</v>
      </c>
      <c r="M229" s="7">
        <f t="shared" si="32"/>
        <v>1</v>
      </c>
      <c r="N229" s="7">
        <f t="shared" si="32"/>
        <v>0.8</v>
      </c>
      <c r="O229" s="7">
        <f t="shared" si="32"/>
        <v>0.8</v>
      </c>
      <c r="P229" s="7">
        <f t="shared" ref="P229:P231" si="33">MIN(J229:O229)</f>
        <v>0.8</v>
      </c>
      <c r="Q229">
        <v>2</v>
      </c>
    </row>
    <row r="230" spans="2:17" x14ac:dyDescent="0.3">
      <c r="B230" t="s">
        <v>780</v>
      </c>
      <c r="C230">
        <f>(1893000+350+9500+8000+1250)/52</f>
        <v>36771.153846153844</v>
      </c>
      <c r="D230" s="4">
        <f>C230*J212+420000+300000</f>
        <v>2632100</v>
      </c>
      <c r="E230" s="4">
        <f>D230*$C$223</f>
        <v>2566661.0497237565</v>
      </c>
      <c r="F230" s="18">
        <f t="shared" ref="F230:F238" si="34">$E$240*E230</f>
        <v>5133322.099447513</v>
      </c>
      <c r="G230" s="31">
        <f t="shared" ref="G230:G238" si="35">F230*$G$61/$F$20</f>
        <v>6474372.5564801991</v>
      </c>
      <c r="I230" s="7">
        <f t="shared" si="31"/>
        <v>0.9</v>
      </c>
      <c r="J230" s="7">
        <v>0.9</v>
      </c>
      <c r="K230" s="7">
        <v>1</v>
      </c>
      <c r="L230" s="7">
        <v>1</v>
      </c>
      <c r="M230" s="7">
        <v>1</v>
      </c>
      <c r="N230" s="7">
        <v>0.8</v>
      </c>
      <c r="O230" s="7">
        <v>0.8</v>
      </c>
      <c r="P230" s="7">
        <f t="shared" si="33"/>
        <v>0.8</v>
      </c>
      <c r="Q230">
        <v>3</v>
      </c>
    </row>
    <row r="231" spans="2:17" x14ac:dyDescent="0.3">
      <c r="B231" t="s">
        <v>781</v>
      </c>
      <c r="D231" s="4">
        <f>C213*(39674+3967)/3000</f>
        <v>43641</v>
      </c>
      <c r="E231" s="4">
        <f t="shared" ref="E231:E236" si="36">D231*$C$223</f>
        <v>42556.002762430937</v>
      </c>
      <c r="F231" s="18">
        <f t="shared" si="34"/>
        <v>85112.005524861874</v>
      </c>
      <c r="G231" s="31">
        <f t="shared" si="35"/>
        <v>107347.02053012894</v>
      </c>
      <c r="I231" s="7">
        <f t="shared" si="31"/>
        <v>0.9</v>
      </c>
      <c r="J231" s="7">
        <v>0.9</v>
      </c>
      <c r="K231" s="7">
        <v>0.9</v>
      </c>
      <c r="L231" s="7">
        <v>0.9</v>
      </c>
      <c r="M231" s="7">
        <v>0.9</v>
      </c>
      <c r="N231" s="7">
        <v>0.9</v>
      </c>
      <c r="O231" s="7">
        <v>0.9</v>
      </c>
      <c r="P231" s="7">
        <f t="shared" si="33"/>
        <v>0.9</v>
      </c>
      <c r="Q231">
        <v>4</v>
      </c>
    </row>
    <row r="232" spans="2:17" x14ac:dyDescent="0.3">
      <c r="B232" t="s">
        <v>748</v>
      </c>
      <c r="D232" s="4">
        <f>M211</f>
        <v>230652.96271186438</v>
      </c>
      <c r="E232" s="4">
        <f t="shared" si="36"/>
        <v>224918.49678808873</v>
      </c>
      <c r="F232" s="18">
        <f t="shared" si="34"/>
        <v>449836.99357617745</v>
      </c>
      <c r="G232" s="31">
        <f t="shared" si="35"/>
        <v>567354.28435566486</v>
      </c>
      <c r="I232" s="7">
        <f t="shared" si="31"/>
        <v>0.7</v>
      </c>
      <c r="J232" s="7">
        <v>0.7</v>
      </c>
      <c r="K232" s="7">
        <v>1</v>
      </c>
      <c r="L232" s="7">
        <v>0.2</v>
      </c>
      <c r="M232" s="7">
        <v>0.05</v>
      </c>
      <c r="N232" s="7">
        <v>0</v>
      </c>
      <c r="O232" s="7">
        <v>0</v>
      </c>
      <c r="P232" s="7">
        <f>MIN(J232:O232)</f>
        <v>0</v>
      </c>
      <c r="Q232">
        <v>5</v>
      </c>
    </row>
    <row r="233" spans="2:17" x14ac:dyDescent="0.3">
      <c r="B233" t="s">
        <v>771</v>
      </c>
      <c r="D233" s="4">
        <f>N211</f>
        <v>182000</v>
      </c>
      <c r="E233" s="4">
        <f t="shared" si="36"/>
        <v>177475.13812154694</v>
      </c>
      <c r="F233" s="18">
        <f t="shared" si="34"/>
        <v>354950.27624309389</v>
      </c>
      <c r="G233" s="31">
        <f t="shared" si="35"/>
        <v>447678.96557098755</v>
      </c>
      <c r="I233" s="7">
        <f t="shared" si="31"/>
        <v>0.9</v>
      </c>
      <c r="J233" s="7">
        <v>0.9</v>
      </c>
      <c r="K233" s="7">
        <v>0.9</v>
      </c>
      <c r="L233" s="7">
        <v>0.5</v>
      </c>
      <c r="M233" s="7">
        <v>0.9</v>
      </c>
      <c r="N233" s="7">
        <v>0.9</v>
      </c>
      <c r="O233" s="7">
        <v>0.5</v>
      </c>
      <c r="P233" s="7">
        <f t="shared" ref="P233:P235" si="37">MIN(J233:O233)</f>
        <v>0.5</v>
      </c>
      <c r="Q233">
        <v>6</v>
      </c>
    </row>
    <row r="234" spans="2:17" x14ac:dyDescent="0.3">
      <c r="B234" t="s">
        <v>775</v>
      </c>
      <c r="D234" s="4">
        <f>O211+I216</f>
        <v>57762.399999999994</v>
      </c>
      <c r="E234" s="4">
        <f t="shared" si="36"/>
        <v>56326.318232044185</v>
      </c>
      <c r="F234" s="18">
        <f t="shared" si="34"/>
        <v>112652.63646408837</v>
      </c>
      <c r="G234" s="31">
        <f t="shared" si="35"/>
        <v>142082.48066427256</v>
      </c>
      <c r="I234" s="7">
        <f t="shared" si="31"/>
        <v>0.8</v>
      </c>
      <c r="J234" s="7">
        <v>0.8</v>
      </c>
      <c r="K234" s="7">
        <v>0.8</v>
      </c>
      <c r="L234" s="7">
        <v>0.8</v>
      </c>
      <c r="M234" s="7">
        <v>0.8</v>
      </c>
      <c r="N234" s="7">
        <v>0.8</v>
      </c>
      <c r="O234" s="7">
        <v>0.8</v>
      </c>
      <c r="P234" s="7">
        <f t="shared" si="37"/>
        <v>0.8</v>
      </c>
      <c r="Q234">
        <v>7</v>
      </c>
    </row>
    <row r="235" spans="2:17" x14ac:dyDescent="0.3">
      <c r="B235" t="s">
        <v>782</v>
      </c>
      <c r="D235" s="4">
        <f>P211</f>
        <v>693932.77184160915</v>
      </c>
      <c r="E235" s="4">
        <f t="shared" si="36"/>
        <v>676680.29961350281</v>
      </c>
      <c r="F235" s="18">
        <f t="shared" si="34"/>
        <v>1353360.5992270056</v>
      </c>
      <c r="G235" s="31">
        <f t="shared" si="35"/>
        <v>1706918.1619442841</v>
      </c>
      <c r="I235" s="7">
        <f t="shared" si="31"/>
        <v>0.8</v>
      </c>
      <c r="J235" s="7">
        <v>0.8</v>
      </c>
      <c r="K235" s="7">
        <v>0.8</v>
      </c>
      <c r="L235" s="7">
        <v>0.8</v>
      </c>
      <c r="M235" s="7">
        <v>0.8</v>
      </c>
      <c r="N235" s="7">
        <v>0.8</v>
      </c>
      <c r="O235" s="7">
        <v>0.8</v>
      </c>
      <c r="P235" s="7">
        <f t="shared" si="37"/>
        <v>0.8</v>
      </c>
      <c r="Q235">
        <v>8</v>
      </c>
    </row>
    <row r="236" spans="2:17" x14ac:dyDescent="0.3">
      <c r="B236" t="s">
        <v>715</v>
      </c>
      <c r="C236">
        <f>82030/52</f>
        <v>1577.5</v>
      </c>
      <c r="D236" s="4">
        <f>C236*J212</f>
        <v>82030</v>
      </c>
      <c r="E236" s="4">
        <f t="shared" si="36"/>
        <v>79990.580110497234</v>
      </c>
      <c r="F236" s="18">
        <f t="shared" si="34"/>
        <v>159981.16022099447</v>
      </c>
      <c r="G236" s="31">
        <f t="shared" si="35"/>
        <v>201775.30519663796</v>
      </c>
      <c r="I236" s="7">
        <f t="shared" si="31"/>
        <v>1</v>
      </c>
      <c r="J236" s="7">
        <v>1</v>
      </c>
      <c r="K236" s="7">
        <v>1</v>
      </c>
      <c r="L236" s="7">
        <v>1</v>
      </c>
      <c r="M236" s="7">
        <v>1</v>
      </c>
      <c r="N236" s="7">
        <v>1</v>
      </c>
      <c r="O236" s="7">
        <v>1</v>
      </c>
      <c r="P236" s="7">
        <v>1</v>
      </c>
      <c r="Q236">
        <v>9</v>
      </c>
    </row>
    <row r="237" spans="2:17" x14ac:dyDescent="0.3">
      <c r="B237" t="s">
        <v>783</v>
      </c>
      <c r="D237" s="4">
        <f>475000</f>
        <v>475000</v>
      </c>
      <c r="E237" s="4">
        <f>D237*(I237)*C225+D237*(1-I237)</f>
        <v>164580.61776530021</v>
      </c>
      <c r="F237" s="18">
        <f t="shared" si="34"/>
        <v>329161.23553060042</v>
      </c>
      <c r="G237" s="31">
        <f t="shared" si="35"/>
        <v>415152.68839370133</v>
      </c>
      <c r="I237" s="7">
        <f>HLOOKUP($I$228,$J$228:$P$237,Q237,FALSE)</f>
        <v>0.75</v>
      </c>
      <c r="J237" s="7">
        <v>0.75</v>
      </c>
      <c r="K237" s="7">
        <v>0.9</v>
      </c>
      <c r="L237" s="7">
        <v>0.75</v>
      </c>
      <c r="M237" s="7">
        <v>0.9</v>
      </c>
      <c r="N237" s="7">
        <v>0.65</v>
      </c>
      <c r="O237" s="7">
        <v>0.65</v>
      </c>
      <c r="P237" s="7">
        <v>0.75</v>
      </c>
      <c r="Q237">
        <v>10</v>
      </c>
    </row>
    <row r="238" spans="2:17" x14ac:dyDescent="0.3">
      <c r="D238" s="4">
        <f>SUM(D229:D237)</f>
        <v>4467119.1345534734</v>
      </c>
      <c r="E238" s="4">
        <f>SUM(E229:E237)</f>
        <v>4057448.1716254549</v>
      </c>
      <c r="F238" s="18">
        <f t="shared" si="34"/>
        <v>8114896.3432509098</v>
      </c>
      <c r="G238" s="18">
        <f t="shared" si="35"/>
        <v>10234865.68066318</v>
      </c>
    </row>
    <row r="239" spans="2:17" x14ac:dyDescent="0.3">
      <c r="E239" t="s">
        <v>788</v>
      </c>
    </row>
    <row r="240" spans="2:17" x14ac:dyDescent="0.3">
      <c r="D240" t="s">
        <v>789</v>
      </c>
      <c r="E240">
        <f>'Geothermal-Inputs'!B9*'Geothermal-Inputs'!B8</f>
        <v>2</v>
      </c>
    </row>
    <row r="242" spans="2:15" x14ac:dyDescent="0.3">
      <c r="B242" t="s">
        <v>794</v>
      </c>
      <c r="C242">
        <v>0.45</v>
      </c>
      <c r="D242" s="6" t="s">
        <v>738</v>
      </c>
    </row>
    <row r="243" spans="2:15" x14ac:dyDescent="0.3">
      <c r="D243" s="6" t="s">
        <v>737</v>
      </c>
    </row>
    <row r="244" spans="2:15" x14ac:dyDescent="0.3">
      <c r="G244" t="s">
        <v>796</v>
      </c>
    </row>
    <row r="245" spans="2:15" x14ac:dyDescent="0.3">
      <c r="C245" t="s">
        <v>241</v>
      </c>
      <c r="D245" t="s">
        <v>329</v>
      </c>
      <c r="G245" t="str">
        <f>C200</f>
        <v>Colombia</v>
      </c>
      <c r="H245" t="s">
        <v>4</v>
      </c>
      <c r="I245" t="s">
        <v>5</v>
      </c>
      <c r="J245" t="s">
        <v>6</v>
      </c>
      <c r="K245" t="s">
        <v>7</v>
      </c>
      <c r="L245" t="s">
        <v>8</v>
      </c>
      <c r="M245" t="s">
        <v>711</v>
      </c>
      <c r="N245" t="s">
        <v>18</v>
      </c>
    </row>
    <row r="246" spans="2:15" x14ac:dyDescent="0.3">
      <c r="B246" t="s">
        <v>713</v>
      </c>
      <c r="D246">
        <v>0.16</v>
      </c>
      <c r="E246" s="18">
        <f>D246*E253+(1-G246)*D246*E253</f>
        <v>609728000</v>
      </c>
      <c r="G246" s="7">
        <f>HLOOKUP($G$245,$H$245:$N$250,O246,FALSE)</f>
        <v>0.6</v>
      </c>
      <c r="H246" s="7">
        <v>0.6</v>
      </c>
      <c r="I246" s="7">
        <v>0.6</v>
      </c>
      <c r="J246" s="7">
        <v>0.6</v>
      </c>
      <c r="K246" s="7">
        <v>0.6</v>
      </c>
      <c r="L246" s="7">
        <v>0.6</v>
      </c>
      <c r="M246" s="7">
        <v>0.6</v>
      </c>
      <c r="N246" s="7">
        <v>0.6</v>
      </c>
      <c r="O246">
        <v>2</v>
      </c>
    </row>
    <row r="247" spans="2:15" x14ac:dyDescent="0.3">
      <c r="B247" t="s">
        <v>797</v>
      </c>
      <c r="E247" s="18">
        <f>E253*'Default-Data'!D260</f>
        <v>559689203.09296715</v>
      </c>
      <c r="G247" s="7">
        <f t="shared" ref="G247:G249" si="38">HLOOKUP($G$245,$H$245:$N$250,O247,FALSE)</f>
        <v>0</v>
      </c>
      <c r="H247" s="7">
        <v>0</v>
      </c>
      <c r="I247" s="7">
        <v>0</v>
      </c>
      <c r="J247" s="7">
        <v>0</v>
      </c>
      <c r="K247" s="7">
        <v>0</v>
      </c>
      <c r="L247" s="7">
        <v>0</v>
      </c>
      <c r="M247" s="7">
        <v>0</v>
      </c>
      <c r="N247" s="7">
        <v>0</v>
      </c>
      <c r="O247">
        <v>3</v>
      </c>
    </row>
    <row r="248" spans="2:15" x14ac:dyDescent="0.3">
      <c r="B248" t="s">
        <v>807</v>
      </c>
      <c r="E248" s="18">
        <f>300000*G248*I237*C225+300000*(1-G248)</f>
        <v>28945.653325452757</v>
      </c>
      <c r="G248" s="7">
        <f t="shared" si="38"/>
        <v>1</v>
      </c>
      <c r="H248" s="7">
        <v>1</v>
      </c>
      <c r="I248" s="7">
        <v>1</v>
      </c>
      <c r="J248" s="7">
        <v>1</v>
      </c>
      <c r="K248" s="7">
        <v>1</v>
      </c>
      <c r="L248" s="7">
        <v>1</v>
      </c>
      <c r="M248" s="7">
        <v>1</v>
      </c>
      <c r="N248" s="7">
        <v>1</v>
      </c>
      <c r="O248">
        <v>4</v>
      </c>
    </row>
    <row r="249" spans="2:15" x14ac:dyDescent="0.3">
      <c r="B249" t="s">
        <v>714</v>
      </c>
      <c r="C249">
        <v>0</v>
      </c>
      <c r="D249">
        <v>0</v>
      </c>
      <c r="E249" s="18">
        <v>0</v>
      </c>
      <c r="G249" s="7">
        <f t="shared" si="38"/>
        <v>1</v>
      </c>
      <c r="H249" s="7">
        <v>1</v>
      </c>
      <c r="I249" s="7">
        <v>1</v>
      </c>
      <c r="J249" s="7">
        <v>1</v>
      </c>
      <c r="K249" s="7">
        <v>1</v>
      </c>
      <c r="L249" s="7">
        <v>1</v>
      </c>
      <c r="M249" s="7">
        <v>1</v>
      </c>
      <c r="N249" s="7">
        <v>1</v>
      </c>
      <c r="O249">
        <v>5</v>
      </c>
    </row>
    <row r="250" spans="2:15" x14ac:dyDescent="0.3">
      <c r="B250" t="s">
        <v>809</v>
      </c>
      <c r="E250" s="18">
        <f>SUM(E246:E249)</f>
        <v>1169446148.7462926</v>
      </c>
      <c r="O250">
        <v>6</v>
      </c>
    </row>
    <row r="253" spans="2:15" x14ac:dyDescent="0.3">
      <c r="B253" t="s">
        <v>808</v>
      </c>
      <c r="C253" s="4">
        <v>2722</v>
      </c>
      <c r="E253" s="18">
        <f>C253*'Geothermal-Inputs'!B5*1000</f>
        <v>2722000000</v>
      </c>
    </row>
    <row r="254" spans="2:15" x14ac:dyDescent="0.3">
      <c r="B254" s="9" t="s">
        <v>798</v>
      </c>
    </row>
    <row r="255" spans="2:15" x14ac:dyDescent="0.3">
      <c r="B255" s="1" t="s">
        <v>799</v>
      </c>
    </row>
    <row r="256" spans="2:15" x14ac:dyDescent="0.3">
      <c r="B256" t="s">
        <v>800</v>
      </c>
      <c r="C256">
        <f>'Geothermal-Inputs'!B5</f>
        <v>1000</v>
      </c>
    </row>
    <row r="257" spans="2:14" x14ac:dyDescent="0.3">
      <c r="B257" t="s">
        <v>801</v>
      </c>
      <c r="C257">
        <v>80</v>
      </c>
      <c r="D257">
        <f>(0.0179*C257 - 0.0745)*D258</f>
        <v>0.22670250000000697</v>
      </c>
    </row>
    <row r="258" spans="2:14" x14ac:dyDescent="0.3">
      <c r="B258" t="s">
        <v>802</v>
      </c>
      <c r="C258">
        <f>'Geothermal-Inputs'!B7</f>
        <v>200</v>
      </c>
      <c r="D258">
        <f>0.000000012575*C258^4 - 0.000010923*C258^3 + 0.0035388*C258^2- 0.50752*C258 + 27.383</f>
        <v>0.16700000000000514</v>
      </c>
    </row>
    <row r="259" spans="2:14" x14ac:dyDescent="0.3">
      <c r="B259" t="s">
        <v>803</v>
      </c>
      <c r="C259">
        <f>'Geothermal-Inputs'!B6</f>
        <v>3000</v>
      </c>
      <c r="D259">
        <f>(-0.0001*C259+ 1.20699)*D257</f>
        <v>0.2056169004750063</v>
      </c>
    </row>
    <row r="260" spans="2:14" x14ac:dyDescent="0.3">
      <c r="B260" t="s">
        <v>804</v>
      </c>
      <c r="D260">
        <f>D259</f>
        <v>0.2056169004750063</v>
      </c>
    </row>
    <row r="261" spans="2:14" x14ac:dyDescent="0.3">
      <c r="B261" t="s">
        <v>805</v>
      </c>
      <c r="D261">
        <f>D260*C256</f>
        <v>205.6169004750063</v>
      </c>
    </row>
    <row r="262" spans="2:14" x14ac:dyDescent="0.3">
      <c r="B262" t="s">
        <v>806</v>
      </c>
      <c r="C262" s="109">
        <f>D261+C256+C3</f>
        <v>1205.6169004750063</v>
      </c>
    </row>
    <row r="265" spans="2:14" x14ac:dyDescent="0.3">
      <c r="B265" s="1" t="s">
        <v>244</v>
      </c>
    </row>
    <row r="267" spans="2:14" x14ac:dyDescent="0.3">
      <c r="E267" t="str">
        <f>C200</f>
        <v>Colombia</v>
      </c>
      <c r="F267" t="s">
        <v>7</v>
      </c>
      <c r="G267" t="s">
        <v>4</v>
      </c>
      <c r="H267" t="s">
        <v>5</v>
      </c>
      <c r="I267" t="s">
        <v>6</v>
      </c>
      <c r="J267" t="s">
        <v>7</v>
      </c>
      <c r="K267" t="s">
        <v>8</v>
      </c>
      <c r="L267" t="s">
        <v>711</v>
      </c>
      <c r="M267" t="s">
        <v>18</v>
      </c>
    </row>
    <row r="268" spans="2:14" x14ac:dyDescent="0.3">
      <c r="B268" t="s">
        <v>816</v>
      </c>
      <c r="C268" s="18">
        <f>C277</f>
        <v>855795.96492139203</v>
      </c>
      <c r="E268" s="7">
        <v>1</v>
      </c>
      <c r="F268" s="7">
        <v>1</v>
      </c>
      <c r="G268" s="7">
        <v>1</v>
      </c>
      <c r="H268" s="7">
        <v>1</v>
      </c>
      <c r="I268" s="7">
        <v>1</v>
      </c>
      <c r="J268" s="7">
        <v>1</v>
      </c>
      <c r="K268" s="7">
        <v>1</v>
      </c>
      <c r="L268" s="7">
        <v>1</v>
      </c>
      <c r="M268" s="7">
        <v>1</v>
      </c>
      <c r="N268">
        <v>2</v>
      </c>
    </row>
    <row r="269" spans="2:14" x14ac:dyDescent="0.3">
      <c r="B269" t="s">
        <v>729</v>
      </c>
      <c r="C269">
        <v>0</v>
      </c>
      <c r="E269" s="25">
        <f>G249</f>
        <v>1</v>
      </c>
    </row>
    <row r="270" spans="2:14" x14ac:dyDescent="0.3">
      <c r="B270" t="s">
        <v>12</v>
      </c>
      <c r="C270" s="20">
        <f>0.02*E250</f>
        <v>23388922.974925853</v>
      </c>
      <c r="E270" s="25">
        <f>G247</f>
        <v>0</v>
      </c>
    </row>
    <row r="271" spans="2:14" x14ac:dyDescent="0.3">
      <c r="B271" t="s">
        <v>811</v>
      </c>
      <c r="C271" s="18">
        <f>0.045*G238</f>
        <v>460568.95562984305</v>
      </c>
      <c r="E271" s="7">
        <f>SUMPRODUCT(G229:G237,I229:I237)/G238</f>
        <v>0.86673465930142823</v>
      </c>
    </row>
    <row r="273" spans="2:15" x14ac:dyDescent="0.3">
      <c r="B273" t="s">
        <v>812</v>
      </c>
      <c r="E273" t="str">
        <f>'Geothermal-Inputs'!B4</f>
        <v>Colombia</v>
      </c>
      <c r="F273" t="s">
        <v>7</v>
      </c>
      <c r="G273" t="s">
        <v>4</v>
      </c>
      <c r="H273" t="s">
        <v>5</v>
      </c>
      <c r="I273" t="s">
        <v>6</v>
      </c>
      <c r="J273" t="s">
        <v>7</v>
      </c>
      <c r="K273" t="s">
        <v>8</v>
      </c>
      <c r="L273" t="s">
        <v>711</v>
      </c>
      <c r="M273" t="s">
        <v>699</v>
      </c>
      <c r="N273" t="s">
        <v>709</v>
      </c>
      <c r="O273" t="s">
        <v>710</v>
      </c>
    </row>
    <row r="274" spans="2:15" x14ac:dyDescent="0.3">
      <c r="B274" t="s">
        <v>813</v>
      </c>
      <c r="C274" s="17">
        <f>$C$262^0.525</f>
        <v>41.46053452204643</v>
      </c>
      <c r="E274">
        <f>HLOOKUP(E273,F273:O274,2,FALSE)</f>
        <v>10487.331818181818</v>
      </c>
      <c r="F274">
        <f>'SouthAfrica-IO-Data'!AT31</f>
        <v>27577.931034482757</v>
      </c>
      <c r="G274">
        <f>'Colombia-IO-Data'!AP31</f>
        <v>10487.331818181818</v>
      </c>
      <c r="H274">
        <f>'Mexico-IO-Data'!AS31</f>
        <v>18657.291387928039</v>
      </c>
      <c r="I274">
        <f>'Philippines-IO-Data'!AP31</f>
        <v>3965.4663234833888</v>
      </c>
      <c r="J274">
        <f>'SouthAfrica-IO-Data'!AT31</f>
        <v>27577.931034482757</v>
      </c>
      <c r="K274">
        <f>'Zambia-IO-Data'!BP30</f>
        <v>592.76185448308138</v>
      </c>
      <c r="M274">
        <f>CustomRegion1!E27</f>
        <v>3948.9654660753608</v>
      </c>
      <c r="N274">
        <f>CustomRegion2!E27</f>
        <v>6971.9406878051132</v>
      </c>
      <c r="O274">
        <f>CustomRegion3!F31</f>
        <v>590.37077558234773</v>
      </c>
    </row>
    <row r="275" spans="2:15" x14ac:dyDescent="0.3">
      <c r="B275" t="s">
        <v>814</v>
      </c>
      <c r="C275" s="17">
        <f>0.225*C262^0.65</f>
        <v>22.644804773880285</v>
      </c>
      <c r="E275">
        <f>HLOOKUP(E273,F273:O275,3,FALSE)</f>
        <v>9.3212007112226755E-2</v>
      </c>
      <c r="F275">
        <f>'SouthAfrica-IO-Data'!AS33</f>
        <v>0.28199640521059166</v>
      </c>
      <c r="G275">
        <f>'Colombia-IO-Data'!U47</f>
        <v>9.3212007112226755E-2</v>
      </c>
      <c r="H275">
        <f>'Mexico-IO-Data'!AR31</f>
        <v>0.10804520095234711</v>
      </c>
      <c r="I275">
        <f>'Philippines-IO-Data'!AO31</f>
        <v>0.12410677549101107</v>
      </c>
      <c r="J275">
        <f>'SouthAfrica-IO-Data'!AS31</f>
        <v>0.17767139585518055</v>
      </c>
      <c r="K275">
        <f>'Zambia-IO-Data'!BN30</f>
        <v>1.319548238454352E-2</v>
      </c>
      <c r="M275">
        <f>CustomRegion1!D27</f>
        <v>0.12410677549101107</v>
      </c>
      <c r="N275">
        <f>CustomRegion2!D27</f>
        <v>0.12146864301448963</v>
      </c>
      <c r="O275">
        <f>CustomRegion3!E31</f>
        <v>1.319548238454352E-2</v>
      </c>
    </row>
    <row r="276" spans="2:15" x14ac:dyDescent="0.3">
      <c r="C276" s="17">
        <f>SUM(C274:C275)</f>
        <v>64.105339295926711</v>
      </c>
    </row>
    <row r="277" spans="2:15" x14ac:dyDescent="0.3">
      <c r="B277" t="s">
        <v>815</v>
      </c>
      <c r="C277" s="18">
        <f>C276*E274*geo_dollar_index/F19</f>
        <v>855795.96492139203</v>
      </c>
    </row>
    <row r="280" spans="2:15" x14ac:dyDescent="0.3">
      <c r="C280" s="18"/>
    </row>
    <row r="281" spans="2:15" x14ac:dyDescent="0.3">
      <c r="C281" s="4"/>
    </row>
  </sheetData>
  <sheetProtection algorithmName="SHA-512" hashValue="+Yn0NYj/v3K+xp7kk9RjGPgOdXT+scZ8kH4XSWgVXZsuMvG415jVIPQgxZrsFh7A3JlTmu9Dt3q7xQ3qvEunfg==" saltValue="T9dkUSnmAH6kp8J5KJ/DrA==" spinCount="100000" sheet="1" objects="1" scenarios="1"/>
  <hyperlinks>
    <hyperlink ref="C205" r:id="rId1" xr:uid="{00000000-0004-0000-0E00-000001000000}"/>
    <hyperlink ref="Q222" r:id="rId2" xr:uid="{00000000-0004-0000-0E00-000002000000}"/>
    <hyperlink ref="Q224" r:id="rId3" xr:uid="{00000000-0004-0000-0E00-000003000000}"/>
    <hyperlink ref="D242" r:id="rId4" xr:uid="{00000000-0004-0000-0E00-000004000000}"/>
    <hyperlink ref="D243" r:id="rId5" xr:uid="{00000000-0004-0000-0E00-000005000000}"/>
    <hyperlink ref="C204" r:id="rId6" xr:uid="{00000000-0004-0000-0E00-000006000000}"/>
  </hyperlinks>
  <pageMargins left="0.7" right="0.7" top="0.75" bottom="0.75" header="0.3" footer="0.3"/>
  <pageSetup paperSize="9" orientation="portrait" r:id="rId7"/>
  <drawing r:id="rId8"/>
  <legacyDrawing r:id="rId9"/>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B1:IK318"/>
  <sheetViews>
    <sheetView zoomScaleNormal="100" workbookViewId="0">
      <selection activeCell="N23" sqref="N23"/>
    </sheetView>
  </sheetViews>
  <sheetFormatPr defaultColWidth="8.77734375" defaultRowHeight="14.4" x14ac:dyDescent="0.3"/>
  <cols>
    <col min="3" max="3" width="58" customWidth="1"/>
    <col min="28" max="28" width="10" bestFit="1" customWidth="1"/>
    <col min="31" max="31" width="64.109375" customWidth="1"/>
    <col min="32" max="32" width="15.33203125" bestFit="1" customWidth="1"/>
    <col min="33" max="33" width="14.44140625" bestFit="1" customWidth="1"/>
    <col min="34" max="34" width="9.109375" customWidth="1"/>
    <col min="35" max="35" width="15.33203125" style="84" customWidth="1"/>
    <col min="36" max="36" width="16.33203125" style="84" customWidth="1"/>
    <col min="37" max="40" width="12.44140625" customWidth="1"/>
    <col min="41" max="41" width="11.44140625" customWidth="1"/>
    <col min="42" max="42" width="12.44140625" customWidth="1"/>
    <col min="43" max="45" width="9.109375" customWidth="1"/>
    <col min="46" max="47" width="10.77734375" style="84" customWidth="1"/>
    <col min="48" max="48" width="12.44140625" customWidth="1"/>
    <col min="49" max="50" width="9.109375" customWidth="1"/>
    <col min="51" max="51" width="12.44140625" customWidth="1"/>
    <col min="52" max="57" width="9.109375" customWidth="1"/>
    <col min="58" max="58" width="16" customWidth="1"/>
    <col min="59" max="59" width="10" customWidth="1"/>
    <col min="60" max="61" width="9.109375" customWidth="1"/>
    <col min="62" max="63" width="13.44140625" style="84" customWidth="1"/>
    <col min="64" max="72" width="9.109375" customWidth="1"/>
    <col min="73" max="74" width="10.77734375" style="84" customWidth="1"/>
    <col min="75" max="84" width="9.109375" customWidth="1"/>
    <col min="85" max="85" width="21.44140625" customWidth="1"/>
    <col min="86" max="86" width="10" customWidth="1"/>
    <col min="87" max="88" width="9.109375" customWidth="1"/>
    <col min="89" max="89" width="13.44140625" style="84" customWidth="1"/>
    <col min="90" max="90" width="11.77734375" style="84" customWidth="1"/>
    <col min="91" max="99" width="9.109375" customWidth="1"/>
    <col min="100" max="100" width="10.77734375" style="84" customWidth="1"/>
    <col min="101" max="101" width="9.77734375" style="84" customWidth="1"/>
    <col min="102" max="112" width="9.109375" customWidth="1"/>
    <col min="113" max="113" width="10" customWidth="1"/>
    <col min="114" max="115" width="9.109375" customWidth="1"/>
    <col min="116" max="117" width="13.44140625" style="84" customWidth="1"/>
    <col min="118" max="126" width="9.109375" customWidth="1"/>
    <col min="127" max="127" width="10.77734375" style="84" customWidth="1"/>
    <col min="128" max="128" width="11.44140625" style="84" customWidth="1"/>
    <col min="129" max="138" width="9.109375" customWidth="1"/>
    <col min="139" max="139" width="17.109375" customWidth="1"/>
    <col min="140" max="140" width="10" customWidth="1"/>
    <col min="141" max="141" width="16" customWidth="1"/>
    <col min="142" max="142" width="9.109375" customWidth="1"/>
    <col min="143" max="143" width="13.44140625" style="84" customWidth="1"/>
    <col min="144" max="144" width="11.77734375" style="84" customWidth="1"/>
    <col min="145" max="153" width="9.109375" customWidth="1"/>
    <col min="154" max="154" width="10.77734375" style="84" customWidth="1"/>
    <col min="155" max="155" width="9.77734375" style="84" customWidth="1"/>
    <col min="156" max="165" width="9.109375" customWidth="1"/>
    <col min="166" max="166" width="22.6640625" customWidth="1"/>
    <col min="167" max="192" width="9.109375" customWidth="1"/>
    <col min="193" max="193" width="26.77734375" customWidth="1"/>
    <col min="194" max="197" width="9.109375" customWidth="1"/>
    <col min="198" max="198" width="10" customWidth="1"/>
    <col min="199" max="218" width="9.109375" customWidth="1"/>
  </cols>
  <sheetData>
    <row r="1" spans="2:245" x14ac:dyDescent="0.3">
      <c r="D1">
        <v>1</v>
      </c>
      <c r="E1">
        <v>2</v>
      </c>
      <c r="F1">
        <v>3</v>
      </c>
      <c r="G1">
        <v>4</v>
      </c>
      <c r="H1">
        <v>5</v>
      </c>
      <c r="I1">
        <v>6</v>
      </c>
      <c r="J1">
        <v>7</v>
      </c>
      <c r="K1">
        <v>8</v>
      </c>
      <c r="L1">
        <v>9</v>
      </c>
      <c r="M1">
        <v>10</v>
      </c>
      <c r="N1">
        <v>11</v>
      </c>
      <c r="O1">
        <v>12</v>
      </c>
      <c r="P1">
        <v>13</v>
      </c>
      <c r="Q1">
        <v>14</v>
      </c>
      <c r="R1">
        <v>15</v>
      </c>
      <c r="S1">
        <v>16</v>
      </c>
      <c r="T1">
        <v>17</v>
      </c>
      <c r="U1">
        <v>18</v>
      </c>
      <c r="V1">
        <v>19</v>
      </c>
      <c r="W1">
        <v>20</v>
      </c>
      <c r="X1">
        <v>21</v>
      </c>
      <c r="Y1">
        <v>22</v>
      </c>
      <c r="Z1">
        <v>23</v>
      </c>
      <c r="AA1">
        <v>24</v>
      </c>
      <c r="AB1">
        <v>25</v>
      </c>
    </row>
    <row r="2" spans="2:245" x14ac:dyDescent="0.3">
      <c r="AD2">
        <v>1</v>
      </c>
      <c r="AF2" t="s">
        <v>445</v>
      </c>
      <c r="AG2" t="s">
        <v>446</v>
      </c>
      <c r="AH2" t="s">
        <v>447</v>
      </c>
      <c r="AI2" s="84" t="s">
        <v>448</v>
      </c>
      <c r="AJ2" s="84" t="s">
        <v>449</v>
      </c>
      <c r="AK2" t="s">
        <v>450</v>
      </c>
      <c r="AL2" t="s">
        <v>451</v>
      </c>
      <c r="AM2" t="s">
        <v>452</v>
      </c>
      <c r="AN2" t="s">
        <v>453</v>
      </c>
      <c r="AO2" t="s">
        <v>454</v>
      </c>
      <c r="AP2" t="s">
        <v>455</v>
      </c>
      <c r="AQ2" t="s">
        <v>456</v>
      </c>
      <c r="AR2" t="s">
        <v>457</v>
      </c>
      <c r="AS2" t="s">
        <v>458</v>
      </c>
      <c r="AT2" s="84" t="s">
        <v>459</v>
      </c>
      <c r="AU2" s="84" t="s">
        <v>460</v>
      </c>
      <c r="AV2" t="s">
        <v>461</v>
      </c>
      <c r="AW2" t="s">
        <v>462</v>
      </c>
      <c r="AX2" t="s">
        <v>463</v>
      </c>
      <c r="AY2" t="s">
        <v>464</v>
      </c>
      <c r="AZ2" t="s">
        <v>465</v>
      </c>
      <c r="BA2" t="s">
        <v>466</v>
      </c>
      <c r="BB2" t="s">
        <v>467</v>
      </c>
      <c r="BC2" t="s">
        <v>468</v>
      </c>
      <c r="BD2" t="s">
        <v>469</v>
      </c>
      <c r="BG2" t="s">
        <v>470</v>
      </c>
      <c r="BH2" t="s">
        <v>471</v>
      </c>
      <c r="BI2" t="s">
        <v>472</v>
      </c>
      <c r="BJ2" s="84" t="s">
        <v>473</v>
      </c>
      <c r="BK2" s="84" t="s">
        <v>474</v>
      </c>
      <c r="BL2" t="s">
        <v>475</v>
      </c>
      <c r="BM2" t="s">
        <v>476</v>
      </c>
      <c r="BN2" t="s">
        <v>477</v>
      </c>
      <c r="BO2" t="s">
        <v>478</v>
      </c>
      <c r="BP2" t="s">
        <v>479</v>
      </c>
      <c r="BQ2" t="s">
        <v>480</v>
      </c>
      <c r="BR2" t="s">
        <v>481</v>
      </c>
      <c r="BS2" t="s">
        <v>482</v>
      </c>
      <c r="BT2" t="s">
        <v>483</v>
      </c>
      <c r="BU2" s="84" t="s">
        <v>484</v>
      </c>
      <c r="BV2" s="84" t="s">
        <v>485</v>
      </c>
      <c r="BW2" t="s">
        <v>486</v>
      </c>
      <c r="BX2" t="s">
        <v>487</v>
      </c>
      <c r="BY2" t="s">
        <v>488</v>
      </c>
      <c r="BZ2" t="s">
        <v>489</v>
      </c>
      <c r="CA2" t="s">
        <v>490</v>
      </c>
      <c r="CB2" t="s">
        <v>491</v>
      </c>
      <c r="CC2" t="s">
        <v>492</v>
      </c>
      <c r="CD2" t="s">
        <v>493</v>
      </c>
      <c r="CE2" t="s">
        <v>494</v>
      </c>
      <c r="CH2" t="s">
        <v>495</v>
      </c>
      <c r="CI2" t="s">
        <v>496</v>
      </c>
      <c r="CJ2" t="s">
        <v>497</v>
      </c>
      <c r="CK2" s="84" t="s">
        <v>498</v>
      </c>
      <c r="CL2" s="84" t="s">
        <v>499</v>
      </c>
      <c r="CM2" t="s">
        <v>500</v>
      </c>
      <c r="CN2" t="s">
        <v>501</v>
      </c>
      <c r="CO2" t="s">
        <v>502</v>
      </c>
      <c r="CP2" t="s">
        <v>503</v>
      </c>
      <c r="CQ2" t="s">
        <v>504</v>
      </c>
      <c r="CR2" t="s">
        <v>505</v>
      </c>
      <c r="CS2" t="s">
        <v>506</v>
      </c>
      <c r="CT2" t="s">
        <v>507</v>
      </c>
      <c r="CU2" t="s">
        <v>508</v>
      </c>
      <c r="CV2" s="84" t="s">
        <v>509</v>
      </c>
      <c r="CW2" s="84" t="s">
        <v>510</v>
      </c>
      <c r="CX2" t="s">
        <v>511</v>
      </c>
      <c r="CY2" t="s">
        <v>512</v>
      </c>
      <c r="CZ2" t="s">
        <v>513</v>
      </c>
      <c r="DA2" t="s">
        <v>514</v>
      </c>
      <c r="DB2" t="s">
        <v>515</v>
      </c>
      <c r="DC2" t="s">
        <v>516</v>
      </c>
      <c r="DD2" t="s">
        <v>517</v>
      </c>
      <c r="DE2" t="s">
        <v>518</v>
      </c>
      <c r="DF2" t="s">
        <v>519</v>
      </c>
      <c r="DI2" t="s">
        <v>520</v>
      </c>
      <c r="DJ2" t="s">
        <v>521</v>
      </c>
      <c r="DK2" t="s">
        <v>522</v>
      </c>
      <c r="DL2" s="84" t="s">
        <v>523</v>
      </c>
      <c r="DM2" s="84" t="s">
        <v>524</v>
      </c>
      <c r="DN2" t="s">
        <v>525</v>
      </c>
      <c r="DO2" t="s">
        <v>526</v>
      </c>
      <c r="DP2" t="s">
        <v>527</v>
      </c>
      <c r="DQ2" t="s">
        <v>528</v>
      </c>
      <c r="DR2" t="s">
        <v>529</v>
      </c>
      <c r="DS2" t="s">
        <v>530</v>
      </c>
      <c r="DT2" t="s">
        <v>531</v>
      </c>
      <c r="DU2" t="s">
        <v>532</v>
      </c>
      <c r="DV2" t="s">
        <v>533</v>
      </c>
      <c r="DW2" s="84" t="s">
        <v>534</v>
      </c>
      <c r="DX2" s="84" t="s">
        <v>535</v>
      </c>
      <c r="DY2" t="s">
        <v>536</v>
      </c>
      <c r="DZ2" t="s">
        <v>537</v>
      </c>
      <c r="EA2" t="s">
        <v>538</v>
      </c>
      <c r="EB2" t="s">
        <v>539</v>
      </c>
      <c r="EC2" t="s">
        <v>540</v>
      </c>
      <c r="ED2" t="s">
        <v>541</v>
      </c>
      <c r="EE2" t="s">
        <v>542</v>
      </c>
      <c r="EF2" t="s">
        <v>543</v>
      </c>
      <c r="EG2" t="s">
        <v>544</v>
      </c>
      <c r="EJ2" t="s">
        <v>545</v>
      </c>
      <c r="EK2" t="s">
        <v>546</v>
      </c>
      <c r="EL2" t="s">
        <v>547</v>
      </c>
      <c r="EM2" s="84" t="s">
        <v>548</v>
      </c>
      <c r="EN2" s="84" t="s">
        <v>549</v>
      </c>
      <c r="EO2" t="s">
        <v>550</v>
      </c>
      <c r="EP2" t="s">
        <v>551</v>
      </c>
      <c r="EQ2" t="s">
        <v>552</v>
      </c>
      <c r="ER2" t="s">
        <v>553</v>
      </c>
      <c r="ES2" t="s">
        <v>554</v>
      </c>
      <c r="ET2" t="s">
        <v>555</v>
      </c>
      <c r="EU2" t="s">
        <v>556</v>
      </c>
      <c r="EV2" t="s">
        <v>557</v>
      </c>
      <c r="EW2" t="s">
        <v>558</v>
      </c>
      <c r="EX2" s="84" t="s">
        <v>559</v>
      </c>
      <c r="EY2" s="84" t="s">
        <v>560</v>
      </c>
      <c r="EZ2" t="s">
        <v>561</v>
      </c>
      <c r="FA2" t="s">
        <v>562</v>
      </c>
      <c r="FB2" t="s">
        <v>563</v>
      </c>
      <c r="FC2" t="s">
        <v>564</v>
      </c>
      <c r="FD2" t="s">
        <v>565</v>
      </c>
      <c r="FE2" t="s">
        <v>566</v>
      </c>
      <c r="FF2" t="s">
        <v>567</v>
      </c>
      <c r="FG2" t="s">
        <v>568</v>
      </c>
      <c r="FH2" t="s">
        <v>569</v>
      </c>
      <c r="FK2" t="s">
        <v>834</v>
      </c>
      <c r="FL2" t="s">
        <v>835</v>
      </c>
      <c r="FM2" t="s">
        <v>836</v>
      </c>
      <c r="FN2" t="s">
        <v>837</v>
      </c>
      <c r="FO2" t="s">
        <v>838</v>
      </c>
      <c r="FP2" t="s">
        <v>839</v>
      </c>
      <c r="FQ2" t="s">
        <v>840</v>
      </c>
      <c r="FR2" t="s">
        <v>841</v>
      </c>
      <c r="FS2" t="s">
        <v>842</v>
      </c>
      <c r="FT2" t="s">
        <v>843</v>
      </c>
      <c r="FU2" t="s">
        <v>844</v>
      </c>
      <c r="FV2" t="s">
        <v>845</v>
      </c>
      <c r="FW2" t="s">
        <v>846</v>
      </c>
      <c r="FX2" t="s">
        <v>847</v>
      </c>
      <c r="FY2" t="s">
        <v>848</v>
      </c>
      <c r="FZ2" t="s">
        <v>849</v>
      </c>
      <c r="GA2" t="s">
        <v>850</v>
      </c>
      <c r="GB2" t="s">
        <v>851</v>
      </c>
      <c r="GC2" t="s">
        <v>852</v>
      </c>
      <c r="GD2" t="s">
        <v>853</v>
      </c>
      <c r="GE2" t="s">
        <v>854</v>
      </c>
      <c r="GF2" t="s">
        <v>855</v>
      </c>
      <c r="GG2" t="s">
        <v>856</v>
      </c>
      <c r="GH2" t="s">
        <v>857</v>
      </c>
      <c r="GI2" t="s">
        <v>858</v>
      </c>
      <c r="GL2" t="s">
        <v>859</v>
      </c>
      <c r="GM2" t="s">
        <v>860</v>
      </c>
      <c r="GN2" t="s">
        <v>861</v>
      </c>
      <c r="GO2" t="s">
        <v>862</v>
      </c>
      <c r="GP2" t="s">
        <v>863</v>
      </c>
      <c r="GQ2" t="s">
        <v>864</v>
      </c>
      <c r="GR2" t="s">
        <v>865</v>
      </c>
      <c r="GS2" t="s">
        <v>866</v>
      </c>
      <c r="GT2" t="s">
        <v>867</v>
      </c>
      <c r="GU2" t="s">
        <v>868</v>
      </c>
      <c r="GV2" t="s">
        <v>869</v>
      </c>
      <c r="GW2" t="s">
        <v>870</v>
      </c>
      <c r="GX2" t="s">
        <v>871</v>
      </c>
      <c r="GY2" t="s">
        <v>872</v>
      </c>
      <c r="GZ2" t="s">
        <v>873</v>
      </c>
      <c r="HA2" t="s">
        <v>874</v>
      </c>
      <c r="HB2" t="s">
        <v>875</v>
      </c>
      <c r="HC2" t="s">
        <v>876</v>
      </c>
      <c r="HD2" t="s">
        <v>877</v>
      </c>
      <c r="HE2" t="s">
        <v>878</v>
      </c>
      <c r="HF2" t="s">
        <v>879</v>
      </c>
      <c r="HG2" t="s">
        <v>880</v>
      </c>
      <c r="HH2" t="s">
        <v>881</v>
      </c>
      <c r="HI2" t="s">
        <v>882</v>
      </c>
      <c r="HJ2" t="s">
        <v>883</v>
      </c>
      <c r="HM2" t="s">
        <v>884</v>
      </c>
      <c r="HN2" t="s">
        <v>885</v>
      </c>
      <c r="HO2" t="s">
        <v>886</v>
      </c>
      <c r="HP2" t="s">
        <v>887</v>
      </c>
      <c r="HQ2" t="s">
        <v>888</v>
      </c>
      <c r="HR2" t="s">
        <v>889</v>
      </c>
      <c r="HS2" t="s">
        <v>890</v>
      </c>
      <c r="HT2" t="s">
        <v>891</v>
      </c>
      <c r="HU2" t="s">
        <v>892</v>
      </c>
      <c r="HV2" t="s">
        <v>893</v>
      </c>
      <c r="HW2" t="s">
        <v>894</v>
      </c>
      <c r="HX2" t="s">
        <v>895</v>
      </c>
      <c r="HY2" t="s">
        <v>896</v>
      </c>
      <c r="HZ2" t="s">
        <v>897</v>
      </c>
      <c r="IA2" t="s">
        <v>898</v>
      </c>
      <c r="IB2" t="s">
        <v>899</v>
      </c>
      <c r="IC2" t="s">
        <v>900</v>
      </c>
      <c r="ID2" t="s">
        <v>901</v>
      </c>
      <c r="IE2" t="s">
        <v>902</v>
      </c>
      <c r="IF2" t="s">
        <v>903</v>
      </c>
      <c r="IG2" t="s">
        <v>904</v>
      </c>
      <c r="IH2" t="s">
        <v>905</v>
      </c>
      <c r="II2" t="s">
        <v>906</v>
      </c>
      <c r="IJ2" t="s">
        <v>907</v>
      </c>
      <c r="IK2" t="s">
        <v>908</v>
      </c>
    </row>
    <row r="3" spans="2:245" x14ac:dyDescent="0.3">
      <c r="AD3">
        <v>2</v>
      </c>
      <c r="AE3" t="s">
        <v>4</v>
      </c>
      <c r="BF3" t="s">
        <v>5</v>
      </c>
      <c r="CG3" t="s">
        <v>6</v>
      </c>
      <c r="DH3" t="s">
        <v>7</v>
      </c>
      <c r="EI3" t="s">
        <v>8</v>
      </c>
      <c r="HL3" t="s">
        <v>919</v>
      </c>
    </row>
    <row r="4" spans="2:245" x14ac:dyDescent="0.3">
      <c r="C4" t="str">
        <f>pv_country</f>
        <v>Colombia</v>
      </c>
      <c r="G4" t="s">
        <v>192</v>
      </c>
      <c r="R4" t="s">
        <v>244</v>
      </c>
      <c r="AD4">
        <v>3</v>
      </c>
      <c r="AE4" s="1"/>
      <c r="AI4" s="84" t="s">
        <v>192</v>
      </c>
      <c r="AT4" s="84" t="s">
        <v>244</v>
      </c>
      <c r="BF4" s="1"/>
      <c r="BJ4" s="84" t="s">
        <v>192</v>
      </c>
      <c r="BU4" s="84" t="s">
        <v>244</v>
      </c>
      <c r="CG4" s="1"/>
      <c r="CK4" s="84" t="s">
        <v>192</v>
      </c>
      <c r="CV4" s="84" t="s">
        <v>244</v>
      </c>
      <c r="DH4" s="1"/>
      <c r="DL4" s="84" t="s">
        <v>192</v>
      </c>
      <c r="DW4" s="84" t="s">
        <v>244</v>
      </c>
      <c r="EI4" s="1"/>
      <c r="EM4" s="84" t="s">
        <v>192</v>
      </c>
      <c r="EX4" s="84" t="s">
        <v>244</v>
      </c>
      <c r="FJ4" s="1"/>
      <c r="FN4" s="84" t="s">
        <v>192</v>
      </c>
      <c r="FO4" s="84"/>
      <c r="FY4" s="84" t="s">
        <v>244</v>
      </c>
      <c r="FZ4" s="84"/>
      <c r="GK4" s="1"/>
      <c r="GO4" s="84" t="s">
        <v>192</v>
      </c>
      <c r="GP4" s="84"/>
      <c r="GZ4" s="84" t="s">
        <v>244</v>
      </c>
      <c r="HA4" s="84"/>
      <c r="HL4" s="1"/>
      <c r="HP4" s="84" t="s">
        <v>192</v>
      </c>
      <c r="HQ4" s="84"/>
      <c r="IA4" s="84" t="s">
        <v>244</v>
      </c>
      <c r="IB4" s="84"/>
    </row>
    <row r="5" spans="2:245" x14ac:dyDescent="0.3">
      <c r="C5" s="1" t="s">
        <v>84</v>
      </c>
      <c r="G5" t="s">
        <v>80</v>
      </c>
      <c r="I5" t="s">
        <v>83</v>
      </c>
      <c r="L5" t="s">
        <v>90</v>
      </c>
      <c r="O5" t="s">
        <v>91</v>
      </c>
      <c r="R5" t="s">
        <v>80</v>
      </c>
      <c r="T5" t="s">
        <v>83</v>
      </c>
      <c r="W5" t="s">
        <v>90</v>
      </c>
      <c r="Z5" t="s">
        <v>91</v>
      </c>
      <c r="AD5">
        <v>4</v>
      </c>
      <c r="AE5" s="1" t="s">
        <v>341</v>
      </c>
      <c r="AI5" s="84" t="s">
        <v>80</v>
      </c>
      <c r="AK5" t="s">
        <v>83</v>
      </c>
      <c r="AN5" t="s">
        <v>90</v>
      </c>
      <c r="AQ5" t="s">
        <v>91</v>
      </c>
      <c r="AT5" s="84" t="s">
        <v>80</v>
      </c>
      <c r="AV5" t="s">
        <v>83</v>
      </c>
      <c r="AY5" t="s">
        <v>90</v>
      </c>
      <c r="BB5" t="s">
        <v>91</v>
      </c>
      <c r="BF5" s="1" t="s">
        <v>341</v>
      </c>
      <c r="BJ5" s="84" t="s">
        <v>80</v>
      </c>
      <c r="BL5" t="s">
        <v>83</v>
      </c>
      <c r="BO5" t="s">
        <v>90</v>
      </c>
      <c r="BR5" t="s">
        <v>91</v>
      </c>
      <c r="BU5" s="84" t="s">
        <v>80</v>
      </c>
      <c r="BW5" t="s">
        <v>83</v>
      </c>
      <c r="BZ5" t="s">
        <v>90</v>
      </c>
      <c r="CC5" t="s">
        <v>91</v>
      </c>
      <c r="CG5" s="1" t="s">
        <v>341</v>
      </c>
      <c r="CK5" s="84" t="s">
        <v>80</v>
      </c>
      <c r="CM5" t="s">
        <v>83</v>
      </c>
      <c r="CP5" t="s">
        <v>90</v>
      </c>
      <c r="CS5" t="s">
        <v>91</v>
      </c>
      <c r="CV5" s="84" t="s">
        <v>80</v>
      </c>
      <c r="CX5" t="s">
        <v>83</v>
      </c>
      <c r="DA5" t="s">
        <v>90</v>
      </c>
      <c r="DD5" t="s">
        <v>91</v>
      </c>
      <c r="DH5" s="1" t="s">
        <v>341</v>
      </c>
      <c r="DL5" s="84" t="s">
        <v>80</v>
      </c>
      <c r="DN5" t="s">
        <v>83</v>
      </c>
      <c r="DQ5" t="s">
        <v>90</v>
      </c>
      <c r="DT5" t="s">
        <v>91</v>
      </c>
      <c r="DW5" s="84" t="s">
        <v>80</v>
      </c>
      <c r="DY5" t="s">
        <v>83</v>
      </c>
      <c r="EB5" t="s">
        <v>90</v>
      </c>
      <c r="EE5" t="s">
        <v>91</v>
      </c>
      <c r="EI5" s="1" t="s">
        <v>341</v>
      </c>
      <c r="EM5" s="84" t="s">
        <v>80</v>
      </c>
      <c r="EO5" t="s">
        <v>83</v>
      </c>
      <c r="ER5" t="s">
        <v>90</v>
      </c>
      <c r="EU5" t="s">
        <v>91</v>
      </c>
      <c r="EX5" s="84" t="s">
        <v>80</v>
      </c>
      <c r="EZ5" t="s">
        <v>83</v>
      </c>
      <c r="FC5" t="s">
        <v>90</v>
      </c>
      <c r="FF5" t="s">
        <v>91</v>
      </c>
      <c r="FJ5" s="1" t="s">
        <v>341</v>
      </c>
      <c r="FN5" s="84" t="s">
        <v>80</v>
      </c>
      <c r="FO5" s="84"/>
      <c r="FP5" t="s">
        <v>83</v>
      </c>
      <c r="FS5" t="s">
        <v>90</v>
      </c>
      <c r="FV5" t="s">
        <v>91</v>
      </c>
      <c r="FY5" s="84" t="s">
        <v>80</v>
      </c>
      <c r="FZ5" s="84"/>
      <c r="GA5" t="s">
        <v>83</v>
      </c>
      <c r="GD5" t="s">
        <v>90</v>
      </c>
      <c r="GG5" t="s">
        <v>91</v>
      </c>
      <c r="GK5" s="1" t="s">
        <v>341</v>
      </c>
      <c r="GO5" s="84" t="s">
        <v>80</v>
      </c>
      <c r="GP5" s="84"/>
      <c r="GQ5" t="s">
        <v>83</v>
      </c>
      <c r="GT5" t="s">
        <v>90</v>
      </c>
      <c r="GW5" t="s">
        <v>91</v>
      </c>
      <c r="GZ5" s="84" t="s">
        <v>80</v>
      </c>
      <c r="HA5" s="84"/>
      <c r="HB5" t="s">
        <v>83</v>
      </c>
      <c r="HE5" t="s">
        <v>90</v>
      </c>
      <c r="HH5" t="s">
        <v>91</v>
      </c>
      <c r="HL5" s="1" t="s">
        <v>341</v>
      </c>
      <c r="HP5" s="84" t="s">
        <v>80</v>
      </c>
      <c r="HQ5" s="84"/>
      <c r="HR5" t="s">
        <v>83</v>
      </c>
      <c r="HU5" t="s">
        <v>90</v>
      </c>
      <c r="HX5" t="s">
        <v>91</v>
      </c>
      <c r="IA5" s="84" t="s">
        <v>80</v>
      </c>
      <c r="IB5" s="84"/>
      <c r="IC5" t="s">
        <v>83</v>
      </c>
      <c r="IF5" t="s">
        <v>90</v>
      </c>
      <c r="II5" t="s">
        <v>91</v>
      </c>
    </row>
    <row r="6" spans="2:245" x14ac:dyDescent="0.3">
      <c r="D6" t="s">
        <v>192</v>
      </c>
      <c r="E6" t="s">
        <v>244</v>
      </c>
      <c r="G6" t="s">
        <v>96</v>
      </c>
      <c r="H6" t="s">
        <v>99</v>
      </c>
      <c r="I6" t="s">
        <v>95</v>
      </c>
      <c r="J6" t="s">
        <v>96</v>
      </c>
      <c r="K6" t="s">
        <v>99</v>
      </c>
      <c r="L6" t="s">
        <v>95</v>
      </c>
      <c r="M6" t="s">
        <v>96</v>
      </c>
      <c r="N6" t="s">
        <v>99</v>
      </c>
      <c r="O6" t="s">
        <v>95</v>
      </c>
      <c r="P6" t="s">
        <v>96</v>
      </c>
      <c r="Q6" t="s">
        <v>99</v>
      </c>
      <c r="R6" t="s">
        <v>96</v>
      </c>
      <c r="S6" t="s">
        <v>99</v>
      </c>
      <c r="T6" t="s">
        <v>95</v>
      </c>
      <c r="U6" t="s">
        <v>96</v>
      </c>
      <c r="V6" t="s">
        <v>99</v>
      </c>
      <c r="W6" t="s">
        <v>95</v>
      </c>
      <c r="X6" t="s">
        <v>96</v>
      </c>
      <c r="Y6" t="s">
        <v>99</v>
      </c>
      <c r="Z6" t="s">
        <v>95</v>
      </c>
      <c r="AA6" t="s">
        <v>96</v>
      </c>
      <c r="AB6" t="s">
        <v>99</v>
      </c>
      <c r="AD6">
        <v>5</v>
      </c>
      <c r="AE6" s="1" t="s">
        <v>4</v>
      </c>
      <c r="AF6" t="s">
        <v>192</v>
      </c>
      <c r="AG6" t="s">
        <v>244</v>
      </c>
      <c r="AI6" s="84" t="s">
        <v>96</v>
      </c>
      <c r="AJ6" s="84" t="s">
        <v>99</v>
      </c>
      <c r="AK6" t="s">
        <v>95</v>
      </c>
      <c r="AL6" t="s">
        <v>96</v>
      </c>
      <c r="AM6" t="s">
        <v>99</v>
      </c>
      <c r="AN6" t="s">
        <v>95</v>
      </c>
      <c r="AO6" t="s">
        <v>96</v>
      </c>
      <c r="AP6" t="s">
        <v>99</v>
      </c>
      <c r="AQ6" t="s">
        <v>95</v>
      </c>
      <c r="AR6" t="s">
        <v>96</v>
      </c>
      <c r="AS6" t="s">
        <v>99</v>
      </c>
      <c r="AT6" s="84" t="s">
        <v>96</v>
      </c>
      <c r="AU6" s="84" t="s">
        <v>99</v>
      </c>
      <c r="AV6" t="s">
        <v>95</v>
      </c>
      <c r="AW6" t="s">
        <v>96</v>
      </c>
      <c r="AX6" t="s">
        <v>99</v>
      </c>
      <c r="AY6" t="s">
        <v>95</v>
      </c>
      <c r="AZ6" t="s">
        <v>96</v>
      </c>
      <c r="BA6" t="s">
        <v>99</v>
      </c>
      <c r="BB6" t="s">
        <v>95</v>
      </c>
      <c r="BC6" t="s">
        <v>96</v>
      </c>
      <c r="BD6" t="s">
        <v>99</v>
      </c>
      <c r="BF6" s="1" t="s">
        <v>5</v>
      </c>
      <c r="BG6" t="s">
        <v>192</v>
      </c>
      <c r="BH6" t="s">
        <v>244</v>
      </c>
      <c r="BJ6" s="84" t="s">
        <v>96</v>
      </c>
      <c r="BK6" s="84" t="s">
        <v>99</v>
      </c>
      <c r="BL6" t="s">
        <v>95</v>
      </c>
      <c r="BM6" t="s">
        <v>96</v>
      </c>
      <c r="BN6" t="s">
        <v>99</v>
      </c>
      <c r="BO6" t="s">
        <v>95</v>
      </c>
      <c r="BP6" t="s">
        <v>96</v>
      </c>
      <c r="BQ6" t="s">
        <v>99</v>
      </c>
      <c r="BR6" t="s">
        <v>95</v>
      </c>
      <c r="BS6" t="s">
        <v>96</v>
      </c>
      <c r="BT6" t="s">
        <v>99</v>
      </c>
      <c r="BU6" s="84" t="s">
        <v>96</v>
      </c>
      <c r="BV6" s="84" t="s">
        <v>99</v>
      </c>
      <c r="BW6" t="s">
        <v>95</v>
      </c>
      <c r="BX6" t="s">
        <v>96</v>
      </c>
      <c r="BY6" t="s">
        <v>99</v>
      </c>
      <c r="BZ6" t="s">
        <v>95</v>
      </c>
      <c r="CA6" t="s">
        <v>96</v>
      </c>
      <c r="CB6" t="s">
        <v>99</v>
      </c>
      <c r="CC6" t="s">
        <v>95</v>
      </c>
      <c r="CD6" t="s">
        <v>96</v>
      </c>
      <c r="CE6" t="s">
        <v>99</v>
      </c>
      <c r="CG6" s="1"/>
      <c r="CH6" t="s">
        <v>192</v>
      </c>
      <c r="CI6" t="s">
        <v>244</v>
      </c>
      <c r="CK6" s="84" t="s">
        <v>96</v>
      </c>
      <c r="CL6" s="84" t="s">
        <v>99</v>
      </c>
      <c r="CM6" t="s">
        <v>95</v>
      </c>
      <c r="CN6" t="s">
        <v>96</v>
      </c>
      <c r="CO6" t="s">
        <v>99</v>
      </c>
      <c r="CP6" t="s">
        <v>95</v>
      </c>
      <c r="CQ6" t="s">
        <v>96</v>
      </c>
      <c r="CR6" t="s">
        <v>99</v>
      </c>
      <c r="CS6" t="s">
        <v>95</v>
      </c>
      <c r="CT6" t="s">
        <v>96</v>
      </c>
      <c r="CU6" t="s">
        <v>99</v>
      </c>
      <c r="CV6" s="84" t="s">
        <v>96</v>
      </c>
      <c r="CW6" s="84" t="s">
        <v>99</v>
      </c>
      <c r="CX6" t="s">
        <v>95</v>
      </c>
      <c r="CY6" t="s">
        <v>96</v>
      </c>
      <c r="CZ6" t="s">
        <v>99</v>
      </c>
      <c r="DA6" t="s">
        <v>95</v>
      </c>
      <c r="DB6" t="s">
        <v>96</v>
      </c>
      <c r="DC6" t="s">
        <v>99</v>
      </c>
      <c r="DD6" t="s">
        <v>95</v>
      </c>
      <c r="DE6" t="s">
        <v>96</v>
      </c>
      <c r="DF6" t="s">
        <v>99</v>
      </c>
      <c r="DH6" s="1"/>
      <c r="DI6" t="s">
        <v>192</v>
      </c>
      <c r="DJ6" t="s">
        <v>244</v>
      </c>
      <c r="DL6" s="84" t="s">
        <v>96</v>
      </c>
      <c r="DM6" s="84" t="s">
        <v>99</v>
      </c>
      <c r="DN6" t="s">
        <v>95</v>
      </c>
      <c r="DO6" t="s">
        <v>96</v>
      </c>
      <c r="DP6" t="s">
        <v>99</v>
      </c>
      <c r="DQ6" t="s">
        <v>95</v>
      </c>
      <c r="DR6" t="s">
        <v>96</v>
      </c>
      <c r="DS6" t="s">
        <v>99</v>
      </c>
      <c r="DT6" t="s">
        <v>95</v>
      </c>
      <c r="DU6" t="s">
        <v>96</v>
      </c>
      <c r="DV6" t="s">
        <v>99</v>
      </c>
      <c r="DW6" s="84" t="s">
        <v>96</v>
      </c>
      <c r="DX6" s="84" t="s">
        <v>99</v>
      </c>
      <c r="DY6" t="s">
        <v>95</v>
      </c>
      <c r="DZ6" t="s">
        <v>96</v>
      </c>
      <c r="EA6" t="s">
        <v>99</v>
      </c>
      <c r="EB6" t="s">
        <v>95</v>
      </c>
      <c r="EC6" t="s">
        <v>96</v>
      </c>
      <c r="ED6" t="s">
        <v>99</v>
      </c>
      <c r="EE6" t="s">
        <v>95</v>
      </c>
      <c r="EF6" t="s">
        <v>96</v>
      </c>
      <c r="EG6" t="s">
        <v>99</v>
      </c>
      <c r="EI6" s="1"/>
      <c r="EJ6" t="s">
        <v>192</v>
      </c>
      <c r="EK6" t="s">
        <v>244</v>
      </c>
      <c r="EM6" s="84" t="s">
        <v>96</v>
      </c>
      <c r="EN6" s="84" t="s">
        <v>99</v>
      </c>
      <c r="EO6" t="s">
        <v>95</v>
      </c>
      <c r="EP6" t="s">
        <v>96</v>
      </c>
      <c r="EQ6" t="s">
        <v>99</v>
      </c>
      <c r="ER6" t="s">
        <v>95</v>
      </c>
      <c r="ES6" t="s">
        <v>96</v>
      </c>
      <c r="ET6" t="s">
        <v>99</v>
      </c>
      <c r="EU6" t="s">
        <v>95</v>
      </c>
      <c r="EV6" t="s">
        <v>96</v>
      </c>
      <c r="EW6" t="s">
        <v>99</v>
      </c>
      <c r="EX6" s="84" t="s">
        <v>96</v>
      </c>
      <c r="EY6" s="84" t="s">
        <v>99</v>
      </c>
      <c r="EZ6" t="s">
        <v>95</v>
      </c>
      <c r="FA6" t="s">
        <v>96</v>
      </c>
      <c r="FB6" t="s">
        <v>99</v>
      </c>
      <c r="FC6" t="s">
        <v>95</v>
      </c>
      <c r="FD6" t="s">
        <v>96</v>
      </c>
      <c r="FE6" t="s">
        <v>99</v>
      </c>
      <c r="FF6" t="s">
        <v>95</v>
      </c>
      <c r="FG6" t="s">
        <v>96</v>
      </c>
      <c r="FH6" t="s">
        <v>99</v>
      </c>
      <c r="FJ6" s="1" t="s">
        <v>914</v>
      </c>
      <c r="FK6" t="s">
        <v>192</v>
      </c>
      <c r="FL6" t="s">
        <v>244</v>
      </c>
      <c r="FN6" s="84" t="s">
        <v>96</v>
      </c>
      <c r="FO6" s="84" t="s">
        <v>99</v>
      </c>
      <c r="FP6" t="s">
        <v>95</v>
      </c>
      <c r="FQ6" t="s">
        <v>96</v>
      </c>
      <c r="FR6" t="s">
        <v>99</v>
      </c>
      <c r="FS6" t="s">
        <v>95</v>
      </c>
      <c r="FT6" t="s">
        <v>96</v>
      </c>
      <c r="FU6" t="s">
        <v>99</v>
      </c>
      <c r="FV6" t="s">
        <v>95</v>
      </c>
      <c r="FW6" t="s">
        <v>96</v>
      </c>
      <c r="FX6" t="s">
        <v>99</v>
      </c>
      <c r="FY6" s="84" t="s">
        <v>96</v>
      </c>
      <c r="FZ6" s="84" t="s">
        <v>99</v>
      </c>
      <c r="GA6" t="s">
        <v>95</v>
      </c>
      <c r="GB6" t="s">
        <v>96</v>
      </c>
      <c r="GC6" t="s">
        <v>99</v>
      </c>
      <c r="GD6" t="s">
        <v>95</v>
      </c>
      <c r="GE6" t="s">
        <v>96</v>
      </c>
      <c r="GF6" t="s">
        <v>99</v>
      </c>
      <c r="GG6" t="s">
        <v>95</v>
      </c>
      <c r="GH6" t="s">
        <v>96</v>
      </c>
      <c r="GI6" t="s">
        <v>99</v>
      </c>
      <c r="GK6" s="1" t="s">
        <v>913</v>
      </c>
      <c r="GL6" t="s">
        <v>192</v>
      </c>
      <c r="GM6" t="s">
        <v>244</v>
      </c>
      <c r="GO6" s="84" t="s">
        <v>96</v>
      </c>
      <c r="GP6" s="84" t="s">
        <v>99</v>
      </c>
      <c r="GQ6" t="s">
        <v>95</v>
      </c>
      <c r="GR6" t="s">
        <v>96</v>
      </c>
      <c r="GS6" t="s">
        <v>99</v>
      </c>
      <c r="GT6" t="s">
        <v>95</v>
      </c>
      <c r="GU6" t="s">
        <v>96</v>
      </c>
      <c r="GV6" t="s">
        <v>99</v>
      </c>
      <c r="GW6" t="s">
        <v>95</v>
      </c>
      <c r="GX6" t="s">
        <v>96</v>
      </c>
      <c r="GY6" t="s">
        <v>99</v>
      </c>
      <c r="GZ6" s="84" t="s">
        <v>96</v>
      </c>
      <c r="HA6" s="84" t="s">
        <v>99</v>
      </c>
      <c r="HB6" t="s">
        <v>95</v>
      </c>
      <c r="HC6" t="s">
        <v>96</v>
      </c>
      <c r="HD6" t="s">
        <v>99</v>
      </c>
      <c r="HE6" t="s">
        <v>95</v>
      </c>
      <c r="HF6" t="s">
        <v>96</v>
      </c>
      <c r="HG6" t="s">
        <v>99</v>
      </c>
      <c r="HH6" t="s">
        <v>95</v>
      </c>
      <c r="HI6" t="s">
        <v>96</v>
      </c>
      <c r="HJ6" t="s">
        <v>99</v>
      </c>
      <c r="HL6" s="1"/>
      <c r="HM6" t="s">
        <v>192</v>
      </c>
      <c r="HN6" t="s">
        <v>244</v>
      </c>
      <c r="HP6" s="84" t="s">
        <v>96</v>
      </c>
      <c r="HQ6" s="84" t="s">
        <v>99</v>
      </c>
      <c r="HR6" t="s">
        <v>95</v>
      </c>
      <c r="HS6" t="s">
        <v>96</v>
      </c>
      <c r="HT6" t="s">
        <v>99</v>
      </c>
      <c r="HU6" t="s">
        <v>95</v>
      </c>
      <c r="HV6" t="s">
        <v>96</v>
      </c>
      <c r="HW6" t="s">
        <v>99</v>
      </c>
      <c r="HX6" t="s">
        <v>95</v>
      </c>
      <c r="HY6" t="s">
        <v>96</v>
      </c>
      <c r="HZ6" t="s">
        <v>99</v>
      </c>
      <c r="IA6" s="84" t="s">
        <v>96</v>
      </c>
      <c r="IB6" s="84" t="s">
        <v>99</v>
      </c>
      <c r="IC6" t="s">
        <v>95</v>
      </c>
      <c r="ID6" t="s">
        <v>96</v>
      </c>
      <c r="IE6" t="s">
        <v>99</v>
      </c>
      <c r="IF6" t="s">
        <v>95</v>
      </c>
      <c r="IG6" t="s">
        <v>96</v>
      </c>
      <c r="IH6" t="s">
        <v>99</v>
      </c>
      <c r="II6" t="s">
        <v>95</v>
      </c>
      <c r="IJ6" t="s">
        <v>96</v>
      </c>
      <c r="IK6" t="s">
        <v>99</v>
      </c>
    </row>
    <row r="7" spans="2:245" x14ac:dyDescent="0.3">
      <c r="B7">
        <v>49</v>
      </c>
      <c r="C7" t="s">
        <v>189</v>
      </c>
      <c r="D7">
        <f t="shared" ref="D7:E18" si="0">HLOOKUP(pv_country&amp;D$1,$AF$2:$IK$255,$B7,FALSE)</f>
        <v>0</v>
      </c>
      <c r="E7">
        <f t="shared" si="0"/>
        <v>0</v>
      </c>
      <c r="G7">
        <f t="shared" ref="G7:P18" si="1">HLOOKUP(pv_country&amp;G$1,$AF$2:$IK$255,$B7,FALSE)</f>
        <v>2000495.8534629033</v>
      </c>
      <c r="H7">
        <f t="shared" si="1"/>
        <v>14271533.119392278</v>
      </c>
      <c r="I7">
        <f t="shared" si="1"/>
        <v>0</v>
      </c>
      <c r="J7">
        <f t="shared" si="1"/>
        <v>1384945.1356148662</v>
      </c>
      <c r="K7">
        <f t="shared" si="1"/>
        <v>9880195.6211279463</v>
      </c>
      <c r="L7">
        <f t="shared" si="1"/>
        <v>0</v>
      </c>
      <c r="M7">
        <f t="shared" si="1"/>
        <v>365636.14907855145</v>
      </c>
      <c r="N7">
        <f t="shared" si="1"/>
        <v>2608447.5017475281</v>
      </c>
      <c r="O7">
        <f t="shared" si="1"/>
        <v>0</v>
      </c>
      <c r="P7">
        <f t="shared" si="1"/>
        <v>58.682242520465167</v>
      </c>
      <c r="Q7">
        <f t="shared" ref="Q7:AB18" si="2">HLOOKUP(pv_country&amp;Q$1,$AF$2:$IK$255,$B7,FALSE)</f>
        <v>418.63899202856237</v>
      </c>
      <c r="R7">
        <f t="shared" si="2"/>
        <v>37146.865642637509</v>
      </c>
      <c r="S7">
        <f t="shared" si="2"/>
        <v>111687.18181720396</v>
      </c>
      <c r="T7">
        <f t="shared" si="2"/>
        <v>0</v>
      </c>
      <c r="U7">
        <f t="shared" si="2"/>
        <v>25716.809553019062</v>
      </c>
      <c r="V7">
        <f t="shared" si="2"/>
        <v>77321.139606720069</v>
      </c>
      <c r="W7">
        <f t="shared" si="2"/>
        <v>0</v>
      </c>
      <c r="X7">
        <f t="shared" si="2"/>
        <v>6789.4351694861907</v>
      </c>
      <c r="Y7">
        <f t="shared" si="2"/>
        <v>20413.374509319241</v>
      </c>
      <c r="Z7">
        <f t="shared" si="2"/>
        <v>0</v>
      </c>
      <c r="AA7">
        <f t="shared" si="2"/>
        <v>1.0896605332837859</v>
      </c>
      <c r="AB7">
        <f t="shared" si="2"/>
        <v>3.276214883664585</v>
      </c>
      <c r="AD7">
        <v>6</v>
      </c>
      <c r="AE7" t="s">
        <v>271</v>
      </c>
      <c r="AF7">
        <v>0</v>
      </c>
      <c r="AG7" s="4">
        <v>0</v>
      </c>
      <c r="AI7" s="85">
        <f t="array" ref="AI7:AI40">MMULT(L1_Colombia,AF7:AF40)-AF7:AF40</f>
        <v>2000495.8534629033</v>
      </c>
      <c r="AJ7" s="85">
        <f t="array" ref="AJ7:AJ41">MMULT(l2_colombia,AF7:AF41)-AI7:AI41-AF7:AF41</f>
        <v>14271533.119392278</v>
      </c>
      <c r="AK7" s="4">
        <f>AF7*'Colombia-IO-Data'!AN13</f>
        <v>0</v>
      </c>
      <c r="AL7" s="4">
        <f>AI7*'Colombia-IO-Data'!$AN13</f>
        <v>1384945.1356148662</v>
      </c>
      <c r="AM7" s="4">
        <f>AJ7*'Colombia-IO-Data'!$AN13</f>
        <v>9880195.6211279463</v>
      </c>
      <c r="AN7" s="20">
        <f>AK7*'Colombia-IO-Data'!$AO13</f>
        <v>0</v>
      </c>
      <c r="AO7" s="20">
        <f>AL7*'Colombia-IO-Data'!$AO13</f>
        <v>365636.14907855145</v>
      </c>
      <c r="AP7" s="20">
        <f>AM7*'Colombia-IO-Data'!$AO13</f>
        <v>2608447.5017475281</v>
      </c>
      <c r="AQ7" s="20">
        <f>(AN7*'Default-Data'!$F$19/pv_dollar_index)/'Colombia-IO-Data'!$AP13</f>
        <v>0</v>
      </c>
      <c r="AR7" s="20">
        <f>(AO7*'Default-Data'!$F$19/pv_dollar_index)/'Colombia-IO-Data'!$AP13</f>
        <v>58.682242520465167</v>
      </c>
      <c r="AS7" s="20">
        <f>(AP7*'Default-Data'!$F$19/pv_dollar_index)/'Colombia-IO-Data'!$AP13</f>
        <v>418.63899202856237</v>
      </c>
      <c r="AT7" s="84">
        <f t="array" ref="AT7:AT40">MMULT(L1_Colombia,AG7:AG40)-AG7:AG40</f>
        <v>37146.865642637509</v>
      </c>
      <c r="AU7" s="84">
        <f t="array" ref="AU7:AU41">MMULT(l2_colombia,AG7:AG41)-AT7:AT41-AG7:AG41</f>
        <v>111687.18181720396</v>
      </c>
      <c r="AV7">
        <f>'Colombia-IO-Data'!$AN13*Calculations!AG7</f>
        <v>0</v>
      </c>
      <c r="AW7">
        <f>'Colombia-IO-Data'!$AN13*Calculations!AT7</f>
        <v>25716.809553019062</v>
      </c>
      <c r="AX7">
        <f>'Colombia-IO-Data'!$AN13*Calculations!AU7</f>
        <v>77321.139606720069</v>
      </c>
      <c r="AY7">
        <f>AV7*'Colombia-IO-Data'!$AO13</f>
        <v>0</v>
      </c>
      <c r="AZ7">
        <f>AW7*'Colombia-IO-Data'!$AO13</f>
        <v>6789.4351694861907</v>
      </c>
      <c r="BA7">
        <f>AX7*'Colombia-IO-Data'!$AO13</f>
        <v>20413.374509319241</v>
      </c>
      <c r="BB7">
        <f>(AY7*'Default-Data'!$F$19/pv_dollar_index)/'Colombia-IO-Data'!$AP13</f>
        <v>0</v>
      </c>
      <c r="BC7">
        <f>(AZ7*'Default-Data'!$F$19/pv_dollar_index)/'Colombia-IO-Data'!$AP13</f>
        <v>1.0896605332837859</v>
      </c>
      <c r="BD7">
        <f>(BA7*'Default-Data'!$F$19/pv_dollar_index)/'Colombia-IO-Data'!$AP13</f>
        <v>3.276214883664585</v>
      </c>
      <c r="BF7" t="s">
        <v>928</v>
      </c>
      <c r="BG7">
        <f>AF7</f>
        <v>0</v>
      </c>
      <c r="BH7">
        <f>AG7</f>
        <v>0</v>
      </c>
      <c r="BJ7" s="84">
        <f t="array" ref="BJ7:BJ40">MMULT(Mexico_L1,BG7:BG40)-BG7:BG40</f>
        <v>871490.04625498073</v>
      </c>
      <c r="BK7" s="84">
        <f t="array" ref="BK7:BK41">MMULT(Mexico_L2,BG7:BG41)-BG7:BG41-BJ7:BJ41</f>
        <v>8806782.207648281</v>
      </c>
      <c r="BL7">
        <f>BG7*'Mexico-IO-Data'!AQ13</f>
        <v>0</v>
      </c>
      <c r="BM7">
        <f>BJ7*'Mexico-IO-Data'!$AQ13</f>
        <v>531500.3901471413</v>
      </c>
      <c r="BN7">
        <f>BK7*'Mexico-IO-Data'!$AQ13</f>
        <v>5371040.3227444924</v>
      </c>
      <c r="BO7">
        <f>BG7*'Mexico-IO-Data'!AR13</f>
        <v>0</v>
      </c>
      <c r="BP7">
        <f>BJ7*'Mexico-IO-Data'!$AR13</f>
        <v>87556.580435205295</v>
      </c>
      <c r="BQ7">
        <f>BK7*'Mexico-IO-Data'!$AR13</f>
        <v>884796.94983651652</v>
      </c>
      <c r="BR7">
        <f>(Calculations!BO7*'Default-Data'!$F$19/pv_dollar_index)/'Mexico-IO-Data'!$AS13</f>
        <v>0</v>
      </c>
      <c r="BS7">
        <f>(Calculations!BP7*'Default-Data'!$F$19/pv_dollar_index)/'Mexico-IO-Data'!$AS13</f>
        <v>65.424444582430041</v>
      </c>
      <c r="BT7">
        <f>(Calculations!BQ7*'Default-Data'!$F$19/pv_dollar_index)/'Mexico-IO-Data'!$AS13</f>
        <v>661.14218627029197</v>
      </c>
      <c r="BU7" s="84">
        <f t="array" ref="BU7:BU40">MMULT(Mexico_L1,BH7:BH40)-BH7:BH40</f>
        <v>17814.216959666748</v>
      </c>
      <c r="BV7" s="84">
        <f t="array" ref="BV7:BV41">MMULT(Mexico_L2,BH7:BH41)-BH7:BH41-BU7:BU41</f>
        <v>103377.53363457182</v>
      </c>
      <c r="BW7">
        <f>BH7*'Mexico-IO-Data'!AQ13</f>
        <v>0</v>
      </c>
      <c r="BX7">
        <f>BU7*'Mexico-IO-Data'!$AQ13</f>
        <v>10864.453707665723</v>
      </c>
      <c r="BY7">
        <f>BV7*'Mexico-IO-Data'!$AQ13</f>
        <v>63047.420559004611</v>
      </c>
      <c r="BZ7">
        <f>BH7*'Mexico-IO-Data'!AR13</f>
        <v>0</v>
      </c>
      <c r="CA7">
        <f>BU7*'Mexico-IO-Data'!$AR13</f>
        <v>1789.7529946806844</v>
      </c>
      <c r="CB7">
        <f>BV7*'Mexico-IO-Data'!$AR13</f>
        <v>10386.100653432217</v>
      </c>
      <c r="CC7">
        <f>(BZ7*'Default-Data'!$F$19/pv_dollar_index)/'Mexico-IO-Data'!$AS13</f>
        <v>0</v>
      </c>
      <c r="CD7">
        <f>(CA7*'Default-Data'!$F$19/pv_dollar_index)/'Mexico-IO-Data'!$AS13</f>
        <v>1.3373477474189126</v>
      </c>
      <c r="CE7">
        <f>(CB7*'Default-Data'!$F$19/pv_dollar_index)/'Mexico-IO-Data'!$AS13</f>
        <v>7.7607515420371165</v>
      </c>
      <c r="CG7" t="s">
        <v>271</v>
      </c>
      <c r="CH7">
        <f>AF7</f>
        <v>0</v>
      </c>
      <c r="CI7">
        <f>AG7</f>
        <v>0</v>
      </c>
      <c r="CK7" s="84">
        <f t="array" ref="CK7:CK40">MMULT(Philippines_L1,CH7:CH40)-CH7:CH40</f>
        <v>3182416.5076963906</v>
      </c>
      <c r="CL7" s="84">
        <f t="array" ref="CL7:CL41">MMULT(Philippines_L2,CH7:CH41)-CK7:CK41-CH7:CH41</f>
        <v>28282581.274761327</v>
      </c>
      <c r="CM7">
        <f>CH7*'Philippines-IO-Data'!AN13</f>
        <v>0</v>
      </c>
      <c r="CN7">
        <f>'Philippines-IO-Data'!$AN13*Calculations!CK7</f>
        <v>2246012.0717221741</v>
      </c>
      <c r="CO7">
        <f>'Philippines-IO-Data'!$AN13*Calculations!CL7</f>
        <v>19960623.887210459</v>
      </c>
      <c r="CP7">
        <f>CH7*'Philippines-IO-Data'!AO13</f>
        <v>0</v>
      </c>
      <c r="CQ7">
        <f>'Philippines-IO-Data'!$AO13*Calculations!CK7</f>
        <v>646505.0158397432</v>
      </c>
      <c r="CR7">
        <f>'Philippines-IO-Data'!$AO13*Calculations!CL7</f>
        <v>5745580.6337128291</v>
      </c>
      <c r="CS7" s="31">
        <f>(CP7*'Default-Data'!$F$19/pv_dollar_index)/'Philippines-IO-Data'!$AP13</f>
        <v>0</v>
      </c>
      <c r="CT7" s="31">
        <f>(CQ7*'Default-Data'!$F$19/pv_dollar_index)/'Philippines-IO-Data'!$AP13</f>
        <v>291.7664630196146</v>
      </c>
      <c r="CU7" s="31">
        <f>(CR7*'Default-Data'!$F$19/pv_dollar_index)/'Philippines-IO-Data'!$AP13</f>
        <v>2592.9694254807282</v>
      </c>
      <c r="CV7" s="84">
        <f t="array" ref="CV7:CV40">MMULT(Philippines_L1,CI7:CI40)-CI7:CI40</f>
        <v>25451.636072020738</v>
      </c>
      <c r="CW7" s="84">
        <f t="array" ref="CW7:CW41">MMULT(Philippines_L2,CI7:CI41)-CV7:CV41-CI7:CI41</f>
        <v>245593.21991253959</v>
      </c>
      <c r="CX7">
        <f>CI7*'Philippines-IO-Data'!AN13</f>
        <v>0</v>
      </c>
      <c r="CY7">
        <f>'Philippines-IO-Data'!$AN13*Calculations!CV7</f>
        <v>17962.665076865465</v>
      </c>
      <c r="CZ7">
        <f>'Philippines-IO-Data'!$AN13*Calculations!CW7</f>
        <v>173329.08351960662</v>
      </c>
      <c r="DA7">
        <f>'Philippines-IO-Data'!AO13*Calculations!CI7</f>
        <v>0</v>
      </c>
      <c r="DB7">
        <f>'Philippines-IO-Data'!$AO13*Calculations!CV7</f>
        <v>5170.4766934482459</v>
      </c>
      <c r="DC7">
        <f>'Philippines-IO-Data'!$AO13*Calculations!CW7</f>
        <v>49892.039004228805</v>
      </c>
      <c r="DD7" s="20">
        <f>(DA7*'Default-Data'!$F$19/pv_dollar_index)/'Philippines-IO-Data'!$AP13</f>
        <v>0</v>
      </c>
      <c r="DE7" s="20">
        <f>(DB7*'Default-Data'!$F$19/pv_dollar_index)/'Philippines-IO-Data'!$AP13</f>
        <v>2.3334261297466781</v>
      </c>
      <c r="DF7" s="20">
        <f>(DC7*'Default-Data'!$F$19/pv_dollar_index)/'Philippines-IO-Data'!$AP13</f>
        <v>22.516180689167093</v>
      </c>
      <c r="DH7" t="s">
        <v>928</v>
      </c>
      <c r="DI7">
        <f>AF7</f>
        <v>0</v>
      </c>
      <c r="DJ7">
        <f>AG7</f>
        <v>0</v>
      </c>
      <c r="DL7" s="84">
        <f t="array" ref="DL7:DL40">MMULT(SouthAfrica_L1,DI7:DI40)-DI7:DI40</f>
        <v>3397214.3601922239</v>
      </c>
      <c r="DM7" s="84">
        <f t="array" ref="DM7:DM41">MMULT(SouthAfrica_L2,DI7:DI41)-DI7:DI41-DL7:DL41</f>
        <v>17271034.039961867</v>
      </c>
      <c r="DN7">
        <f>DI7*'SouthAfrica-IO-Data'!AR13</f>
        <v>0</v>
      </c>
      <c r="DO7">
        <f>DL7*'SouthAfrica-IO-Data'!$AR13</f>
        <v>1371961.1913050266</v>
      </c>
      <c r="DP7">
        <f>DM7*'SouthAfrica-IO-Data'!$AR13</f>
        <v>6974887.6356436368</v>
      </c>
      <c r="DQ7">
        <f>DI7*'SouthAfrica-IO-Data'!AS13</f>
        <v>0</v>
      </c>
      <c r="DR7">
        <f>DL7*'SouthAfrica-IO-Data'!$AS13</f>
        <v>420861.26640737517</v>
      </c>
      <c r="DS7">
        <f>DM7*'SouthAfrica-IO-Data'!$AS13</f>
        <v>2139608.6580217895</v>
      </c>
      <c r="DT7">
        <f>(DQ7*'Default-Data'!$F$19/pv_dollar_index)/'SouthAfrica-IO-Data'!$AT13</f>
        <v>0</v>
      </c>
      <c r="DU7">
        <f>(DR7*'Default-Data'!$F$19/pv_dollar_index)/'SouthAfrica-IO-Data'!$AT13</f>
        <v>22.973454893135159</v>
      </c>
      <c r="DV7">
        <f>(DS7*'Default-Data'!$F$19/pv_dollar_index)/'SouthAfrica-IO-Data'!$AT13</f>
        <v>116.79431422526284</v>
      </c>
      <c r="DW7" s="84">
        <f t="array" ref="DW7:DW40">MMULT(SouthAfrica_L1,DJ7:DJ40)-DJ7:DJ40</f>
        <v>32272.16153044334</v>
      </c>
      <c r="DX7" s="84">
        <f t="array" ref="DX7:DX41">MMULT(SouthAfrica_L2,DJ7:DJ41)-DJ7:DJ41-DW7:DW41</f>
        <v>148648.84474443449</v>
      </c>
      <c r="DY7">
        <f>DJ7*'SouthAfrica-IO-Data'!AR13</f>
        <v>0</v>
      </c>
      <c r="DZ7">
        <f>DW7*'SouthAfrica-IO-Data'!$AR13</f>
        <v>13033.076069062074</v>
      </c>
      <c r="EA7">
        <f>DX7*'SouthAfrica-IO-Data'!$AR13</f>
        <v>60031.668449132187</v>
      </c>
      <c r="EB7">
        <f>DJ7*'SouthAfrica-IO-Data'!AS13</f>
        <v>0</v>
      </c>
      <c r="EC7">
        <f>DW7*'SouthAfrica-IO-Data'!$AS13</f>
        <v>3998.0117035173621</v>
      </c>
      <c r="ED7">
        <f>DX7*'SouthAfrica-IO-Data'!$AS13</f>
        <v>18415.246851127798</v>
      </c>
      <c r="EE7">
        <f>(EB7*'Default-Data'!$F$19/pv_dollar_index)/'SouthAfrica-IO-Data'!$AT13</f>
        <v>0</v>
      </c>
      <c r="EF7">
        <f>(EC7*'Default-Data'!$F$19/pv_dollar_index)/'SouthAfrica-IO-Data'!$AT13</f>
        <v>0.21823852386567127</v>
      </c>
      <c r="EG7">
        <f>(ED7*'Default-Data'!$F$19/pv_dollar_index)/'SouthAfrica-IO-Data'!$AT13</f>
        <v>1.0052287455477753</v>
      </c>
      <c r="EI7" t="s">
        <v>129</v>
      </c>
      <c r="EJ7">
        <v>0</v>
      </c>
      <c r="EK7">
        <v>0</v>
      </c>
      <c r="EM7" s="84">
        <f t="array" ref="EM7:EM33">MMULT(Zambia_L1,EJ7:EJ33)-EJ7:EJ33</f>
        <v>5508.565768999867</v>
      </c>
      <c r="EN7" s="84">
        <f t="array" ref="EN7:EN48">MMULT(Zambia_L2,EJ7:EJ48)-EM7:EM48-EJ7:EJ48</f>
        <v>5151134.5244649909</v>
      </c>
      <c r="EO7">
        <f>EJ7*'Zambia-IO-Data'!BO11</f>
        <v>0</v>
      </c>
      <c r="EP7">
        <f>EM7*'Zambia-IO-Data'!$BO11</f>
        <v>2174.9938277935762</v>
      </c>
      <c r="EQ7">
        <f>EN7*'Zambia-IO-Data'!$BO11</f>
        <v>2033866.2124896243</v>
      </c>
      <c r="ER7">
        <f>EJ7*'Zambia-IO-Data'!$BN11</f>
        <v>0</v>
      </c>
      <c r="ES7">
        <f>EM7*'Zambia-IO-Data'!$BN11</f>
        <v>1728.1620110419142</v>
      </c>
      <c r="ET7">
        <f>EN7*'Zambia-IO-Data'!$BN11</f>
        <v>1616027.7234128576</v>
      </c>
      <c r="EU7">
        <f>(ER7*'Default-Data'!$F$19/pv_dollar_index)/'Zambia-IO-Data'!$BP11</f>
        <v>0</v>
      </c>
      <c r="EV7">
        <f>(ES7*'Default-Data'!$F$19/pv_dollar_index)/'Zambia-IO-Data'!$BP11</f>
        <v>13.092835536292341</v>
      </c>
      <c r="EW7">
        <f>(ET7*'Default-Data'!$F$19/pv_dollar_index)/'Zambia-IO-Data'!$BP11</f>
        <v>12243.287995884724</v>
      </c>
      <c r="EX7" s="84">
        <f t="array" ref="EX7:EX33">MMULT(Zambia_L1,EK7:EK33)-EK7:EK33</f>
        <v>51.869098597553361</v>
      </c>
      <c r="EY7" s="84">
        <f t="array" ref="EY7:EY48">MMULT(Zambia_L2,EK7:EK48)-EX7:EX48-EK7:EK48</f>
        <v>36010.816414269277</v>
      </c>
      <c r="EZ7">
        <f>EK7*'Zambia-IO-Data'!BO11</f>
        <v>0</v>
      </c>
      <c r="FA7">
        <f>EX7*'Zambia-IO-Data'!$BO11</f>
        <v>20.479916920984252</v>
      </c>
      <c r="FB7">
        <f>EY7*'Zambia-IO-Data'!$BO11</f>
        <v>14218.456621797515</v>
      </c>
      <c r="FC7">
        <f>EK7*'Zambia-IO-Data'!BN11</f>
        <v>0</v>
      </c>
      <c r="FD7">
        <f>EX7*'Zambia-IO-Data'!$BN11</f>
        <v>16.272512574457984</v>
      </c>
      <c r="FE7">
        <f>EY7*'Zambia-IO-Data'!$BN11</f>
        <v>11297.409802015249</v>
      </c>
      <c r="FF7">
        <f>(FC7*'Default-Data'!$F$19/pv_dollar_index)/'Zambia-IO-Data'!$BP11</f>
        <v>0</v>
      </c>
      <c r="FG7">
        <f>(FD7*'Default-Data'!$F$19/pv_dollar_index)/'Zambia-IO-Data'!$BP11</f>
        <v>0.12328319309089369</v>
      </c>
      <c r="FH7">
        <f>(FE7*'Default-Data'!$F$19/pv_dollar_index)/'Zambia-IO-Data'!$BP11</f>
        <v>85.591008006653382</v>
      </c>
      <c r="FJ7" t="s">
        <v>271</v>
      </c>
      <c r="FK7">
        <f>AF7</f>
        <v>0</v>
      </c>
      <c r="FL7">
        <f>CI7</f>
        <v>0</v>
      </c>
      <c r="FN7">
        <f t="array" ref="FN7:FN40">MMULT(CustomRegion1_L1,FK7:FK40)-FK7:FK40</f>
        <v>6189493.8506559748</v>
      </c>
      <c r="FO7">
        <f t="array" ref="FO7:FO41">MMULT(CustomRegion1_L2,FK7:FK41)-FN7:FN41-FK7:FK41</f>
        <v>37573566.259743363</v>
      </c>
      <c r="FP7">
        <f>FK7*CustomRegion1!C9</f>
        <v>0</v>
      </c>
      <c r="FQ7">
        <f>FN7*CustomRegion1!$C9</f>
        <v>4368277.336672781</v>
      </c>
      <c r="FR7">
        <f>FO7*CustomRegion1!$C9</f>
        <v>26517799.663540341</v>
      </c>
      <c r="FS7">
        <f>FK7*CustomRegion1!D9</f>
        <v>0</v>
      </c>
      <c r="FT7">
        <f>FN7*CustomRegion1!$D9</f>
        <v>1257390.0400154945</v>
      </c>
      <c r="FU7">
        <f>FO7*CustomRegion1!$D9</f>
        <v>7633035.7736531971</v>
      </c>
      <c r="FV7">
        <f>(FS7*'Default-Data'!$C$58/pv_dollar_index)/CustomRegion1!$E9</f>
        <v>0</v>
      </c>
      <c r="FW7">
        <f>(FT7*'Default-Data'!$C$58/pv_dollar_index)/CustomRegion1!$E9</f>
        <v>569.82882979334681</v>
      </c>
      <c r="FX7">
        <f>(FU7*'Default-Data'!$C$58/pv_dollar_index)/CustomRegion1!$E9</f>
        <v>3459.1683600563251</v>
      </c>
      <c r="FY7">
        <f t="array" ref="FY7:FY40">MMULT(CustomRegion1_L1,FL7:FL40)-FL7:FL40</f>
        <v>58650.362989163965</v>
      </c>
      <c r="FZ7">
        <f t="array" ref="FZ7:FZ41">MMULT(CustomRegion1_L2,FL7:FL41)-FY7:FY41-FL7:FL41</f>
        <v>328493.72537330905</v>
      </c>
      <c r="GA7">
        <f>FL7*CustomRegion1!C9</f>
        <v>0</v>
      </c>
      <c r="GB7">
        <f>FY7*CustomRegion1!$C9</f>
        <v>41392.892151600463</v>
      </c>
      <c r="GC7">
        <f>FZ7*CustomRegion1!$C9</f>
        <v>231836.67847660265</v>
      </c>
      <c r="GD7">
        <f>FL7*CustomRegion1!D9</f>
        <v>0</v>
      </c>
      <c r="GE7">
        <f>FY7*CustomRegion1!$D9</f>
        <v>11914.767838092666</v>
      </c>
      <c r="GF7">
        <f>FZ7*CustomRegion1!$D9</f>
        <v>66733.201204846264</v>
      </c>
      <c r="GG7">
        <f>(GD7*'Default-Data'!$C$58/pv_dollar_index)/CustomRegion1!$E9</f>
        <v>0</v>
      </c>
      <c r="GH7">
        <f>(GE7*'Default-Data'!$C$58/pv_dollar_index)/CustomRegion1!$E9</f>
        <v>5.3995800812579082</v>
      </c>
      <c r="GI7">
        <f>(GF7*'Default-Data'!$C$58/pv_dollar_index)/CustomRegion1!$E9</f>
        <v>30.242407479585982</v>
      </c>
      <c r="GK7" t="s">
        <v>34</v>
      </c>
      <c r="GL7">
        <v>0</v>
      </c>
      <c r="GM7">
        <v>0</v>
      </c>
      <c r="GO7">
        <f t="array" ref="GO7:GO43">MMULT(CustomRegion2_L1,GL7:GL43)-GL7:GL43</f>
        <v>2244747.209449661</v>
      </c>
      <c r="GP7">
        <f t="array" ref="GP7:GP45">MMULT(CustomRegion2_L2,GL7:GL45)-GO7:GO45-GL7:GL45</f>
        <v>23023802.898324583</v>
      </c>
      <c r="GQ7">
        <f>GL7*CustomRegion2!$C$13</f>
        <v>0</v>
      </c>
      <c r="GR7">
        <f>GO7*CustomRegion2!C$13</f>
        <v>1383171.6127574993</v>
      </c>
      <c r="GS7">
        <f>GP7*CustomRegion2!D$13</f>
        <v>2547736.9019771623</v>
      </c>
      <c r="GT7">
        <f>GL7*CustomRegion2!D13</f>
        <v>0</v>
      </c>
      <c r="GU7">
        <f>GO7*CustomRegion2!$D13</f>
        <v>248396.20658589495</v>
      </c>
      <c r="GV7">
        <f>GP7*CustomRegion2!$D13</f>
        <v>2547736.9019771623</v>
      </c>
      <c r="GW7">
        <f>(GT7*'Default-Data'!$C$59/pv_dollar_index)/CustomRegion2!$E13</f>
        <v>0</v>
      </c>
      <c r="GX7">
        <f>(GU7*'Default-Data'!$C$59/pv_dollar_index)/CustomRegion2!$E13</f>
        <v>185.60779522780848</v>
      </c>
      <c r="GY7">
        <f>(GV7*'Default-Data'!$C$59/pv_dollar_index)/CustomRegion2!$E13</f>
        <v>1903.7320887305391</v>
      </c>
      <c r="GZ7">
        <f t="array" ref="GZ7:GZ43">MMULT(CustomRegion2_L1,GM7:GM43)-GM7:GM43</f>
        <v>951180.51404605503</v>
      </c>
      <c r="HA7">
        <f t="array" ref="HA7:HA45">MMULT(CustomRegion2_L2,GM7:GM45)-GM7:GM45-GZ7:GZ45</f>
        <v>6433551.5576782413</v>
      </c>
      <c r="HB7">
        <f>GM7*CustomRegion2!C13</f>
        <v>0</v>
      </c>
      <c r="HC7">
        <f>GZ7*CustomRegion2!$C13</f>
        <v>586099.79782941472</v>
      </c>
      <c r="HD7">
        <f>HA7*CustomRegion2!$C13</f>
        <v>3964235.1915314365</v>
      </c>
      <c r="HE7">
        <f>GM7*CustomRegion2!D13</f>
        <v>0</v>
      </c>
      <c r="HF7">
        <f>GZ7*CustomRegion2!$D13</f>
        <v>105254.4493530687</v>
      </c>
      <c r="HG7">
        <f>HA7*CustomRegion2!$D13</f>
        <v>711915.26380997058</v>
      </c>
      <c r="HH7">
        <f>(HE7*'Default-Data'!$C$59/pv_dollar_index)/CustomRegion2!$E13</f>
        <v>0</v>
      </c>
      <c r="HI7">
        <f>(HF7*'Default-Data'!$C$59/pv_dollar_index)/CustomRegion2!$E13</f>
        <v>78.648730392686517</v>
      </c>
      <c r="HJ7">
        <f>(HG7*'Default-Data'!$C$59/pv_dollar_index)/CustomRegion2!$E13</f>
        <v>531.96071035448574</v>
      </c>
      <c r="HL7" t="s">
        <v>129</v>
      </c>
      <c r="HM7">
        <f>EJ7</f>
        <v>0</v>
      </c>
      <c r="HN7">
        <f>EK7</f>
        <v>0</v>
      </c>
      <c r="HP7">
        <f t="array" ref="HP7:HP33">MMULT(CustomRegion3_L1,HM7:HM33)-HM7:HM33</f>
        <v>5508.565768999867</v>
      </c>
      <c r="HQ7">
        <f t="array" ref="HQ7:HQ48">MMULT(CustomRegion3_L2,HM7:HM48)-HM7:HM48-HP7:HP48</f>
        <v>5151134.5244649909</v>
      </c>
      <c r="HR7">
        <f>HM7*CustomRegion3!D12</f>
        <v>0</v>
      </c>
      <c r="HS7">
        <f>HP7*CustomRegion3!$D12</f>
        <v>2174.9938277935762</v>
      </c>
      <c r="HT7">
        <f>HQ7*CustomRegion3!$D12</f>
        <v>2033866.2124896243</v>
      </c>
      <c r="HU7">
        <f>HM7*CustomRegion3!E12</f>
        <v>0</v>
      </c>
      <c r="HV7">
        <f>HP7*CustomRegion3!$E12</f>
        <v>1728.1620110419142</v>
      </c>
      <c r="HW7">
        <f>HQ7*CustomRegion3!$E12</f>
        <v>1616027.7234128576</v>
      </c>
      <c r="HX7">
        <f>(HU7*'Default-Data'!$C$60/pv_dollar_index)/CustomRegion3!$F12</f>
        <v>0</v>
      </c>
      <c r="HY7">
        <f>(HV7*'Default-Data'!$C$60/pv_dollar_index)/CustomRegion3!$F12</f>
        <v>13.145863233624963</v>
      </c>
      <c r="HZ7">
        <f>(HW7*'Default-Data'!$C$60/pv_dollar_index)/CustomRegion3!$F12</f>
        <v>12292.874914501572</v>
      </c>
      <c r="IA7">
        <f t="array" ref="IA7:IA33">MMULT(CustomRegion3_L1,HN7:HN33)-HN7:HN33</f>
        <v>51.869098597553361</v>
      </c>
      <c r="IB7">
        <f t="array" ref="IB7:IB48">MMULT(CustomRegion3_L2,HN7:HN48)-HN7:HN48-IA7:IA48</f>
        <v>36010.816414269277</v>
      </c>
      <c r="IC7">
        <f>HN7*CustomRegion3!D12</f>
        <v>0</v>
      </c>
      <c r="ID7">
        <f>IA7*CustomRegion3!$D12</f>
        <v>20.479916920984252</v>
      </c>
      <c r="IE7">
        <f>IB7*CustomRegion3!$D12</f>
        <v>14218.456621797515</v>
      </c>
      <c r="IF7">
        <f>HN7*CustomRegion3!E12</f>
        <v>0</v>
      </c>
      <c r="IG7">
        <f>IA7*CustomRegion3!$E12</f>
        <v>16.272512574457984</v>
      </c>
      <c r="IH7">
        <f>IB7*CustomRegion3!$E12</f>
        <v>11297.409802015249</v>
      </c>
      <c r="II7">
        <f>(IF7*'Default-Data'!$C$60/pv_dollar_index)/CustomRegion3!$F12</f>
        <v>0</v>
      </c>
      <c r="IJ7">
        <f>(IG7*'Default-Data'!$C$60/pv_dollar_index)/CustomRegion3!$F12</f>
        <v>0.12378250615652427</v>
      </c>
      <c r="IK7">
        <f>(IH7*'Default-Data'!$C$60/pv_dollar_index)/CustomRegion3!$F12</f>
        <v>85.937662790056862</v>
      </c>
    </row>
    <row r="8" spans="2:245" x14ac:dyDescent="0.3">
      <c r="B8">
        <v>50</v>
      </c>
      <c r="C8" t="s">
        <v>190</v>
      </c>
      <c r="D8">
        <f t="shared" si="0"/>
        <v>0</v>
      </c>
      <c r="E8">
        <f t="shared" si="0"/>
        <v>0</v>
      </c>
      <c r="G8">
        <f t="shared" si="1"/>
        <v>26127069.502077404</v>
      </c>
      <c r="H8">
        <f t="shared" si="1"/>
        <v>3605101.6608697399</v>
      </c>
      <c r="I8">
        <f t="shared" si="1"/>
        <v>0</v>
      </c>
      <c r="J8">
        <f t="shared" si="1"/>
        <v>21395019.66769797</v>
      </c>
      <c r="K8">
        <f t="shared" si="1"/>
        <v>2952157.3757908777</v>
      </c>
      <c r="L8">
        <f t="shared" si="1"/>
        <v>0</v>
      </c>
      <c r="M8">
        <f t="shared" si="1"/>
        <v>1774560.8029673533</v>
      </c>
      <c r="N8">
        <f t="shared" si="1"/>
        <v>244859.91808546579</v>
      </c>
      <c r="O8">
        <f t="shared" si="1"/>
        <v>0</v>
      </c>
      <c r="P8">
        <f t="shared" si="1"/>
        <v>132.927504964251</v>
      </c>
      <c r="Q8">
        <f t="shared" si="2"/>
        <v>18.34178796377407</v>
      </c>
      <c r="R8">
        <f t="shared" si="2"/>
        <v>409248.33633547212</v>
      </c>
      <c r="S8">
        <f t="shared" si="2"/>
        <v>28213.061715139018</v>
      </c>
      <c r="T8">
        <f t="shared" si="2"/>
        <v>0</v>
      </c>
      <c r="U8">
        <f t="shared" si="2"/>
        <v>335126.60898207151</v>
      </c>
      <c r="V8">
        <f t="shared" si="2"/>
        <v>23103.203757060517</v>
      </c>
      <c r="W8">
        <f t="shared" si="2"/>
        <v>0</v>
      </c>
      <c r="X8">
        <f t="shared" si="2"/>
        <v>27796.307438259952</v>
      </c>
      <c r="Y8">
        <f t="shared" si="2"/>
        <v>1916.2422118333548</v>
      </c>
      <c r="Z8">
        <f t="shared" si="2"/>
        <v>0</v>
      </c>
      <c r="AA8">
        <f t="shared" si="2"/>
        <v>2.082145502599114</v>
      </c>
      <c r="AB8">
        <f t="shared" si="2"/>
        <v>0.14354047249339122</v>
      </c>
      <c r="AD8">
        <v>7</v>
      </c>
      <c r="AE8" t="s">
        <v>272</v>
      </c>
      <c r="AF8">
        <v>0</v>
      </c>
      <c r="AG8" s="4">
        <v>0</v>
      </c>
      <c r="AI8" s="85">
        <v>26127069.502077404</v>
      </c>
      <c r="AJ8" s="85">
        <v>3605101.6608697399</v>
      </c>
      <c r="AK8" s="4">
        <f>AF8*'Colombia-IO-Data'!AN14</f>
        <v>0</v>
      </c>
      <c r="AL8" s="4">
        <f>AI8*'Colombia-IO-Data'!$AN14</f>
        <v>21395019.66769797</v>
      </c>
      <c r="AM8" s="4">
        <f>AJ8*'Colombia-IO-Data'!$AN14</f>
        <v>2952157.3757908777</v>
      </c>
      <c r="AN8" s="20">
        <f>AK8*'Colombia-IO-Data'!$AO14</f>
        <v>0</v>
      </c>
      <c r="AO8" s="20">
        <f>AL8*'Colombia-IO-Data'!$AO14</f>
        <v>1774560.8029673533</v>
      </c>
      <c r="AP8" s="20">
        <f>AM8*'Colombia-IO-Data'!$AO14</f>
        <v>244859.91808546579</v>
      </c>
      <c r="AQ8" s="20">
        <f>(AN8*'Default-Data'!$F$19/pv_dollar_index)/'Colombia-IO-Data'!$AP14</f>
        <v>0</v>
      </c>
      <c r="AR8" s="20">
        <f>(AO8*'Default-Data'!$F$19/pv_dollar_index)/'Colombia-IO-Data'!$AP14</f>
        <v>132.927504964251</v>
      </c>
      <c r="AS8" s="20">
        <f>(AP8*'Default-Data'!$F$19/pv_dollar_index)/'Colombia-IO-Data'!$AP14</f>
        <v>18.34178796377407</v>
      </c>
      <c r="AT8" s="84">
        <v>409248.33633547212</v>
      </c>
      <c r="AU8" s="84">
        <v>28213.061715139018</v>
      </c>
      <c r="AV8">
        <f>'Colombia-IO-Data'!$AN14*Calculations!AG8</f>
        <v>0</v>
      </c>
      <c r="AW8">
        <f>'Colombia-IO-Data'!$AN14*Calculations!AT8</f>
        <v>335126.60898207151</v>
      </c>
      <c r="AX8">
        <f>'Colombia-IO-Data'!$AN14*Calculations!AU8</f>
        <v>23103.203757060517</v>
      </c>
      <c r="AY8">
        <f>AV8*'Colombia-IO-Data'!$AO14</f>
        <v>0</v>
      </c>
      <c r="AZ8">
        <f>AW8*'Colombia-IO-Data'!$AO14</f>
        <v>27796.307438259952</v>
      </c>
      <c r="BA8">
        <f>AX8*'Colombia-IO-Data'!$AO14</f>
        <v>1916.2422118333548</v>
      </c>
      <c r="BB8">
        <f>(AY8*'Default-Data'!$F$19/pv_dollar_index)/'Colombia-IO-Data'!$AP14</f>
        <v>0</v>
      </c>
      <c r="BC8">
        <f>(AZ8*'Default-Data'!$F$19/pv_dollar_index)/'Colombia-IO-Data'!$AP14</f>
        <v>2.082145502599114</v>
      </c>
      <c r="BD8">
        <f>(BA8*'Default-Data'!$F$19/pv_dollar_index)/'Colombia-IO-Data'!$AP14</f>
        <v>0.14354047249339122</v>
      </c>
      <c r="BF8" t="s">
        <v>929</v>
      </c>
      <c r="BG8">
        <f t="shared" ref="BG8:BG40" si="3">AF8</f>
        <v>0</v>
      </c>
      <c r="BH8">
        <f t="shared" ref="BH8:BH40" si="4">AG8</f>
        <v>0</v>
      </c>
      <c r="BJ8" s="84">
        <v>27751693.754836205</v>
      </c>
      <c r="BK8" s="84">
        <v>4863971.7331143282</v>
      </c>
      <c r="BL8">
        <f>BG8*'Mexico-IO-Data'!AQ14</f>
        <v>0</v>
      </c>
      <c r="BM8">
        <f>BJ8*'Mexico-IO-Data'!$AQ14</f>
        <v>23892192.065716453</v>
      </c>
      <c r="BN8">
        <f>BK8*'Mexico-IO-Data'!$AQ14</f>
        <v>4187526.2777260765</v>
      </c>
      <c r="BO8">
        <f>BG8*'Mexico-IO-Data'!AR14</f>
        <v>0</v>
      </c>
      <c r="BP8">
        <f>BJ8*'Mexico-IO-Data'!$AR14</f>
        <v>1482794.5726400868</v>
      </c>
      <c r="BQ8">
        <f>BK8*'Mexico-IO-Data'!$AR14</f>
        <v>259885.79115391331</v>
      </c>
      <c r="BR8">
        <f>(Calculations!BO8*'Default-Data'!$F$19/pv_dollar_index)/'Mexico-IO-Data'!$AS14</f>
        <v>0</v>
      </c>
      <c r="BS8">
        <f>(Calculations!BP8*'Default-Data'!$F$19/pv_dollar_index)/'Mexico-IO-Data'!$AS14</f>
        <v>60.66196607686372</v>
      </c>
      <c r="BT8">
        <f>(Calculations!BQ8*'Default-Data'!$F$19/pv_dollar_index)/'Mexico-IO-Data'!$AS14</f>
        <v>10.632074960166587</v>
      </c>
      <c r="BU8" s="84">
        <v>311182.7279512182</v>
      </c>
      <c r="BV8" s="84">
        <v>57095.246547706542</v>
      </c>
      <c r="BW8">
        <f>BH8*'Mexico-IO-Data'!AQ14</f>
        <v>0</v>
      </c>
      <c r="BX8">
        <f>BU8*'Mexico-IO-Data'!$AQ14</f>
        <v>267905.72025710862</v>
      </c>
      <c r="BY8">
        <f>BV8*'Mexico-IO-Data'!$AQ14</f>
        <v>49154.859109077479</v>
      </c>
      <c r="BZ8">
        <f>BH8*'Mexico-IO-Data'!AR14</f>
        <v>0</v>
      </c>
      <c r="CA8">
        <f>BU8*'Mexico-IO-Data'!$AR14</f>
        <v>16626.735080808994</v>
      </c>
      <c r="CB8">
        <f>BV8*'Mexico-IO-Data'!$AR14</f>
        <v>3050.6434112596594</v>
      </c>
      <c r="CC8">
        <f>(BZ8*'Default-Data'!$F$19/pv_dollar_index)/'Mexico-IO-Data'!$AS14</f>
        <v>0</v>
      </c>
      <c r="CD8">
        <f>(CA8*'Default-Data'!$F$19/pv_dollar_index)/'Mexico-IO-Data'!$AS14</f>
        <v>0.68020915240148483</v>
      </c>
      <c r="CE8">
        <f>(CB8*'Default-Data'!$F$19/pv_dollar_index)/'Mexico-IO-Data'!$AS14</f>
        <v>0.12480355036432936</v>
      </c>
      <c r="CG8" t="s">
        <v>272</v>
      </c>
      <c r="CH8">
        <f t="shared" ref="CH8:CH41" si="5">AF8</f>
        <v>0</v>
      </c>
      <c r="CI8">
        <f t="shared" ref="CI8:CI41" si="6">AG8</f>
        <v>0</v>
      </c>
      <c r="CK8" s="84">
        <v>7928852.1112876041</v>
      </c>
      <c r="CL8" s="84">
        <v>1580412.7399848988</v>
      </c>
      <c r="CM8">
        <f>CH8*'Philippines-IO-Data'!AN14</f>
        <v>0</v>
      </c>
      <c r="CN8">
        <f>'Philippines-IO-Data'!$AN14*Calculations!CK8</f>
        <v>4564531.5728576193</v>
      </c>
      <c r="CO8">
        <f>'Philippines-IO-Data'!$AN14*Calculations!CL8</f>
        <v>909821.97026197275</v>
      </c>
      <c r="CP8">
        <f>CH8*'Philippines-IO-Data'!AO14</f>
        <v>0</v>
      </c>
      <c r="CQ8">
        <f>'Philippines-IO-Data'!$AO14*Calculations!CK8</f>
        <v>1193179.7420710796</v>
      </c>
      <c r="CR8">
        <f>'Philippines-IO-Data'!$AO14*Calculations!CL8</f>
        <v>237829.69325112048</v>
      </c>
      <c r="CS8" s="31">
        <f>(CP8*'Default-Data'!$F$19/pv_dollar_index)/'Philippines-IO-Data'!$AP14</f>
        <v>0</v>
      </c>
      <c r="CT8" s="31">
        <f>(CQ8*'Default-Data'!$F$19/pv_dollar_index)/'Philippines-IO-Data'!$AP14</f>
        <v>290.36592086069811</v>
      </c>
      <c r="CU8" s="31">
        <f>(CR8*'Default-Data'!$F$19/pv_dollar_index)/'Philippines-IO-Data'!$AP14</f>
        <v>57.876978173473795</v>
      </c>
      <c r="CV8" s="84">
        <v>116352.76938402739</v>
      </c>
      <c r="CW8" s="84">
        <v>13723.593678843463</v>
      </c>
      <c r="CX8">
        <f>CI8*'Philippines-IO-Data'!AN14</f>
        <v>0</v>
      </c>
      <c r="CY8">
        <f>'Philippines-IO-Data'!$AN14*Calculations!CV8</f>
        <v>66982.695854137608</v>
      </c>
      <c r="CZ8">
        <f>'Philippines-IO-Data'!$AN14*Calculations!CW8</f>
        <v>7900.4849328659684</v>
      </c>
      <c r="DA8">
        <f>'Philippines-IO-Data'!AO14*Calculations!CI8</f>
        <v>0</v>
      </c>
      <c r="DB8">
        <f>'Philippines-IO-Data'!$AO14*Calculations!CV8</f>
        <v>17509.440889337558</v>
      </c>
      <c r="DC8">
        <f>'Philippines-IO-Data'!$AO14*Calculations!CW8</f>
        <v>2065.2061277192333</v>
      </c>
      <c r="DD8" s="20">
        <f>(DA8*'Default-Data'!$F$19/pv_dollar_index)/'Philippines-IO-Data'!$AP14</f>
        <v>0</v>
      </c>
      <c r="DE8" s="20">
        <f>(DB8*'Default-Data'!$F$19/pv_dollar_index)/'Philippines-IO-Data'!$AP14</f>
        <v>4.2610050676552556</v>
      </c>
      <c r="DF8" s="20">
        <f>(DC8*'Default-Data'!$F$19/pv_dollar_index)/'Philippines-IO-Data'!$AP14</f>
        <v>0.50257765690982437</v>
      </c>
      <c r="DH8" t="s">
        <v>929</v>
      </c>
      <c r="DI8">
        <f t="shared" ref="DI8:DI41" si="7">AF8</f>
        <v>0</v>
      </c>
      <c r="DJ8">
        <f t="shared" ref="DJ8:DJ41" si="8">AG8</f>
        <v>0</v>
      </c>
      <c r="DL8" s="84">
        <v>52115733.511919163</v>
      </c>
      <c r="DM8" s="84">
        <v>9128367.5644584522</v>
      </c>
      <c r="DN8">
        <f>DI8*'SouthAfrica-IO-Data'!AR14</f>
        <v>0</v>
      </c>
      <c r="DO8">
        <f>DL8*'SouthAfrica-IO-Data'!$AR14</f>
        <v>31039847.399909105</v>
      </c>
      <c r="DP8">
        <f>DM8*'SouthAfrica-IO-Data'!$AR14</f>
        <v>5436806.0682916055</v>
      </c>
      <c r="DQ8">
        <f>DI8*'SouthAfrica-IO-Data'!AS14</f>
        <v>0</v>
      </c>
      <c r="DR8">
        <f>DL8*'SouthAfrica-IO-Data'!$AS14</f>
        <v>10516681.183998011</v>
      </c>
      <c r="DS8">
        <f>DM8*'SouthAfrica-IO-Data'!$AS14</f>
        <v>1842056.6100984106</v>
      </c>
      <c r="DT8">
        <f>(DQ8*'Default-Data'!$F$19/pv_dollar_index)/'SouthAfrica-IO-Data'!$AT14</f>
        <v>0</v>
      </c>
      <c r="DU8">
        <f>(DR8*'Default-Data'!$F$19/pv_dollar_index)/'SouthAfrica-IO-Data'!$AT14</f>
        <v>523.43065202231128</v>
      </c>
      <c r="DV8">
        <f>(DS8*'Default-Data'!$F$19/pv_dollar_index)/'SouthAfrica-IO-Data'!$AT14</f>
        <v>91.681860048482932</v>
      </c>
      <c r="DW8" s="84">
        <v>361363.35261198017</v>
      </c>
      <c r="DX8" s="84">
        <v>78566.30296250165</v>
      </c>
      <c r="DY8">
        <f>DJ8*'SouthAfrica-IO-Data'!AR14</f>
        <v>0</v>
      </c>
      <c r="DZ8">
        <f>DW8*'SouthAfrica-IO-Data'!$AR14</f>
        <v>215226.04720568878</v>
      </c>
      <c r="EA8">
        <f>DX8*'SouthAfrica-IO-Data'!$AR14</f>
        <v>46793.662688702956</v>
      </c>
      <c r="EB8">
        <f>DJ8*'SouthAfrica-IO-Data'!AS14</f>
        <v>0</v>
      </c>
      <c r="EC8">
        <f>DW8*'SouthAfrica-IO-Data'!$AS14</f>
        <v>72921.225797036706</v>
      </c>
      <c r="ED8">
        <f>DX8*'SouthAfrica-IO-Data'!$AS14</f>
        <v>15854.267116341338</v>
      </c>
      <c r="EE8">
        <f>(EB8*'Default-Data'!$F$19/pv_dollar_index)/'SouthAfrica-IO-Data'!$AT14</f>
        <v>0</v>
      </c>
      <c r="EF8">
        <f>(EC8*'Default-Data'!$F$19/pv_dollar_index)/'SouthAfrica-IO-Data'!$AT14</f>
        <v>3.6293963939200391</v>
      </c>
      <c r="EG8">
        <f>(ED8*'Default-Data'!$F$19/pv_dollar_index)/'SouthAfrica-IO-Data'!$AT14</f>
        <v>0.78909013488679758</v>
      </c>
      <c r="EI8" t="s">
        <v>130</v>
      </c>
      <c r="EJ8">
        <v>0</v>
      </c>
      <c r="EK8">
        <v>0</v>
      </c>
      <c r="EM8" s="84">
        <v>6032.5791902903293</v>
      </c>
      <c r="EN8" s="84">
        <v>3083680.9376857565</v>
      </c>
      <c r="EO8">
        <f>EJ8*'Zambia-IO-Data'!BO12</f>
        <v>0</v>
      </c>
      <c r="EP8">
        <f>EM8*'Zambia-IO-Data'!$BO12</f>
        <v>3214.2137892787514</v>
      </c>
      <c r="EQ8">
        <f>EN8*'Zambia-IO-Data'!$BO12</f>
        <v>1643013.6230285564</v>
      </c>
      <c r="ER8">
        <f>EJ8*'Zambia-IO-Data'!$BN12</f>
        <v>0</v>
      </c>
      <c r="ES8">
        <f>EM8*'Zambia-IO-Data'!$BN12</f>
        <v>2914.3721797188296</v>
      </c>
      <c r="ET8">
        <f>EN8*'Zambia-IO-Data'!$BN12</f>
        <v>1489743.218022825</v>
      </c>
      <c r="EU8">
        <f>(ER8*'Default-Data'!$F$19/pv_dollar_index)/'Zambia-IO-Data'!$BP12</f>
        <v>0</v>
      </c>
      <c r="EV8">
        <f>(ES8*'Default-Data'!$F$19/pv_dollar_index)/'Zambia-IO-Data'!$BP12</f>
        <v>22.079756062684911</v>
      </c>
      <c r="EW8">
        <f>(ET8*'Default-Data'!$F$19/pv_dollar_index)/'Zambia-IO-Data'!$BP12</f>
        <v>11286.536111923991</v>
      </c>
      <c r="EX8" s="84">
        <v>57.209316057459375</v>
      </c>
      <c r="EY8" s="84">
        <v>21551.454015974476</v>
      </c>
      <c r="EZ8">
        <f>EK8*'Zambia-IO-Data'!BO12</f>
        <v>0</v>
      </c>
      <c r="FA8">
        <f>EX8*'Zambia-IO-Data'!$BO12</f>
        <v>30.481650840665136</v>
      </c>
      <c r="FB8">
        <f>EY8*'Zambia-IO-Data'!$BO12</f>
        <v>11482.813319491343</v>
      </c>
      <c r="FC8">
        <f>EK8*'Zambia-IO-Data'!BN12</f>
        <v>0</v>
      </c>
      <c r="FD8">
        <f>EX8*'Zambia-IO-Data'!$BN12</f>
        <v>27.638135178889737</v>
      </c>
      <c r="FE8">
        <f>EY8*'Zambia-IO-Data'!$BN12</f>
        <v>10411.625945621918</v>
      </c>
      <c r="FF8">
        <f>(FC8*'Default-Data'!$F$19/pv_dollar_index)/'Zambia-IO-Data'!$BP12</f>
        <v>0</v>
      </c>
      <c r="FG8">
        <f>(FD8*'Default-Data'!$F$19/pv_dollar_index)/'Zambia-IO-Data'!$BP12</f>
        <v>0.20939099234616987</v>
      </c>
      <c r="FH8">
        <f>(FE8*'Default-Data'!$F$19/pv_dollar_index)/'Zambia-IO-Data'!$BP12</f>
        <v>78.880165922195943</v>
      </c>
      <c r="FJ8" t="s">
        <v>272</v>
      </c>
      <c r="FK8">
        <f t="shared" ref="FK8:FK38" si="9">AF8</f>
        <v>0</v>
      </c>
      <c r="FL8">
        <f t="shared" ref="FL8:FL38" si="10">CI8</f>
        <v>0</v>
      </c>
      <c r="FN8">
        <v>61973788.385272481</v>
      </c>
      <c r="FO8">
        <v>14584382.903607406</v>
      </c>
      <c r="FP8">
        <f>FK8*CustomRegion1!C10</f>
        <v>0</v>
      </c>
      <c r="FQ8">
        <f>FN8*CustomRegion1!$C10</f>
        <v>35677461.226885542</v>
      </c>
      <c r="FR8">
        <f>FO8*CustomRegion1!$C10</f>
        <v>8396029.5008390732</v>
      </c>
      <c r="FS8">
        <f>FK8*CustomRegion1!D10</f>
        <v>0</v>
      </c>
      <c r="FT8">
        <f>FN8*CustomRegion1!$D10</f>
        <v>9326175.8200076539</v>
      </c>
      <c r="FU8">
        <f>FO8*CustomRegion1!$D10</f>
        <v>2194742.6925038444</v>
      </c>
      <c r="FV8">
        <f>(FS8*'Default-Data'!$C$58/pv_dollar_index)/CustomRegion1!$E10</f>
        <v>0</v>
      </c>
      <c r="FW8">
        <f>(FT8*'Default-Data'!$C$58/pv_dollar_index)/CustomRegion1!$E10</f>
        <v>2279.0523502183614</v>
      </c>
      <c r="FX8">
        <f>(FU8*'Default-Data'!$C$58/pv_dollar_index)/CustomRegion1!$E10</f>
        <v>536.33274645591621</v>
      </c>
      <c r="FY8">
        <v>752073.58341664623</v>
      </c>
      <c r="FZ8">
        <v>127506.61566585943</v>
      </c>
      <c r="GA8">
        <f>FL8*CustomRegion1!C10</f>
        <v>0</v>
      </c>
      <c r="GB8">
        <f>FY8*CustomRegion1!$C10</f>
        <v>432958.46213733597</v>
      </c>
      <c r="GC8">
        <f>FZ8*CustomRegion1!$C10</f>
        <v>73403.812403876742</v>
      </c>
      <c r="GD8">
        <f>FL8*CustomRegion1!D10</f>
        <v>0</v>
      </c>
      <c r="GE8">
        <f>FY8*CustomRegion1!$D10</f>
        <v>113176.40330333014</v>
      </c>
      <c r="GF8">
        <f>FZ8*CustomRegion1!$D10</f>
        <v>19187.936495367419</v>
      </c>
      <c r="GG8">
        <f>(GD8*'Default-Data'!$C$58/pv_dollar_index)/CustomRegion1!$E10</f>
        <v>0</v>
      </c>
      <c r="GH8">
        <f>(GE8*'Default-Data'!$C$58/pv_dollar_index)/CustomRegion1!$E10</f>
        <v>27.657096854678858</v>
      </c>
      <c r="GI8">
        <f>(GF8*'Default-Data'!$C$58/pv_dollar_index)/CustomRegion1!$E10</f>
        <v>4.6889864194702593</v>
      </c>
      <c r="GK8" t="s">
        <v>35</v>
      </c>
      <c r="GL8">
        <v>0</v>
      </c>
      <c r="GM8">
        <v>0</v>
      </c>
      <c r="GO8">
        <v>29817705.395713639</v>
      </c>
      <c r="GP8">
        <v>12785468.158007536</v>
      </c>
      <c r="GQ8">
        <f>GL8*CustomRegion2!$C$13</f>
        <v>0</v>
      </c>
      <c r="GR8">
        <f>GO8*CustomRegion2!C$13</f>
        <v>18373117.243357066</v>
      </c>
      <c r="GS8">
        <f>GP8*CustomRegion2!D$13</f>
        <v>1414797.0767062185</v>
      </c>
      <c r="GT8">
        <f>GL8*CustomRegion2!D14</f>
        <v>0</v>
      </c>
      <c r="GU8">
        <f>GO8*CustomRegion2!$D14</f>
        <v>1912416.6016089502</v>
      </c>
      <c r="GV8">
        <f>GP8*CustomRegion2!$D14</f>
        <v>820020.89832945773</v>
      </c>
      <c r="GW8">
        <f>(GT8*'Default-Data'!$C$59/pv_dollar_index)/CustomRegion2!$E14</f>
        <v>0</v>
      </c>
      <c r="GX8">
        <f>(GU8*'Default-Data'!$C$59/pv_dollar_index)/CustomRegion2!$E14</f>
        <v>78.2380466938707</v>
      </c>
      <c r="GY8">
        <f>(GV8*'Default-Data'!$C$59/pv_dollar_index)/CustomRegion2!$E14</f>
        <v>33.547519551688488</v>
      </c>
      <c r="GZ8">
        <v>7520790.5142630152</v>
      </c>
      <c r="HA8">
        <v>3572649.0948018245</v>
      </c>
      <c r="HB8">
        <f>GM8*CustomRegion2!C14</f>
        <v>0</v>
      </c>
      <c r="HC8">
        <f>GZ8*CustomRegion2!$C14</f>
        <v>6111813.2012034105</v>
      </c>
      <c r="HD8">
        <f>HA8*CustomRegion2!$C14</f>
        <v>2903333.6135964585</v>
      </c>
      <c r="HE8">
        <f>GM8*CustomRegion2!D14</f>
        <v>0</v>
      </c>
      <c r="HF8">
        <f>GZ8*CustomRegion2!$D14</f>
        <v>482360.54538144561</v>
      </c>
      <c r="HG8">
        <f>HA8*CustomRegion2!$D14</f>
        <v>229138.80695877993</v>
      </c>
      <c r="HH8">
        <f>(HE8*'Default-Data'!$C$59/pv_dollar_index)/CustomRegion2!$E14</f>
        <v>0</v>
      </c>
      <c r="HI8">
        <f>(HF8*'Default-Data'!$C$59/pv_dollar_index)/CustomRegion2!$E14</f>
        <v>19.733643203622069</v>
      </c>
      <c r="HJ8">
        <f>(HG8*'Default-Data'!$C$59/pv_dollar_index)/CustomRegion2!$E14</f>
        <v>9.3741984163577268</v>
      </c>
      <c r="HL8" t="s">
        <v>130</v>
      </c>
      <c r="HM8">
        <f t="shared" ref="HM8:HM48" si="11">EJ8</f>
        <v>0</v>
      </c>
      <c r="HN8">
        <f t="shared" ref="HN8:HN48" si="12">EK8</f>
        <v>0</v>
      </c>
      <c r="HP8">
        <v>6032.5791902903293</v>
      </c>
      <c r="HQ8">
        <v>3083680.9376857565</v>
      </c>
      <c r="HR8">
        <f>HM8*CustomRegion3!D13</f>
        <v>0</v>
      </c>
      <c r="HS8">
        <f>HP8*CustomRegion3!$D13</f>
        <v>3214.2137892787514</v>
      </c>
      <c r="HT8">
        <f>HQ8*CustomRegion3!$D13</f>
        <v>1643013.6230285564</v>
      </c>
      <c r="HU8">
        <f>HM8*CustomRegion3!E13</f>
        <v>0</v>
      </c>
      <c r="HV8">
        <f>HP8*CustomRegion3!$E13</f>
        <v>2914.3721797188296</v>
      </c>
      <c r="HW8">
        <f>HQ8*CustomRegion3!$E13</f>
        <v>1489743.218022825</v>
      </c>
      <c r="HX8">
        <f>(HU8*'Default-Data'!$C$60/pv_dollar_index)/CustomRegion3!$F13</f>
        <v>0</v>
      </c>
      <c r="HY8">
        <f>(HV8*'Default-Data'!$C$60/pv_dollar_index)/CustomRegion3!$F13</f>
        <v>22.169181964234252</v>
      </c>
      <c r="HZ8">
        <f>(HW8*'Default-Data'!$C$60/pv_dollar_index)/CustomRegion3!$F13</f>
        <v>11332.24806020424</v>
      </c>
      <c r="IA8">
        <v>57.209316057459375</v>
      </c>
      <c r="IB8">
        <v>21551.454015974476</v>
      </c>
      <c r="IC8">
        <f>HN8*CustomRegion3!D13</f>
        <v>0</v>
      </c>
      <c r="ID8">
        <f>IA8*CustomRegion3!$D13</f>
        <v>30.481650840665136</v>
      </c>
      <c r="IE8">
        <f>IB8*CustomRegion3!$D13</f>
        <v>11482.813319491343</v>
      </c>
      <c r="IF8">
        <f>HN8*CustomRegion3!E13</f>
        <v>0</v>
      </c>
      <c r="IG8">
        <f>IA8*CustomRegion3!$E13</f>
        <v>27.638135178889737</v>
      </c>
      <c r="IH8">
        <f>IB8*CustomRegion3!$E13</f>
        <v>10411.625945621918</v>
      </c>
      <c r="II8">
        <f>(IF8*'Default-Data'!$C$60/pv_dollar_index)/CustomRegion3!$F13</f>
        <v>0</v>
      </c>
      <c r="IJ8">
        <f>(IG8*'Default-Data'!$C$60/pv_dollar_index)/CustomRegion3!$F13</f>
        <v>0.2102390532673914</v>
      </c>
      <c r="IK8">
        <f>(IH8*'Default-Data'!$C$60/pv_dollar_index)/CustomRegion3!$F13</f>
        <v>79.199640916934442</v>
      </c>
    </row>
    <row r="9" spans="2:245" x14ac:dyDescent="0.3">
      <c r="B9">
        <v>51</v>
      </c>
      <c r="C9" t="s">
        <v>191</v>
      </c>
      <c r="D9">
        <f t="shared" si="0"/>
        <v>71094000</v>
      </c>
      <c r="E9">
        <f t="shared" si="0"/>
        <v>0</v>
      </c>
      <c r="G9">
        <f t="shared" si="1"/>
        <v>32372399.37256965</v>
      </c>
      <c r="H9">
        <f t="shared" si="1"/>
        <v>10513510.745435774</v>
      </c>
      <c r="I9">
        <f t="shared" si="1"/>
        <v>37600777.094446182</v>
      </c>
      <c r="J9">
        <f t="shared" si="1"/>
        <v>17121379.762291908</v>
      </c>
      <c r="K9">
        <f t="shared" si="1"/>
        <v>5560471.6856442923</v>
      </c>
      <c r="L9">
        <f t="shared" si="1"/>
        <v>6626814.4336366486</v>
      </c>
      <c r="M9">
        <f t="shared" si="1"/>
        <v>3017496.3205558076</v>
      </c>
      <c r="N9">
        <f t="shared" si="1"/>
        <v>979985.43837803195</v>
      </c>
      <c r="O9">
        <f t="shared" si="1"/>
        <v>496.39657714259323</v>
      </c>
      <c r="P9">
        <f t="shared" si="1"/>
        <v>226.03241120821181</v>
      </c>
      <c r="Q9">
        <f t="shared" si="2"/>
        <v>73.408033698852137</v>
      </c>
      <c r="R9">
        <f t="shared" si="2"/>
        <v>82668.256381357496</v>
      </c>
      <c r="S9">
        <f t="shared" si="2"/>
        <v>82277.382278367062</v>
      </c>
      <c r="T9">
        <f t="shared" si="2"/>
        <v>0</v>
      </c>
      <c r="U9">
        <f t="shared" si="2"/>
        <v>43722.264621233175</v>
      </c>
      <c r="V9">
        <f t="shared" si="2"/>
        <v>43515.535923754702</v>
      </c>
      <c r="W9">
        <f t="shared" si="2"/>
        <v>0</v>
      </c>
      <c r="X9">
        <f t="shared" si="2"/>
        <v>7705.6741017744798</v>
      </c>
      <c r="Y9">
        <f t="shared" si="2"/>
        <v>7669.2399421065511</v>
      </c>
      <c r="Z9">
        <f t="shared" si="2"/>
        <v>0</v>
      </c>
      <c r="AA9">
        <f t="shared" si="2"/>
        <v>0.57721100945300874</v>
      </c>
      <c r="AB9">
        <f t="shared" si="2"/>
        <v>0.57448182602236575</v>
      </c>
      <c r="AD9">
        <v>8</v>
      </c>
      <c r="AE9" t="s">
        <v>273</v>
      </c>
      <c r="AF9">
        <v>0</v>
      </c>
      <c r="AG9" s="4">
        <v>0</v>
      </c>
      <c r="AI9" s="85">
        <v>2025609.6345151011</v>
      </c>
      <c r="AJ9" s="85">
        <v>24879747.649024732</v>
      </c>
      <c r="AK9" s="4">
        <f>AF9*'Colombia-IO-Data'!AN15</f>
        <v>0</v>
      </c>
      <c r="AL9" s="4">
        <f>AI9*'Colombia-IO-Data'!$AN15</f>
        <v>463758.96102647571</v>
      </c>
      <c r="AM9" s="4">
        <f>AJ9*'Colombia-IO-Data'!$AN15</f>
        <v>5696164.6132151596</v>
      </c>
      <c r="AN9" s="20">
        <f>AK9*'Colombia-IO-Data'!$AO15</f>
        <v>0</v>
      </c>
      <c r="AO9" s="20">
        <f>AL9*'Colombia-IO-Data'!$AO15</f>
        <v>162749.43410505258</v>
      </c>
      <c r="AP9" s="20">
        <f>AM9*'Colombia-IO-Data'!$AO15</f>
        <v>1998985.7776938316</v>
      </c>
      <c r="AQ9" s="20">
        <f>(AN9*'Default-Data'!$F$19/pv_dollar_index)/'Colombia-IO-Data'!$AP15</f>
        <v>0</v>
      </c>
      <c r="AR9" s="20">
        <f>(AO9*'Default-Data'!$F$19/pv_dollar_index)/'Colombia-IO-Data'!$AP15</f>
        <v>30.055957148895089</v>
      </c>
      <c r="AS9" s="20">
        <f>(AP9*'Default-Data'!$F$19/pv_dollar_index)/'Colombia-IO-Data'!$AP15</f>
        <v>369.16522140921717</v>
      </c>
      <c r="AT9" s="84">
        <v>14878.770046851039</v>
      </c>
      <c r="AU9" s="84">
        <v>194705.70372477997</v>
      </c>
      <c r="AV9">
        <f>'Colombia-IO-Data'!$AN15*Calculations!AG9</f>
        <v>0</v>
      </c>
      <c r="AW9">
        <f>'Colombia-IO-Data'!$AN15*Calculations!AT9</f>
        <v>3406.462341363851</v>
      </c>
      <c r="AX9">
        <f>'Colombia-IO-Data'!$AN15*Calculations!AU9</f>
        <v>44577.451314773352</v>
      </c>
      <c r="AY9">
        <f>AV9*'Colombia-IO-Data'!$AO15</f>
        <v>0</v>
      </c>
      <c r="AZ9">
        <f>AW9*'Colombia-IO-Data'!$AO15</f>
        <v>1195.4482068228733</v>
      </c>
      <c r="BA9">
        <f>AX9*'Colombia-IO-Data'!$AO15</f>
        <v>15643.805478748936</v>
      </c>
      <c r="BB9">
        <f>(AY9*'Default-Data'!$F$19/pv_dollar_index)/'Colombia-IO-Data'!$AP15</f>
        <v>0</v>
      </c>
      <c r="BC9">
        <f>(AZ9*'Default-Data'!$F$19/pv_dollar_index)/'Colombia-IO-Data'!$AP15</f>
        <v>0.2207709063664037</v>
      </c>
      <c r="BD9">
        <f>(BA9*'Default-Data'!$F$19/pv_dollar_index)/'Colombia-IO-Data'!$AP15</f>
        <v>2.8890395207852286</v>
      </c>
      <c r="BF9" t="s">
        <v>930</v>
      </c>
      <c r="BG9">
        <f t="shared" si="3"/>
        <v>0</v>
      </c>
      <c r="BH9">
        <f t="shared" si="4"/>
        <v>0</v>
      </c>
      <c r="BJ9" s="84">
        <v>860336.95539892139</v>
      </c>
      <c r="BK9" s="84">
        <v>24013716.991162159</v>
      </c>
      <c r="BL9">
        <f>BG9*'Mexico-IO-Data'!AQ15</f>
        <v>0</v>
      </c>
      <c r="BM9">
        <f>BJ9*'Mexico-IO-Data'!$AQ15</f>
        <v>334246.54024890682</v>
      </c>
      <c r="BN9">
        <f>BK9*'Mexico-IO-Data'!$AQ15</f>
        <v>9329486.2814426105</v>
      </c>
      <c r="BO9">
        <f>BG9*'Mexico-IO-Data'!AR15</f>
        <v>0</v>
      </c>
      <c r="BP9">
        <f>BJ9*'Mexico-IO-Data'!$AR15</f>
        <v>57709.512253844514</v>
      </c>
      <c r="BQ9">
        <f>BK9*'Mexico-IO-Data'!$AR15</f>
        <v>1610787.3621670119</v>
      </c>
      <c r="BR9">
        <f>(Calculations!BO9*'Default-Data'!$F$19/pv_dollar_index)/'Mexico-IO-Data'!$AS15</f>
        <v>0</v>
      </c>
      <c r="BS9">
        <f>(Calculations!BP9*'Default-Data'!$F$19/pv_dollar_index)/'Mexico-IO-Data'!$AS15</f>
        <v>11.384876119420291</v>
      </c>
      <c r="BT9">
        <f>(Calculations!BQ9*'Default-Data'!$F$19/pv_dollar_index)/'Mexico-IO-Data'!$AS15</f>
        <v>317.77455495263746</v>
      </c>
      <c r="BU9" s="84">
        <v>7769.4751198882068</v>
      </c>
      <c r="BV9" s="84">
        <v>281882.61926007853</v>
      </c>
      <c r="BW9">
        <f>BH9*'Mexico-IO-Data'!AQ15</f>
        <v>0</v>
      </c>
      <c r="BX9">
        <f>BU9*'Mexico-IO-Data'!$AQ15</f>
        <v>3018.4919548974303</v>
      </c>
      <c r="BY9">
        <f>BV9*'Mexico-IO-Data'!$AQ15</f>
        <v>109513.24321561189</v>
      </c>
      <c r="BZ9">
        <f>BH9*'Mexico-IO-Data'!AR15</f>
        <v>0</v>
      </c>
      <c r="CA9">
        <f>BU9*'Mexico-IO-Data'!$AR15</f>
        <v>521.15931650201753</v>
      </c>
      <c r="CB9">
        <f>BV9*'Mexico-IO-Data'!$AR15</f>
        <v>18908.066622329919</v>
      </c>
      <c r="CC9">
        <f>(BZ9*'Default-Data'!$F$19/pv_dollar_index)/'Mexico-IO-Data'!$AS15</f>
        <v>0</v>
      </c>
      <c r="CD9">
        <f>(CA9*'Default-Data'!$F$19/pv_dollar_index)/'Mexico-IO-Data'!$AS15</f>
        <v>0.10281380010211319</v>
      </c>
      <c r="CE9">
        <f>(CB9*'Default-Data'!$F$19/pv_dollar_index)/'Mexico-IO-Data'!$AS15</f>
        <v>3.7301648852287967</v>
      </c>
      <c r="CG9" t="s">
        <v>273</v>
      </c>
      <c r="CH9">
        <f t="shared" si="5"/>
        <v>0</v>
      </c>
      <c r="CI9">
        <f t="shared" si="6"/>
        <v>0</v>
      </c>
      <c r="CK9" s="84">
        <v>1914375.2662474108</v>
      </c>
      <c r="CL9" s="84">
        <v>22021052.450458739</v>
      </c>
      <c r="CM9">
        <f>CH9*'Philippines-IO-Data'!AN15</f>
        <v>0</v>
      </c>
      <c r="CN9">
        <f>'Philippines-IO-Data'!$AN15*Calculations!CK9</f>
        <v>637550.0843741158</v>
      </c>
      <c r="CO9">
        <f>'Philippines-IO-Data'!$AN15*Calculations!CL9</f>
        <v>7333736.5433671214</v>
      </c>
      <c r="CP9">
        <f>CH9*'Philippines-IO-Data'!AO15</f>
        <v>0</v>
      </c>
      <c r="CQ9">
        <f>'Philippines-IO-Data'!$AO15*Calculations!CK9</f>
        <v>111555.32349631841</v>
      </c>
      <c r="CR9">
        <f>'Philippines-IO-Data'!$AO15*Calculations!CL9</f>
        <v>1283220.5227221302</v>
      </c>
      <c r="CS9" s="31">
        <f>(CP9*'Default-Data'!$F$19/pv_dollar_index)/'Philippines-IO-Data'!$AP15</f>
        <v>0</v>
      </c>
      <c r="CT9" s="31">
        <f>(CQ9*'Default-Data'!$F$19/pv_dollar_index)/'Philippines-IO-Data'!$AP15</f>
        <v>27.147514403569165</v>
      </c>
      <c r="CU9" s="31">
        <f>(CR9*'Default-Data'!$F$19/pv_dollar_index)/'Philippines-IO-Data'!$AP15</f>
        <v>312.27776973551829</v>
      </c>
      <c r="CV9" s="84">
        <v>6290.2077701475455</v>
      </c>
      <c r="CW9" s="84">
        <v>191220.91879206392</v>
      </c>
      <c r="CX9">
        <f>CI9*'Philippines-IO-Data'!AN15</f>
        <v>0</v>
      </c>
      <c r="CY9">
        <f>'Philippines-IO-Data'!$AN15*Calculations!CV9</f>
        <v>2094.8465879677738</v>
      </c>
      <c r="CZ9">
        <f>'Philippines-IO-Data'!$AN15*Calculations!CW9</f>
        <v>63682.870887144272</v>
      </c>
      <c r="DA9">
        <f>'Philippines-IO-Data'!AO15*Calculations!CI9</f>
        <v>0</v>
      </c>
      <c r="DB9">
        <f>'Philippines-IO-Data'!$AO15*Calculations!CV9</f>
        <v>366.54577345922399</v>
      </c>
      <c r="DC9">
        <f>'Philippines-IO-Data'!$AO15*Calculations!CW9</f>
        <v>11142.910082058617</v>
      </c>
      <c r="DD9" s="20">
        <f>(DA9*'Default-Data'!$F$19/pv_dollar_index)/'Philippines-IO-Data'!$AP15</f>
        <v>0</v>
      </c>
      <c r="DE9" s="20">
        <f>(DB9*'Default-Data'!$F$19/pv_dollar_index)/'Philippines-IO-Data'!$AP15</f>
        <v>8.9200643704646532E-2</v>
      </c>
      <c r="DF9" s="20">
        <f>(DC9*'Default-Data'!$F$19/pv_dollar_index)/'Philippines-IO-Data'!$AP15</f>
        <v>2.7116797519783593</v>
      </c>
      <c r="DH9" t="s">
        <v>930</v>
      </c>
      <c r="DI9">
        <f t="shared" si="7"/>
        <v>0</v>
      </c>
      <c r="DJ9">
        <f t="shared" si="8"/>
        <v>0</v>
      </c>
      <c r="DL9" s="84">
        <v>3752960.472593938</v>
      </c>
      <c r="DM9" s="84">
        <v>35989041.708639793</v>
      </c>
      <c r="DN9">
        <f>DI9*'SouthAfrica-IO-Data'!AR15</f>
        <v>0</v>
      </c>
      <c r="DO9">
        <f>DL9*'SouthAfrica-IO-Data'!$AR15</f>
        <v>983101.30194510426</v>
      </c>
      <c r="DP9">
        <f>DM9*'SouthAfrica-IO-Data'!$AR15</f>
        <v>9427457.074991839</v>
      </c>
      <c r="DQ9">
        <f>DI9*'SouthAfrica-IO-Data'!AS15</f>
        <v>0</v>
      </c>
      <c r="DR9">
        <f>DL9*'SouthAfrica-IO-Data'!$AS15</f>
        <v>508966.36254843138</v>
      </c>
      <c r="DS9">
        <f>DM9*'SouthAfrica-IO-Data'!$AS15</f>
        <v>4880736.6301382473</v>
      </c>
      <c r="DT9">
        <f>(DQ9*'Default-Data'!$F$19/pv_dollar_index)/'SouthAfrica-IO-Data'!$AT15</f>
        <v>0</v>
      </c>
      <c r="DU9">
        <f>(DR9*'Default-Data'!$F$19/pv_dollar_index)/'SouthAfrica-IO-Data'!$AT15</f>
        <v>31.147758080328753</v>
      </c>
      <c r="DV9">
        <f>(DS9*'Default-Data'!$F$19/pv_dollar_index)/'SouthAfrica-IO-Data'!$AT15</f>
        <v>298.69165232875105</v>
      </c>
      <c r="DW9" s="84">
        <v>25203.072527713961</v>
      </c>
      <c r="DX9" s="84">
        <v>309751.54475813807</v>
      </c>
      <c r="DY9">
        <f>DJ9*'SouthAfrica-IO-Data'!AR15</f>
        <v>0</v>
      </c>
      <c r="DZ9">
        <f>DW9*'SouthAfrica-IO-Data'!$AR15</f>
        <v>6602.0342063147864</v>
      </c>
      <c r="EA9">
        <f>DX9*'SouthAfrica-IO-Data'!$AR15</f>
        <v>81140.515375787931</v>
      </c>
      <c r="EB9">
        <f>DJ9*'SouthAfrica-IO-Data'!AS15</f>
        <v>0</v>
      </c>
      <c r="EC9">
        <f>DW9*'SouthAfrica-IO-Data'!$AS15</f>
        <v>3417.9726227195956</v>
      </c>
      <c r="ED9">
        <f>DX9*'SouthAfrica-IO-Data'!$AS15</f>
        <v>42007.66786129828</v>
      </c>
      <c r="EE9">
        <f>(EB9*'Default-Data'!$F$19/pv_dollar_index)/'SouthAfrica-IO-Data'!$AT15</f>
        <v>0</v>
      </c>
      <c r="EF9">
        <f>(EC9*'Default-Data'!$F$19/pv_dollar_index)/'SouthAfrica-IO-Data'!$AT15</f>
        <v>0.209173321090598</v>
      </c>
      <c r="EG9">
        <f>(ED9*'Default-Data'!$F$19/pv_dollar_index)/'SouthAfrica-IO-Data'!$AT15</f>
        <v>2.5707881155663075</v>
      </c>
      <c r="EI9" t="s">
        <v>131</v>
      </c>
      <c r="EJ9">
        <v>0</v>
      </c>
      <c r="EK9">
        <v>0</v>
      </c>
      <c r="EM9" s="84">
        <v>77014.328069763986</v>
      </c>
      <c r="EN9" s="84">
        <v>1689739.6092942012</v>
      </c>
      <c r="EO9">
        <f>EJ9*'Zambia-IO-Data'!BO13</f>
        <v>0</v>
      </c>
      <c r="EP9">
        <f>EM9*'Zambia-IO-Data'!$BO13</f>
        <v>34737.634261691026</v>
      </c>
      <c r="EQ9">
        <f>EN9*'Zambia-IO-Data'!$BO13</f>
        <v>762164.10655408236</v>
      </c>
      <c r="ER9">
        <f>EJ9*'Zambia-IO-Data'!$BN13</f>
        <v>0</v>
      </c>
      <c r="ES9">
        <f>EM9*'Zambia-IO-Data'!$BN13</f>
        <v>28643.710085527899</v>
      </c>
      <c r="ET9">
        <f>EN9*'Zambia-IO-Data'!$BN13</f>
        <v>628459.82951136597</v>
      </c>
      <c r="EU9">
        <f>(ER9*'Default-Data'!$F$19/pv_dollar_index)/'Zambia-IO-Data'!$BP13</f>
        <v>0</v>
      </c>
      <c r="EV9">
        <f>(ES9*'Default-Data'!$F$19/pv_dollar_index)/'Zambia-IO-Data'!$BP13</f>
        <v>217.00939084579798</v>
      </c>
      <c r="EW9">
        <f>(ET9*'Default-Data'!$F$19/pv_dollar_index)/'Zambia-IO-Data'!$BP13</f>
        <v>4761.3135437445235</v>
      </c>
      <c r="EX9" s="84">
        <v>640.45819099012772</v>
      </c>
      <c r="EY9" s="84">
        <v>11907.256584124929</v>
      </c>
      <c r="EZ9">
        <f>EK9*'Zambia-IO-Data'!BO13</f>
        <v>0</v>
      </c>
      <c r="FA9">
        <f>EX9*'Zambia-IO-Data'!$BO13</f>
        <v>288.88134138320083</v>
      </c>
      <c r="FB9">
        <f>EY9*'Zambia-IO-Data'!$BO13</f>
        <v>5370.8178029516084</v>
      </c>
      <c r="FC9">
        <f>EK9*'Zambia-IO-Data'!BN13</f>
        <v>0</v>
      </c>
      <c r="FD9">
        <f>EX9*'Zambia-IO-Data'!$BN13</f>
        <v>238.20371097706436</v>
      </c>
      <c r="FE9">
        <f>EY9*'Zambia-IO-Data'!$BN13</f>
        <v>4428.6305426271947</v>
      </c>
      <c r="FF9">
        <f>(FC9*'Default-Data'!$F$19/pv_dollar_index)/'Zambia-IO-Data'!$BP13</f>
        <v>0</v>
      </c>
      <c r="FG9">
        <f>(FD9*'Default-Data'!$F$19/pv_dollar_index)/'Zambia-IO-Data'!$BP13</f>
        <v>1.8046699279524767</v>
      </c>
      <c r="FH9">
        <f>(FE9*'Default-Data'!$F$19/pv_dollar_index)/'Zambia-IO-Data'!$BP13</f>
        <v>33.552022886245851</v>
      </c>
      <c r="FJ9" t="s">
        <v>273</v>
      </c>
      <c r="FK9">
        <f t="shared" si="9"/>
        <v>0</v>
      </c>
      <c r="FL9">
        <f t="shared" si="10"/>
        <v>0</v>
      </c>
      <c r="FN9">
        <v>3410508.7931550327</v>
      </c>
      <c r="FO9">
        <v>31041875.578249123</v>
      </c>
      <c r="FP9">
        <f>FK9*CustomRegion1!C11</f>
        <v>0</v>
      </c>
      <c r="FQ9">
        <f>FN9*CustomRegion1!$C11</f>
        <v>1135811.8792962106</v>
      </c>
      <c r="FR9">
        <f>FO9*CustomRegion1!$C11</f>
        <v>10337968.07918318</v>
      </c>
      <c r="FS9">
        <f>FK9*CustomRegion1!D11</f>
        <v>0</v>
      </c>
      <c r="FT9">
        <f>FN9*CustomRegion1!$D11</f>
        <v>198738.67909567844</v>
      </c>
      <c r="FU9">
        <f>FO9*CustomRegion1!$D11</f>
        <v>1808885.9238408636</v>
      </c>
      <c r="FV9">
        <f>(FS9*'Default-Data'!$C$58/pv_dollar_index)/CustomRegion1!$E11</f>
        <v>0</v>
      </c>
      <c r="FW9">
        <f>(FT9*'Default-Data'!$C$58/pv_dollar_index)/CustomRegion1!$E11</f>
        <v>48.566085651163178</v>
      </c>
      <c r="FX9">
        <f>(FU9*'Default-Data'!$C$58/pv_dollar_index)/CustomRegion1!$E11</f>
        <v>442.04031701420882</v>
      </c>
      <c r="FY9">
        <v>15953.158337161665</v>
      </c>
      <c r="FZ9">
        <v>271389.23361126398</v>
      </c>
      <c r="GA9">
        <f>FL9*CustomRegion1!C11</f>
        <v>0</v>
      </c>
      <c r="GB9">
        <f>FY9*CustomRegion1!$C11</f>
        <v>5312.9277332486045</v>
      </c>
      <c r="GC9">
        <f>FZ9*CustomRegion1!$C11</f>
        <v>90381.563028785284</v>
      </c>
      <c r="GD9">
        <f>FL9*CustomRegion1!D11</f>
        <v>0</v>
      </c>
      <c r="GE9">
        <f>FY9*CustomRegion1!$D11</f>
        <v>929.62950914977932</v>
      </c>
      <c r="GF9">
        <f>FZ9*CustomRegion1!$D11</f>
        <v>15814.513634136036</v>
      </c>
      <c r="GG9">
        <f>(GD9*'Default-Data'!$C$58/pv_dollar_index)/CustomRegion1!$E11</f>
        <v>0</v>
      </c>
      <c r="GH9">
        <f>(GE9*'Default-Data'!$C$58/pv_dollar_index)/CustomRegion1!$E11</f>
        <v>0.22717503492856173</v>
      </c>
      <c r="GI9">
        <f>(GF9*'Default-Data'!$C$58/pv_dollar_index)/CustomRegion1!$E11</f>
        <v>3.8646177341109227</v>
      </c>
      <c r="GK9" t="s">
        <v>36</v>
      </c>
      <c r="GL9">
        <v>0</v>
      </c>
      <c r="GM9">
        <v>0</v>
      </c>
      <c r="GO9">
        <v>2080725.4207815812</v>
      </c>
      <c r="GP9">
        <v>47486110.562853426</v>
      </c>
      <c r="GQ9">
        <f>GL9*CustomRegion2!$C$13</f>
        <v>0</v>
      </c>
      <c r="GR9">
        <f>GO9*CustomRegion2!C$13</f>
        <v>1282104.4275509214</v>
      </c>
      <c r="GS9">
        <f>GP9*CustomRegion2!D$13</f>
        <v>5254653.9225782258</v>
      </c>
      <c r="GT9">
        <f>GL9*CustomRegion2!D15</f>
        <v>0</v>
      </c>
      <c r="GU9">
        <f>GO9*CustomRegion2!$D15</f>
        <v>200088.21241090979</v>
      </c>
      <c r="GV9">
        <f>GP9*CustomRegion2!$D15</f>
        <v>4566393.4712246442</v>
      </c>
      <c r="GW9">
        <f>(GT9*'Default-Data'!$C$59/pv_dollar_index)/CustomRegion2!$E15</f>
        <v>0</v>
      </c>
      <c r="GX9">
        <f>(GU9*'Default-Data'!$C$59/pv_dollar_index)/CustomRegion2!$E15</f>
        <v>39.473206795344318</v>
      </c>
      <c r="GY9">
        <f>(GV9*'Default-Data'!$C$59/pv_dollar_index)/CustomRegion2!$E15</f>
        <v>900.85363663697979</v>
      </c>
      <c r="GZ9">
        <v>423491.83874910895</v>
      </c>
      <c r="HA9">
        <v>13269065.146573074</v>
      </c>
      <c r="HB9">
        <f>GM9*CustomRegion2!C15</f>
        <v>0</v>
      </c>
      <c r="HC9">
        <f>GZ9*CustomRegion2!$C15</f>
        <v>167586.76632724056</v>
      </c>
      <c r="HD9">
        <f>HA9*CustomRegion2!$C15</f>
        <v>5250915.1691517755</v>
      </c>
      <c r="HE9">
        <f>GM9*CustomRegion2!D15</f>
        <v>0</v>
      </c>
      <c r="HF9">
        <f>GZ9*CustomRegion2!$D15</f>
        <v>40724.126374199463</v>
      </c>
      <c r="HG9">
        <f>HA9*CustomRegion2!$D15</f>
        <v>1275989.3732371586</v>
      </c>
      <c r="HH9">
        <f>(HE9*'Default-Data'!$C$59/pv_dollar_index)/CustomRegion2!$E15</f>
        <v>0</v>
      </c>
      <c r="HI9">
        <f>(HF9*'Default-Data'!$C$59/pv_dollar_index)/CustomRegion2!$E15</f>
        <v>8.0340158101230621</v>
      </c>
      <c r="HJ9">
        <f>(HG9*'Default-Data'!$C$59/pv_dollar_index)/CustomRegion2!$E15</f>
        <v>251.72593523408312</v>
      </c>
      <c r="HL9" t="s">
        <v>131</v>
      </c>
      <c r="HM9">
        <f t="shared" si="11"/>
        <v>0</v>
      </c>
      <c r="HN9">
        <f t="shared" si="12"/>
        <v>0</v>
      </c>
      <c r="HP9">
        <v>77014.328069763986</v>
      </c>
      <c r="HQ9">
        <v>1689739.6092942012</v>
      </c>
      <c r="HR9">
        <f>HM9*CustomRegion3!D14</f>
        <v>0</v>
      </c>
      <c r="HS9">
        <f>HP9*CustomRegion3!$D14</f>
        <v>34737.634261691026</v>
      </c>
      <c r="HT9">
        <f>HQ9*CustomRegion3!$D14</f>
        <v>762164.10655408236</v>
      </c>
      <c r="HU9">
        <f>HM9*CustomRegion3!E14</f>
        <v>0</v>
      </c>
      <c r="HV9">
        <f>HP9*CustomRegion3!$E14</f>
        <v>28643.710085527899</v>
      </c>
      <c r="HW9">
        <f>HQ9*CustomRegion3!$E14</f>
        <v>628459.82951136597</v>
      </c>
      <c r="HX9">
        <f>(HU9*'Default-Data'!$C$60/pv_dollar_index)/CustomRegion3!$F14</f>
        <v>0</v>
      </c>
      <c r="HY9">
        <f>(HV9*'Default-Data'!$C$60/pv_dollar_index)/CustomRegion3!$F14</f>
        <v>217.88830727793444</v>
      </c>
      <c r="HZ9">
        <f>(HW9*'Default-Data'!$C$60/pv_dollar_index)/CustomRegion3!$F14</f>
        <v>4780.5974866920642</v>
      </c>
      <c r="IA9">
        <v>640.45819099012772</v>
      </c>
      <c r="IB9">
        <v>11907.256584124929</v>
      </c>
      <c r="IC9">
        <f>HN9*CustomRegion3!D14</f>
        <v>0</v>
      </c>
      <c r="ID9">
        <f>IA9*CustomRegion3!$D14</f>
        <v>288.88134138320083</v>
      </c>
      <c r="IE9">
        <f>IB9*CustomRegion3!$D14</f>
        <v>5370.8178029516084</v>
      </c>
      <c r="IF9">
        <f>HN9*CustomRegion3!E14</f>
        <v>0</v>
      </c>
      <c r="IG9">
        <f>IA9*CustomRegion3!$E14</f>
        <v>238.20371097706436</v>
      </c>
      <c r="IH9">
        <f>IB9*CustomRegion3!$E14</f>
        <v>4428.6305426271947</v>
      </c>
      <c r="II9">
        <f>(IF9*'Default-Data'!$C$60/pv_dollar_index)/CustomRegion3!$F14</f>
        <v>0</v>
      </c>
      <c r="IJ9">
        <f>(IG9*'Default-Data'!$C$60/pv_dollar_index)/CustomRegion3!$F14</f>
        <v>1.8119790773311184</v>
      </c>
      <c r="IK9">
        <f>(IH9*'Default-Data'!$C$60/pv_dollar_index)/CustomRegion3!$F14</f>
        <v>33.68791296976346</v>
      </c>
    </row>
    <row r="10" spans="2:245" x14ac:dyDescent="0.3">
      <c r="B10">
        <v>52</v>
      </c>
      <c r="C10" t="s">
        <v>192</v>
      </c>
      <c r="D10">
        <f t="shared" si="0"/>
        <v>122950799.99999997</v>
      </c>
      <c r="E10">
        <f t="shared" si="0"/>
        <v>4571640</v>
      </c>
      <c r="G10">
        <f t="shared" si="1"/>
        <v>7061803.1489101499</v>
      </c>
      <c r="H10">
        <f t="shared" si="1"/>
        <v>2107378.1632273346</v>
      </c>
      <c r="I10">
        <f t="shared" si="1"/>
        <v>61052782.928049967</v>
      </c>
      <c r="J10">
        <f t="shared" si="1"/>
        <v>3506628.136872889</v>
      </c>
      <c r="K10">
        <f t="shared" si="1"/>
        <v>1046445.4200121606</v>
      </c>
      <c r="L10">
        <f t="shared" si="1"/>
        <v>12040283.754724469</v>
      </c>
      <c r="M10">
        <f t="shared" si="1"/>
        <v>691545.83567479835</v>
      </c>
      <c r="N10">
        <f t="shared" si="1"/>
        <v>206370.60567126994</v>
      </c>
      <c r="O10">
        <f t="shared" si="1"/>
        <v>2594.9813035843881</v>
      </c>
      <c r="P10">
        <f t="shared" si="1"/>
        <v>149.04536726084908</v>
      </c>
      <c r="Q10">
        <f t="shared" si="2"/>
        <v>44.478010172824774</v>
      </c>
      <c r="R10">
        <f t="shared" si="2"/>
        <v>64338.428171079606</v>
      </c>
      <c r="S10">
        <f t="shared" si="2"/>
        <v>16492.07034065295</v>
      </c>
      <c r="T10">
        <f t="shared" si="2"/>
        <v>2270105.9655178366</v>
      </c>
      <c r="U10">
        <f t="shared" si="2"/>
        <v>31948.06450271864</v>
      </c>
      <c r="V10">
        <f t="shared" si="2"/>
        <v>8189.3472067039493</v>
      </c>
      <c r="W10">
        <f t="shared" si="2"/>
        <v>447689.99326924747</v>
      </c>
      <c r="X10">
        <f t="shared" si="2"/>
        <v>6300.5115177189346</v>
      </c>
      <c r="Y10">
        <f t="shared" si="2"/>
        <v>1615.0298054533766</v>
      </c>
      <c r="Z10">
        <f t="shared" si="2"/>
        <v>96.48835409544742</v>
      </c>
      <c r="AA10">
        <f t="shared" si="2"/>
        <v>1.3579172986752321</v>
      </c>
      <c r="AB10">
        <f t="shared" si="2"/>
        <v>0.34807918444933283</v>
      </c>
      <c r="AD10">
        <v>9</v>
      </c>
      <c r="AE10" t="s">
        <v>274</v>
      </c>
      <c r="AF10">
        <v>0</v>
      </c>
      <c r="AG10" s="4">
        <v>0</v>
      </c>
      <c r="AI10" s="85">
        <v>1607703.8980986651</v>
      </c>
      <c r="AJ10" s="85">
        <v>6438861.4515775917</v>
      </c>
      <c r="AK10" s="4">
        <f>AF10*'Colombia-IO-Data'!AN16</f>
        <v>0</v>
      </c>
      <c r="AL10" s="4">
        <f>AI10*'Colombia-IO-Data'!$AN16</f>
        <v>529600.03109028062</v>
      </c>
      <c r="AM10" s="4">
        <f>AJ10*'Colombia-IO-Data'!$AN16</f>
        <v>2121050.5423133755</v>
      </c>
      <c r="AN10" s="20">
        <f>AK10*'Colombia-IO-Data'!$AO16</f>
        <v>0</v>
      </c>
      <c r="AO10" s="20">
        <f>AL10*'Colombia-IO-Data'!$AO16</f>
        <v>271323.6292083764</v>
      </c>
      <c r="AP10" s="20">
        <f>AM10*'Colombia-IO-Data'!$AO16</f>
        <v>1086652.3736603714</v>
      </c>
      <c r="AQ10" s="20">
        <f>(AN10*'Default-Data'!$F$19/pv_dollar_index)/'Colombia-IO-Data'!$AP16</f>
        <v>0</v>
      </c>
      <c r="AR10" s="20">
        <f>(AO10*'Default-Data'!$F$19/pv_dollar_index)/'Colombia-IO-Data'!$AP16</f>
        <v>50.107033660748634</v>
      </c>
      <c r="AS10" s="20">
        <f>(AP10*'Default-Data'!$F$19/pv_dollar_index)/'Colombia-IO-Data'!$AP16</f>
        <v>200.67889856624276</v>
      </c>
      <c r="AT10" s="84">
        <v>12999.204754058386</v>
      </c>
      <c r="AU10" s="84">
        <v>50389.701206029589</v>
      </c>
      <c r="AV10">
        <f>'Colombia-IO-Data'!$AN16*Calculations!AG10</f>
        <v>0</v>
      </c>
      <c r="AW10">
        <f>'Colombia-IO-Data'!$AN16*Calculations!AT10</f>
        <v>4282.1188964211551</v>
      </c>
      <c r="AX10">
        <f>'Colombia-IO-Data'!$AN16*Calculations!AU10</f>
        <v>16599.068620100759</v>
      </c>
      <c r="AY10">
        <f>AV10*'Colombia-IO-Data'!$AO16</f>
        <v>0</v>
      </c>
      <c r="AZ10">
        <f>AW10*'Colombia-IO-Data'!$AO16</f>
        <v>2193.8065926599184</v>
      </c>
      <c r="BA10">
        <f>AX10*'Colombia-IO-Data'!$AO16</f>
        <v>8504.0016523655904</v>
      </c>
      <c r="BB10">
        <f>(AY10*'Default-Data'!$F$19/pv_dollar_index)/'Colombia-IO-Data'!$AP16</f>
        <v>0</v>
      </c>
      <c r="BC10">
        <f>(AZ10*'Default-Data'!$F$19/pv_dollar_index)/'Colombia-IO-Data'!$AP16</f>
        <v>0.40514400129581174</v>
      </c>
      <c r="BD10">
        <f>(BA10*'Default-Data'!$F$19/pv_dollar_index)/'Colombia-IO-Data'!$AP16</f>
        <v>1.5704872380241242</v>
      </c>
      <c r="BF10" t="s">
        <v>931</v>
      </c>
      <c r="BG10">
        <f t="shared" si="3"/>
        <v>0</v>
      </c>
      <c r="BH10">
        <f t="shared" si="4"/>
        <v>0</v>
      </c>
      <c r="BJ10" s="84">
        <v>875577.69343029452</v>
      </c>
      <c r="BK10" s="84">
        <v>2547973.3086960698</v>
      </c>
      <c r="BL10">
        <f>BG10*'Mexico-IO-Data'!AQ16</f>
        <v>0</v>
      </c>
      <c r="BM10">
        <f>BJ10*'Mexico-IO-Data'!$AQ16</f>
        <v>339261.55380323355</v>
      </c>
      <c r="BN10">
        <f>BK10*'Mexico-IO-Data'!$AQ16</f>
        <v>987267.48093681608</v>
      </c>
      <c r="BO10">
        <f>BG10*'Mexico-IO-Data'!AR16</f>
        <v>0</v>
      </c>
      <c r="BP10">
        <f>BJ10*'Mexico-IO-Data'!$AR16</f>
        <v>115369.39762641945</v>
      </c>
      <c r="BQ10">
        <f>BK10*'Mexico-IO-Data'!$AR16</f>
        <v>335730.51026552077</v>
      </c>
      <c r="BR10">
        <f>(Calculations!BO10*'Default-Data'!$F$19/pv_dollar_index)/'Mexico-IO-Data'!$AS16</f>
        <v>0</v>
      </c>
      <c r="BS10">
        <f>(Calculations!BP10*'Default-Data'!$F$19/pv_dollar_index)/'Mexico-IO-Data'!$AS16</f>
        <v>21.158399516859138</v>
      </c>
      <c r="BT10">
        <f>(Calculations!BQ10*'Default-Data'!$F$19/pv_dollar_index)/'Mexico-IO-Data'!$AS16</f>
        <v>61.571962863141174</v>
      </c>
      <c r="BU10" s="84">
        <v>5959.8927484946353</v>
      </c>
      <c r="BV10" s="84">
        <v>29909.130282677568</v>
      </c>
      <c r="BW10">
        <f>BH10*'Mexico-IO-Data'!AQ16</f>
        <v>0</v>
      </c>
      <c r="BX10">
        <f>BU10*'Mexico-IO-Data'!$AQ16</f>
        <v>2309.2896147609363</v>
      </c>
      <c r="BY10">
        <f>BV10*'Mexico-IO-Data'!$AQ16</f>
        <v>11588.940751620861</v>
      </c>
      <c r="BZ10">
        <f>BH10*'Mexico-IO-Data'!AR16</f>
        <v>0</v>
      </c>
      <c r="CA10">
        <f>BU10*'Mexico-IO-Data'!$AR16</f>
        <v>785.29779992234467</v>
      </c>
      <c r="CB10">
        <f>BV10*'Mexico-IO-Data'!$AR16</f>
        <v>3940.939073863371</v>
      </c>
      <c r="CC10">
        <f>(BZ10*'Default-Data'!$F$19/pv_dollar_index)/'Mexico-IO-Data'!$AS16</f>
        <v>0</v>
      </c>
      <c r="CD10">
        <f>(CA10*'Default-Data'!$F$19/pv_dollar_index)/'Mexico-IO-Data'!$AS16</f>
        <v>0.14402124768191144</v>
      </c>
      <c r="CE10">
        <f>(CB10*'Default-Data'!$F$19/pv_dollar_index)/'Mexico-IO-Data'!$AS16</f>
        <v>0.72275633843915665</v>
      </c>
      <c r="CG10" t="s">
        <v>274</v>
      </c>
      <c r="CH10">
        <f t="shared" si="5"/>
        <v>0</v>
      </c>
      <c r="CI10">
        <f t="shared" si="6"/>
        <v>0</v>
      </c>
      <c r="CK10" s="84">
        <v>1063709.8083581924</v>
      </c>
      <c r="CL10" s="84">
        <v>3080629.1956845592</v>
      </c>
      <c r="CM10">
        <f>CH10*'Philippines-IO-Data'!AN16</f>
        <v>0</v>
      </c>
      <c r="CN10">
        <f>'Philippines-IO-Data'!$AN16*Calculations!CK10</f>
        <v>408143.00769627665</v>
      </c>
      <c r="CO10">
        <f>'Philippines-IO-Data'!$AN16*Calculations!CL10</f>
        <v>1182030.3391432706</v>
      </c>
      <c r="CP10">
        <f>CH10*'Philippines-IO-Data'!AO16</f>
        <v>0</v>
      </c>
      <c r="CQ10">
        <f>'Philippines-IO-Data'!$AO16*Calculations!CK10</f>
        <v>140972.62292451583</v>
      </c>
      <c r="CR10">
        <f>'Philippines-IO-Data'!$AO16*Calculations!CL10</f>
        <v>408273.36042317795</v>
      </c>
      <c r="CS10" s="31">
        <f>(CP10*'Default-Data'!$F$19/pv_dollar_index)/'Philippines-IO-Data'!$AP16</f>
        <v>0</v>
      </c>
      <c r="CT10" s="31">
        <f>(CQ10*'Default-Data'!$F$19/pv_dollar_index)/'Philippines-IO-Data'!$AP16</f>
        <v>34.306353039965138</v>
      </c>
      <c r="CU10" s="31">
        <f>(CR10*'Default-Data'!$F$19/pv_dollar_index)/'Philippines-IO-Data'!$AP16</f>
        <v>99.355248905244679</v>
      </c>
      <c r="CV10" s="84">
        <v>2157.9336532804268</v>
      </c>
      <c r="CW10" s="84">
        <v>26750.798881285376</v>
      </c>
      <c r="CX10">
        <f>CI10*'Philippines-IO-Data'!AN16</f>
        <v>0</v>
      </c>
      <c r="CY10">
        <f>'Philippines-IO-Data'!$AN16*Calculations!CV10</f>
        <v>827.99418106174539</v>
      </c>
      <c r="CZ10">
        <f>'Philippines-IO-Data'!$AN16*Calculations!CW10</f>
        <v>10264.220023069902</v>
      </c>
      <c r="DA10">
        <f>'Philippines-IO-Data'!AO16*Calculations!CI10</f>
        <v>0</v>
      </c>
      <c r="DB10">
        <f>'Philippines-IO-Data'!$AO16*Calculations!CV10</f>
        <v>285.98924707629033</v>
      </c>
      <c r="DC10">
        <f>'Philippines-IO-Data'!$AO16*Calculations!CW10</f>
        <v>3545.2623017941723</v>
      </c>
      <c r="DD10" s="20">
        <f>(DA10*'Default-Data'!$F$19/pv_dollar_index)/'Philippines-IO-Data'!$AP16</f>
        <v>0</v>
      </c>
      <c r="DE10" s="20">
        <f>(DB10*'Default-Data'!$F$19/pv_dollar_index)/'Philippines-IO-Data'!$AP16</f>
        <v>6.9596832862267824E-2</v>
      </c>
      <c r="DF10" s="20">
        <f>(DC10*'Default-Data'!$F$19/pv_dollar_index)/'Philippines-IO-Data'!$AP16</f>
        <v>0.86275631127154928</v>
      </c>
      <c r="DH10" t="s">
        <v>931</v>
      </c>
      <c r="DI10">
        <f t="shared" si="7"/>
        <v>0</v>
      </c>
      <c r="DJ10">
        <f t="shared" si="8"/>
        <v>0</v>
      </c>
      <c r="DL10" s="84">
        <v>2566024.6715394482</v>
      </c>
      <c r="DM10" s="84">
        <v>10689821.750535935</v>
      </c>
      <c r="DN10">
        <f>DI10*'SouthAfrica-IO-Data'!AR16</f>
        <v>0</v>
      </c>
      <c r="DO10">
        <f>DL10*'SouthAfrica-IO-Data'!$AR16</f>
        <v>341525.82706249197</v>
      </c>
      <c r="DP10">
        <f>DM10*'SouthAfrica-IO-Data'!$AR16</f>
        <v>1422765.0478169909</v>
      </c>
      <c r="DQ10">
        <f>DI10*'SouthAfrica-IO-Data'!AS16</f>
        <v>0</v>
      </c>
      <c r="DR10">
        <f>DL10*'SouthAfrica-IO-Data'!$AS16</f>
        <v>343221.76010783657</v>
      </c>
      <c r="DS10">
        <f>DM10*'SouthAfrica-IO-Data'!$AS16</f>
        <v>1429830.1482256709</v>
      </c>
      <c r="DT10">
        <f>(DQ10*'Default-Data'!$F$19/pv_dollar_index)/'SouthAfrica-IO-Data'!$AT16</f>
        <v>0</v>
      </c>
      <c r="DU10">
        <f>(DR10*'Default-Data'!$F$19/pv_dollar_index)/'SouthAfrica-IO-Data'!$AT16</f>
        <v>21.004508624528693</v>
      </c>
      <c r="DV10">
        <f>(DS10*'Default-Data'!$F$19/pv_dollar_index)/'SouthAfrica-IO-Data'!$AT16</f>
        <v>87.502842682763585</v>
      </c>
      <c r="DW10" s="84">
        <v>49354.376529955669</v>
      </c>
      <c r="DX10" s="84">
        <v>92005.472866557087</v>
      </c>
      <c r="DY10">
        <f>DJ10*'SouthAfrica-IO-Data'!AR16</f>
        <v>0</v>
      </c>
      <c r="DZ10">
        <f>DW10*'SouthAfrica-IO-Data'!$AR16</f>
        <v>6568.8356197426465</v>
      </c>
      <c r="EA10">
        <f>DX10*'SouthAfrica-IO-Data'!$AR16</f>
        <v>12245.496141771415</v>
      </c>
      <c r="EB10">
        <f>DJ10*'SouthAfrica-IO-Data'!AS16</f>
        <v>0</v>
      </c>
      <c r="EC10">
        <f>DW10*'SouthAfrica-IO-Data'!$AS16</f>
        <v>6601.454837717396</v>
      </c>
      <c r="ED10">
        <f>DX10*'SouthAfrica-IO-Data'!$AS16</f>
        <v>12306.304256174046</v>
      </c>
      <c r="EE10">
        <f>(EB10*'Default-Data'!$F$19/pv_dollar_index)/'SouthAfrica-IO-Data'!$AT16</f>
        <v>0</v>
      </c>
      <c r="EF10">
        <f>(EC10*'Default-Data'!$F$19/pv_dollar_index)/'SouthAfrica-IO-Data'!$AT16</f>
        <v>0.40399628225700529</v>
      </c>
      <c r="EG10">
        <f>(ED10*'Default-Data'!$F$19/pv_dollar_index)/'SouthAfrica-IO-Data'!$AT16</f>
        <v>0.75312204506983427</v>
      </c>
      <c r="EI10" t="s">
        <v>132</v>
      </c>
      <c r="EJ10">
        <v>0</v>
      </c>
      <c r="EK10">
        <v>0</v>
      </c>
      <c r="EM10" s="84">
        <v>3426.2212767322108</v>
      </c>
      <c r="EN10" s="84">
        <v>291734.83348268794</v>
      </c>
      <c r="EO10">
        <f>EJ10*'Zambia-IO-Data'!BO14</f>
        <v>0</v>
      </c>
      <c r="EP10">
        <f>EM10*'Zambia-IO-Data'!$BO14</f>
        <v>929.87881319282815</v>
      </c>
      <c r="EQ10">
        <f>EN10*'Zambia-IO-Data'!$BO14</f>
        <v>79177.034644015483</v>
      </c>
      <c r="ER10">
        <f>EJ10*'Zambia-IO-Data'!$BN14</f>
        <v>0</v>
      </c>
      <c r="ES10">
        <f>EM10*'Zambia-IO-Data'!$BN14</f>
        <v>311.70566249108185</v>
      </c>
      <c r="ET10">
        <f>EN10*'Zambia-IO-Data'!$BN14</f>
        <v>26541.01769783449</v>
      </c>
      <c r="EU10">
        <f>(ER10*'Default-Data'!$F$19/pv_dollar_index)/'Zambia-IO-Data'!$BP14</f>
        <v>0</v>
      </c>
      <c r="EV10">
        <f>(ES10*'Default-Data'!$F$19/pv_dollar_index)/'Zambia-IO-Data'!$BP14</f>
        <v>2.3615326275262065</v>
      </c>
      <c r="EW10">
        <f>(ET10*'Default-Data'!$F$19/pv_dollar_index)/'Zambia-IO-Data'!$BP14</f>
        <v>201.07905246341136</v>
      </c>
      <c r="EX10" s="84">
        <v>32.492201050398741</v>
      </c>
      <c r="EY10" s="84">
        <v>2072.7065744451411</v>
      </c>
      <c r="EZ10">
        <f>EK10*'Zambia-IO-Data'!BO14</f>
        <v>0</v>
      </c>
      <c r="FA10">
        <f>EX10*'Zambia-IO-Data'!$BO14</f>
        <v>8.8184057334394463</v>
      </c>
      <c r="FB10">
        <f>EY10*'Zambia-IO-Data'!$BO14</f>
        <v>562.53399120218603</v>
      </c>
      <c r="FC10">
        <f>EK10*'Zambia-IO-Data'!BN14</f>
        <v>0</v>
      </c>
      <c r="FD10">
        <f>EX10*'Zambia-IO-Data'!$BN14</f>
        <v>2.9560271319859521</v>
      </c>
      <c r="FE10">
        <f>EY10*'Zambia-IO-Data'!$BN14</f>
        <v>188.56761538567139</v>
      </c>
      <c r="FF10">
        <f>(FC10*'Default-Data'!$F$19/pv_dollar_index)/'Zambia-IO-Data'!$BP14</f>
        <v>0</v>
      </c>
      <c r="FG10">
        <f>(FD10*'Default-Data'!$F$19/pv_dollar_index)/'Zambia-IO-Data'!$BP14</f>
        <v>2.2395340733462832E-2</v>
      </c>
      <c r="FH10">
        <f>(FE10*'Default-Data'!$F$19/pv_dollar_index)/'Zambia-IO-Data'!$BP14</f>
        <v>1.428618821580812</v>
      </c>
      <c r="FJ10" t="s">
        <v>274</v>
      </c>
      <c r="FK10">
        <f t="shared" si="9"/>
        <v>0</v>
      </c>
      <c r="FL10">
        <f t="shared" si="10"/>
        <v>0</v>
      </c>
      <c r="FN10">
        <v>1672891.7644560896</v>
      </c>
      <c r="FO10">
        <v>4908486.3572082017</v>
      </c>
      <c r="FP10">
        <f>FK10*CustomRegion1!C12</f>
        <v>0</v>
      </c>
      <c r="FQ10">
        <f>FN10*CustomRegion1!$C12</f>
        <v>641884.72356881888</v>
      </c>
      <c r="FR10">
        <f>FO10*CustomRegion1!$C12</f>
        <v>1883374.9292574779</v>
      </c>
      <c r="FS10">
        <f>FK10*CustomRegion1!D12</f>
        <v>0</v>
      </c>
      <c r="FT10">
        <f>FN10*CustomRegion1!$D12</f>
        <v>221707.02766029444</v>
      </c>
      <c r="FU10">
        <f>FO10*CustomRegion1!$D12</f>
        <v>650517.8300770463</v>
      </c>
      <c r="FV10">
        <f>(FS10*'Default-Data'!$C$58/pv_dollar_index)/CustomRegion1!$E12</f>
        <v>0</v>
      </c>
      <c r="FW10">
        <f>(FT10*'Default-Data'!$C$58/pv_dollar_index)/CustomRegion1!$E12</f>
        <v>54.178897353096083</v>
      </c>
      <c r="FX10">
        <f>(FU10*'Default-Data'!$C$58/pv_dollar_index)/CustomRegion1!$E12</f>
        <v>158.96807202749309</v>
      </c>
      <c r="FY10">
        <v>5075.4748111600347</v>
      </c>
      <c r="FZ10">
        <v>42913.333226793853</v>
      </c>
      <c r="GA10">
        <f>FL10*CustomRegion1!C12</f>
        <v>0</v>
      </c>
      <c r="GB10">
        <f>FY10*CustomRegion1!$C12</f>
        <v>1947.4480150849445</v>
      </c>
      <c r="GC10">
        <f>FZ10*CustomRegion1!$C12</f>
        <v>16465.747289187639</v>
      </c>
      <c r="GD10">
        <f>FL10*CustomRegion1!D12</f>
        <v>0</v>
      </c>
      <c r="GE10">
        <f>FY10*CustomRegion1!$D12</f>
        <v>672.64867832788104</v>
      </c>
      <c r="GF10">
        <f>FZ10*CustomRegion1!$D12</f>
        <v>5687.2702459633319</v>
      </c>
      <c r="GG10">
        <f>(GD10*'Default-Data'!$C$58/pv_dollar_index)/CustomRegion1!$E12</f>
        <v>0</v>
      </c>
      <c r="GH10">
        <f>(GE10*'Default-Data'!$C$58/pv_dollar_index)/CustomRegion1!$E12</f>
        <v>0.1643762224518274</v>
      </c>
      <c r="GI10">
        <f>(GF10*'Default-Data'!$C$58/pv_dollar_index)/CustomRegion1!$E12</f>
        <v>1.3898072340200696</v>
      </c>
      <c r="GK10" t="s">
        <v>37</v>
      </c>
      <c r="GL10">
        <v>0</v>
      </c>
      <c r="GM10">
        <v>0</v>
      </c>
      <c r="GO10">
        <v>6589363.7308369586</v>
      </c>
      <c r="GP10">
        <v>10804491.424487054</v>
      </c>
      <c r="GQ10">
        <f>GL10*CustomRegion2!$C$13</f>
        <v>0</v>
      </c>
      <c r="GR10">
        <f>GO10*CustomRegion2!C$13</f>
        <v>4060243.7638677536</v>
      </c>
      <c r="GS10">
        <f>GP10*CustomRegion2!D$13</f>
        <v>1195588.827389787</v>
      </c>
      <c r="GT10">
        <f>GL10*CustomRegion2!D16</f>
        <v>0</v>
      </c>
      <c r="GU10">
        <f>GO10*CustomRegion2!$D16</f>
        <v>1015638.0489663951</v>
      </c>
      <c r="GV10">
        <f>GP10*CustomRegion2!$D16</f>
        <v>1665328.1012681886</v>
      </c>
      <c r="GW10">
        <f>(GT10*'Default-Data'!$C$59/pv_dollar_index)/CustomRegion2!$E16</f>
        <v>0</v>
      </c>
      <c r="GX10">
        <f>(GU10*'Default-Data'!$C$59/pv_dollar_index)/CustomRegion2!$E16</f>
        <v>186.26495454313886</v>
      </c>
      <c r="GY10">
        <f>(GV10*'Default-Data'!$C$59/pv_dollar_index)/CustomRegion2!$E16</f>
        <v>305.41615036755513</v>
      </c>
      <c r="GZ10">
        <v>1129504.5697468668</v>
      </c>
      <c r="HA10">
        <v>3019103.8787509836</v>
      </c>
      <c r="HB10">
        <f>GM10*CustomRegion2!C16</f>
        <v>0</v>
      </c>
      <c r="HC10">
        <f>GZ10*CustomRegion2!$C16</f>
        <v>393230.27395835775</v>
      </c>
      <c r="HD10">
        <f>HA10*CustomRegion2!$C16</f>
        <v>1051082.99439289</v>
      </c>
      <c r="HE10">
        <f>GM10*CustomRegion2!D16</f>
        <v>0</v>
      </c>
      <c r="HF10">
        <f>GZ10*CustomRegion2!$D16</f>
        <v>174093.86768980592</v>
      </c>
      <c r="HG10">
        <f>HA10*CustomRegion2!$D16</f>
        <v>465343.37734184414</v>
      </c>
      <c r="HH10">
        <f>(HE10*'Default-Data'!$C$59/pv_dollar_index)/CustomRegion2!$E16</f>
        <v>0</v>
      </c>
      <c r="HI10">
        <f>(HF10*'Default-Data'!$C$59/pv_dollar_index)/CustomRegion2!$E16</f>
        <v>31.928290186136849</v>
      </c>
      <c r="HJ10">
        <f>(HG10*'Default-Data'!$C$59/pv_dollar_index)/CustomRegion2!$E16</f>
        <v>85.342571712176223</v>
      </c>
      <c r="HL10" t="s">
        <v>132</v>
      </c>
      <c r="HM10">
        <f t="shared" si="11"/>
        <v>0</v>
      </c>
      <c r="HN10">
        <f t="shared" si="12"/>
        <v>0</v>
      </c>
      <c r="HP10">
        <v>3426.2212767322108</v>
      </c>
      <c r="HQ10">
        <v>291734.83348268794</v>
      </c>
      <c r="HR10">
        <f>HM10*CustomRegion3!D15</f>
        <v>0</v>
      </c>
      <c r="HS10">
        <f>HP10*CustomRegion3!$D15</f>
        <v>929.87881319282815</v>
      </c>
      <c r="HT10">
        <f>HQ10*CustomRegion3!$D15</f>
        <v>79177.034644015483</v>
      </c>
      <c r="HU10">
        <f>HM10*CustomRegion3!E15</f>
        <v>0</v>
      </c>
      <c r="HV10">
        <f>HP10*CustomRegion3!$E15</f>
        <v>311.70566249108185</v>
      </c>
      <c r="HW10">
        <f>HQ10*CustomRegion3!$E15</f>
        <v>26541.01769783449</v>
      </c>
      <c r="HX10">
        <f>(HU10*'Default-Data'!$C$60/pv_dollar_index)/CustomRegion3!$F15</f>
        <v>0</v>
      </c>
      <c r="HY10">
        <f>(HV10*'Default-Data'!$C$60/pv_dollar_index)/CustomRegion3!$F15</f>
        <v>2.3710971437126696</v>
      </c>
      <c r="HZ10">
        <f>(HW10*'Default-Data'!$C$60/pv_dollar_index)/CustomRegion3!$F15</f>
        <v>201.89344894035503</v>
      </c>
      <c r="IA10">
        <v>32.492201050398741</v>
      </c>
      <c r="IB10">
        <v>2072.7065744451411</v>
      </c>
      <c r="IC10">
        <f>HN10*CustomRegion3!D15</f>
        <v>0</v>
      </c>
      <c r="ID10">
        <f>IA10*CustomRegion3!$D15</f>
        <v>8.8184057334394463</v>
      </c>
      <c r="IE10">
        <f>IB10*CustomRegion3!$D15</f>
        <v>562.53399120218603</v>
      </c>
      <c r="IF10">
        <f>HN10*CustomRegion3!E15</f>
        <v>0</v>
      </c>
      <c r="IG10">
        <f>IA10*CustomRegion3!$E15</f>
        <v>2.9560271319859521</v>
      </c>
      <c r="IH10">
        <f>IB10*CustomRegion3!$E15</f>
        <v>188.56761538567139</v>
      </c>
      <c r="II10">
        <f>(IF10*'Default-Data'!$C$60/pv_dollar_index)/CustomRegion3!$F15</f>
        <v>0</v>
      </c>
      <c r="IJ10">
        <f>(IG10*'Default-Data'!$C$60/pv_dollar_index)/CustomRegion3!$F15</f>
        <v>2.2486044794228204E-2</v>
      </c>
      <c r="IK10">
        <f>(IH10*'Default-Data'!$C$60/pv_dollar_index)/CustomRegion3!$F15</f>
        <v>1.4344049147662399</v>
      </c>
    </row>
    <row r="11" spans="2:245" x14ac:dyDescent="0.3">
      <c r="B11">
        <v>53</v>
      </c>
      <c r="C11" t="s">
        <v>359</v>
      </c>
      <c r="D11">
        <f t="shared" si="0"/>
        <v>133823999.99999999</v>
      </c>
      <c r="E11">
        <f t="shared" si="0"/>
        <v>0</v>
      </c>
      <c r="G11">
        <f t="shared" si="1"/>
        <v>108982930.75285587</v>
      </c>
      <c r="H11">
        <f t="shared" si="1"/>
        <v>53652591.812108964</v>
      </c>
      <c r="I11">
        <f t="shared" si="1"/>
        <v>47357425.655794151</v>
      </c>
      <c r="J11">
        <f t="shared" si="1"/>
        <v>38717337.922777914</v>
      </c>
      <c r="K11">
        <f t="shared" si="1"/>
        <v>16062638.774023667</v>
      </c>
      <c r="L11">
        <f t="shared" si="1"/>
        <v>12424778.814249046</v>
      </c>
      <c r="M11">
        <f t="shared" si="1"/>
        <v>11416659.408502622</v>
      </c>
      <c r="N11">
        <f t="shared" si="1"/>
        <v>5202576.296087021</v>
      </c>
      <c r="O11">
        <f t="shared" si="1"/>
        <v>2294.5617087953697</v>
      </c>
      <c r="P11">
        <f t="shared" si="1"/>
        <v>2108.3859851948441</v>
      </c>
      <c r="Q11">
        <f t="shared" si="2"/>
        <v>960.79234363490991</v>
      </c>
      <c r="R11">
        <f t="shared" si="2"/>
        <v>1290649.92377374</v>
      </c>
      <c r="S11">
        <f t="shared" si="2"/>
        <v>419878.27982831508</v>
      </c>
      <c r="T11">
        <f t="shared" si="2"/>
        <v>0</v>
      </c>
      <c r="U11">
        <f t="shared" si="2"/>
        <v>497238.22405897063</v>
      </c>
      <c r="V11">
        <f t="shared" si="2"/>
        <v>125704.14420163218</v>
      </c>
      <c r="W11">
        <f t="shared" si="2"/>
        <v>0</v>
      </c>
      <c r="X11">
        <f t="shared" si="2"/>
        <v>151078.67638872599</v>
      </c>
      <c r="Y11">
        <f t="shared" si="2"/>
        <v>40714.692656908534</v>
      </c>
      <c r="Z11">
        <f t="shared" si="2"/>
        <v>0</v>
      </c>
      <c r="AA11">
        <f t="shared" si="2"/>
        <v>27.900645238006188</v>
      </c>
      <c r="AB11">
        <f t="shared" si="2"/>
        <v>7.5190372522990296</v>
      </c>
      <c r="AD11">
        <v>10</v>
      </c>
      <c r="AE11" t="s">
        <v>275</v>
      </c>
      <c r="AF11">
        <v>0</v>
      </c>
      <c r="AG11" s="4">
        <v>0</v>
      </c>
      <c r="AI11" s="85">
        <v>2611215.8503600187</v>
      </c>
      <c r="AJ11" s="85">
        <v>241188.58869182039</v>
      </c>
      <c r="AK11" s="4">
        <f>AF11*'Colombia-IO-Data'!AN17</f>
        <v>0</v>
      </c>
      <c r="AL11" s="4">
        <f>AI11*'Colombia-IO-Data'!$AN17</f>
        <v>1084161.0430988066</v>
      </c>
      <c r="AM11" s="4">
        <f>AJ11*'Colombia-IO-Data'!$AN17</f>
        <v>100140.04467060843</v>
      </c>
      <c r="AN11" s="20">
        <f>AK11*'Colombia-IO-Data'!$AO17</f>
        <v>0</v>
      </c>
      <c r="AO11" s="20">
        <f>AL11*'Colombia-IO-Data'!$AO17</f>
        <v>442510.80370917375</v>
      </c>
      <c r="AP11" s="20">
        <f>AM11*'Colombia-IO-Data'!$AO17</f>
        <v>40873.126674986939</v>
      </c>
      <c r="AQ11" s="20">
        <f>(AN11*'Default-Data'!$F$19/pv_dollar_index)/'Colombia-IO-Data'!$AP17</f>
        <v>0</v>
      </c>
      <c r="AR11" s="20">
        <f>(AO11*'Default-Data'!$F$19/pv_dollar_index)/'Colombia-IO-Data'!$AP17</f>
        <v>81.721241166473277</v>
      </c>
      <c r="AS11" s="20">
        <f>(AP11*'Default-Data'!$F$19/pv_dollar_index)/'Colombia-IO-Data'!$AP17</f>
        <v>7.5482962545467309</v>
      </c>
      <c r="AT11" s="84">
        <v>69724.541183654364</v>
      </c>
      <c r="AU11" s="84">
        <v>1887.5108604033157</v>
      </c>
      <c r="AV11">
        <f>'Colombia-IO-Data'!$AN17*Calculations!AG11</f>
        <v>0</v>
      </c>
      <c r="AW11">
        <f>'Colombia-IO-Data'!$AN17*Calculations!AT11</f>
        <v>28949.208196953219</v>
      </c>
      <c r="AX11">
        <f>'Colombia-IO-Data'!$AN17*Calculations!AU11</f>
        <v>783.68310417273403</v>
      </c>
      <c r="AY11">
        <f>AV11*'Colombia-IO-Data'!$AO17</f>
        <v>0</v>
      </c>
      <c r="AZ11">
        <f>AW11*'Colombia-IO-Data'!$AO17</f>
        <v>11815.89900091114</v>
      </c>
      <c r="BA11">
        <f>AX11*'Colombia-IO-Data'!$AO17</f>
        <v>319.86783005001553</v>
      </c>
      <c r="BB11">
        <f>(AY11*'Default-Data'!$F$19/pv_dollar_index)/'Colombia-IO-Data'!$AP17</f>
        <v>0</v>
      </c>
      <c r="BC11">
        <f>(AZ11*'Default-Data'!$F$19/pv_dollar_index)/'Colombia-IO-Data'!$AP17</f>
        <v>2.1821160608019112</v>
      </c>
      <c r="BD11">
        <f>(BA11*'Default-Data'!$F$19/pv_dollar_index)/'Colombia-IO-Data'!$AP17</f>
        <v>5.9071995218660224E-2</v>
      </c>
      <c r="BF11" t="s">
        <v>932</v>
      </c>
      <c r="BG11">
        <f t="shared" si="3"/>
        <v>0</v>
      </c>
      <c r="BH11">
        <f t="shared" si="4"/>
        <v>0</v>
      </c>
      <c r="BJ11" s="84">
        <v>2009158.6331436718</v>
      </c>
      <c r="BK11" s="84">
        <v>276850.63918317575</v>
      </c>
      <c r="BL11">
        <f>BG11*'Mexico-IO-Data'!AQ17</f>
        <v>0</v>
      </c>
      <c r="BM11">
        <f>BJ11*'Mexico-IO-Data'!$AQ17</f>
        <v>928959.35347938398</v>
      </c>
      <c r="BN11">
        <f>BK11*'Mexico-IO-Data'!$AQ17</f>
        <v>128005.31851661233</v>
      </c>
      <c r="BO11">
        <f>BG11*'Mexico-IO-Data'!AR17</f>
        <v>0</v>
      </c>
      <c r="BP11">
        <f>BJ11*'Mexico-IO-Data'!$AR17</f>
        <v>337658.92068717058</v>
      </c>
      <c r="BQ11">
        <f>BK11*'Mexico-IO-Data'!$AR17</f>
        <v>46527.479949095556</v>
      </c>
      <c r="BR11">
        <f>(Calculations!BO11*'Default-Data'!$F$19/pv_dollar_index)/'Mexico-IO-Data'!$AS17</f>
        <v>0</v>
      </c>
      <c r="BS11">
        <f>(Calculations!BP11*'Default-Data'!$F$19/pv_dollar_index)/'Mexico-IO-Data'!$AS17</f>
        <v>114.82860625956747</v>
      </c>
      <c r="BT11">
        <f>(Calculations!BQ11*'Default-Data'!$F$19/pv_dollar_index)/'Mexico-IO-Data'!$AS17</f>
        <v>15.822729233546383</v>
      </c>
      <c r="BU11" s="84">
        <v>52943.238532951451</v>
      </c>
      <c r="BV11" s="84">
        <v>3249.7835860022096</v>
      </c>
      <c r="BW11">
        <f>BH11*'Mexico-IO-Data'!AQ17</f>
        <v>0</v>
      </c>
      <c r="BX11">
        <f>BU11*'Mexico-IO-Data'!$AQ17</f>
        <v>24478.96140571119</v>
      </c>
      <c r="BY11">
        <f>BV11*'Mexico-IO-Data'!$AQ17</f>
        <v>1502.577650763651</v>
      </c>
      <c r="BZ11">
        <f>BH11*'Mexico-IO-Data'!AR17</f>
        <v>0</v>
      </c>
      <c r="CA11">
        <f>BU11*'Mexico-IO-Data'!$AR17</f>
        <v>8897.6333106901402</v>
      </c>
      <c r="CB11">
        <f>BV11*'Mexico-IO-Data'!$AR17</f>
        <v>546.15817786346065</v>
      </c>
      <c r="CC11">
        <f>(BZ11*'Default-Data'!$F$19/pv_dollar_index)/'Mexico-IO-Data'!$AS17</f>
        <v>0</v>
      </c>
      <c r="CD11">
        <f>(CA11*'Default-Data'!$F$19/pv_dollar_index)/'Mexico-IO-Data'!$AS17</f>
        <v>3.0258428534806061</v>
      </c>
      <c r="CE11">
        <f>(CB11*'Default-Data'!$F$19/pv_dollar_index)/'Mexico-IO-Data'!$AS17</f>
        <v>0.18573352729344608</v>
      </c>
      <c r="CG11" t="s">
        <v>275</v>
      </c>
      <c r="CH11">
        <f t="shared" si="5"/>
        <v>0</v>
      </c>
      <c r="CI11">
        <f t="shared" si="6"/>
        <v>0</v>
      </c>
      <c r="CK11" s="84">
        <v>898233.03008274594</v>
      </c>
      <c r="CL11" s="84">
        <v>95816.93881112407</v>
      </c>
      <c r="CM11">
        <f>CH11*'Philippines-IO-Data'!AN17</f>
        <v>0</v>
      </c>
      <c r="CN11">
        <f>'Philippines-IO-Data'!$AN17*Calculations!CK11</f>
        <v>130361.40337801182</v>
      </c>
      <c r="CO11">
        <f>'Philippines-IO-Data'!$AN17*Calculations!CL11</f>
        <v>13906.002331769692</v>
      </c>
      <c r="CP11">
        <f>CH11*'Philippines-IO-Data'!AO17</f>
        <v>0</v>
      </c>
      <c r="CQ11">
        <f>'Philippines-IO-Data'!$AO17*Calculations!CK11</f>
        <v>33805.226159614082</v>
      </c>
      <c r="CR11">
        <f>'Philippines-IO-Data'!$AO17*Calculations!CL11</f>
        <v>3606.0946079143441</v>
      </c>
      <c r="CS11" s="31">
        <f>(CP11*'Default-Data'!$F$19/pv_dollar_index)/'Philippines-IO-Data'!$AP17</f>
        <v>0</v>
      </c>
      <c r="CT11" s="31">
        <f>(CQ11*'Default-Data'!$F$19/pv_dollar_index)/'Philippines-IO-Data'!$AP17</f>
        <v>8.226661313158429</v>
      </c>
      <c r="CU11" s="31">
        <f>(CR11*'Default-Data'!$F$19/pv_dollar_index)/'Philippines-IO-Data'!$AP17</f>
        <v>0.8775601400341827</v>
      </c>
      <c r="CV11" s="84">
        <v>32027.168833255713</v>
      </c>
      <c r="CW11" s="84">
        <v>832.03121724204902</v>
      </c>
      <c r="CX11">
        <f>CI11*'Philippines-IO-Data'!AN17</f>
        <v>0</v>
      </c>
      <c r="CY11">
        <f>'Philippines-IO-Data'!$AN17*Calculations!CV11</f>
        <v>4648.1330963114569</v>
      </c>
      <c r="CZ11">
        <f>'Philippines-IO-Data'!$AN17*Calculations!CW11</f>
        <v>120.75347209620767</v>
      </c>
      <c r="DA11">
        <f>'Philippines-IO-Data'!AO17*Calculations!CI11</f>
        <v>0</v>
      </c>
      <c r="DB11">
        <f>'Philippines-IO-Data'!$AO17*Calculations!CV11</f>
        <v>1205.3505598214474</v>
      </c>
      <c r="DC11">
        <f>'Philippines-IO-Data'!$AO17*Calculations!CW11</f>
        <v>31.313704271301823</v>
      </c>
      <c r="DD11" s="20">
        <f>(DA11*'Default-Data'!$F$19/pv_dollar_index)/'Philippines-IO-Data'!$AP17</f>
        <v>0</v>
      </c>
      <c r="DE11" s="20">
        <f>(DB11*'Default-Data'!$F$19/pv_dollar_index)/'Philippines-IO-Data'!$AP17</f>
        <v>0.2933277467944666</v>
      </c>
      <c r="DF11" s="20">
        <f>(DC11*'Default-Data'!$F$19/pv_dollar_index)/'Philippines-IO-Data'!$AP17</f>
        <v>7.6203377041197534E-3</v>
      </c>
      <c r="DH11" t="s">
        <v>932</v>
      </c>
      <c r="DI11">
        <f t="shared" si="7"/>
        <v>0</v>
      </c>
      <c r="DJ11">
        <f t="shared" si="8"/>
        <v>0</v>
      </c>
      <c r="DL11" s="84">
        <v>2255870.2488900321</v>
      </c>
      <c r="DM11" s="84">
        <v>1098660.4812782272</v>
      </c>
      <c r="DN11">
        <f>DI11*'SouthAfrica-IO-Data'!AR17</f>
        <v>0</v>
      </c>
      <c r="DO11">
        <f>DL11*'SouthAfrica-IO-Data'!$AR17</f>
        <v>597907.93780656089</v>
      </c>
      <c r="DP11">
        <f>DM11*'SouthAfrica-IO-Data'!$AR17</f>
        <v>291194.86062367522</v>
      </c>
      <c r="DQ11">
        <f>DI11*'SouthAfrica-IO-Data'!AS17</f>
        <v>0</v>
      </c>
      <c r="DR11">
        <f>DL11*'SouthAfrica-IO-Data'!$AS17</f>
        <v>497763.14775739907</v>
      </c>
      <c r="DS11">
        <f>DM11*'SouthAfrica-IO-Data'!$AS17</f>
        <v>242422.05408169643</v>
      </c>
      <c r="DT11">
        <f>(DQ11*'Default-Data'!$F$19/pv_dollar_index)/'SouthAfrica-IO-Data'!$AT17</f>
        <v>0</v>
      </c>
      <c r="DU11">
        <f>(DR11*'Default-Data'!$F$19/pv_dollar_index)/'SouthAfrica-IO-Data'!$AT17</f>
        <v>30.462142979390073</v>
      </c>
      <c r="DV11">
        <f>(DS11*'Default-Data'!$F$19/pv_dollar_index)/'SouthAfrica-IO-Data'!$AT17</f>
        <v>14.835761357715537</v>
      </c>
      <c r="DW11" s="84">
        <v>42421.233323668646</v>
      </c>
      <c r="DX11" s="84">
        <v>9455.9834072757003</v>
      </c>
      <c r="DY11">
        <f>DJ11*'SouthAfrica-IO-Data'!AR17</f>
        <v>0</v>
      </c>
      <c r="DZ11">
        <f>DW11*'SouthAfrica-IO-Data'!$AR17</f>
        <v>11243.55097472723</v>
      </c>
      <c r="EA11">
        <f>DX11*'SouthAfrica-IO-Data'!$AR17</f>
        <v>2506.2645077921234</v>
      </c>
      <c r="EB11">
        <f>DJ11*'SouthAfrica-IO-Data'!AS17</f>
        <v>0</v>
      </c>
      <c r="EC11">
        <f>DW11*'SouthAfrica-IO-Data'!$AS17</f>
        <v>9360.3462527732099</v>
      </c>
      <c r="ED11">
        <f>DX11*'SouthAfrica-IO-Data'!$AS17</f>
        <v>2086.4852791348349</v>
      </c>
      <c r="EE11">
        <f>(EB11*'Default-Data'!$F$19/pv_dollar_index)/'SouthAfrica-IO-Data'!$AT17</f>
        <v>0</v>
      </c>
      <c r="EF11">
        <f>(EC11*'Default-Data'!$F$19/pv_dollar_index)/'SouthAfrica-IO-Data'!$AT17</f>
        <v>0.57283510676356053</v>
      </c>
      <c r="EG11">
        <f>(ED11*'Default-Data'!$F$19/pv_dollar_index)/'SouthAfrica-IO-Data'!$AT17</f>
        <v>0.12768886805653076</v>
      </c>
      <c r="EI11" t="s">
        <v>133</v>
      </c>
      <c r="EJ11">
        <v>0</v>
      </c>
      <c r="EK11">
        <v>0</v>
      </c>
      <c r="EM11" s="84">
        <v>1577893.110476478</v>
      </c>
      <c r="EN11" s="84">
        <v>798717.15322929295</v>
      </c>
      <c r="EO11">
        <f>EJ11*'Zambia-IO-Data'!BO15</f>
        <v>0</v>
      </c>
      <c r="EP11">
        <f>EM11*'Zambia-IO-Data'!$BO15</f>
        <v>350329.08167725871</v>
      </c>
      <c r="EQ11">
        <f>EN11*'Zambia-IO-Data'!$BO15</f>
        <v>177333.84153391534</v>
      </c>
      <c r="ER11">
        <f>EJ11*'Zambia-IO-Data'!$BN15</f>
        <v>0</v>
      </c>
      <c r="ES11">
        <f>EM11*'Zambia-IO-Data'!$BN15</f>
        <v>237804.00524906337</v>
      </c>
      <c r="ET11">
        <f>EN11*'Zambia-IO-Data'!$BN15</f>
        <v>120374.52780416787</v>
      </c>
      <c r="EU11">
        <f>(ER11*'Default-Data'!$F$19/pv_dollar_index)/'Zambia-IO-Data'!$BP15</f>
        <v>0</v>
      </c>
      <c r="EV11">
        <f>(ES11*'Default-Data'!$F$19/pv_dollar_index)/'Zambia-IO-Data'!$BP15</f>
        <v>1801.6416925635526</v>
      </c>
      <c r="EW11">
        <f>(ET11*'Default-Data'!$F$19/pv_dollar_index)/'Zambia-IO-Data'!$BP15</f>
        <v>911.97693574378366</v>
      </c>
      <c r="EX11" s="84">
        <v>27651.73451524862</v>
      </c>
      <c r="EY11" s="84">
        <v>5677.1635477906493</v>
      </c>
      <c r="EZ11">
        <f>EK11*'Zambia-IO-Data'!BO15</f>
        <v>0</v>
      </c>
      <c r="FA11">
        <f>EX11*'Zambia-IO-Data'!$BO15</f>
        <v>6139.3301581658798</v>
      </c>
      <c r="FB11">
        <f>EY11*'Zambia-IO-Data'!$BO15</f>
        <v>1260.4627518961177</v>
      </c>
      <c r="FC11">
        <f>EK11*'Zambia-IO-Data'!BN15</f>
        <v>0</v>
      </c>
      <c r="FD11">
        <f>EX11*'Zambia-IO-Data'!$BN15</f>
        <v>4167.3882572592138</v>
      </c>
      <c r="FE11">
        <f>EY11*'Zambia-IO-Data'!$BN15</f>
        <v>855.60436328346862</v>
      </c>
      <c r="FF11">
        <f>(FC11*'Default-Data'!$F$19/pv_dollar_index)/'Zambia-IO-Data'!$BP15</f>
        <v>0</v>
      </c>
      <c r="FG11">
        <f>(FD11*'Default-Data'!$F$19/pv_dollar_index)/'Zambia-IO-Data'!$BP15</f>
        <v>31.572808984080542</v>
      </c>
      <c r="FH11">
        <f>(FE11*'Default-Data'!$F$19/pv_dollar_index)/'Zambia-IO-Data'!$BP15</f>
        <v>6.4821973524638965</v>
      </c>
      <c r="FJ11" t="s">
        <v>275</v>
      </c>
      <c r="FK11">
        <f t="shared" si="9"/>
        <v>0</v>
      </c>
      <c r="FL11">
        <f t="shared" si="10"/>
        <v>0</v>
      </c>
      <c r="FN11">
        <v>1872337.3546129791</v>
      </c>
      <c r="FO11">
        <v>250246.51125683775</v>
      </c>
      <c r="FP11">
        <f>FK11*CustomRegion1!C13</f>
        <v>0</v>
      </c>
      <c r="FQ11">
        <f>FN11*CustomRegion1!$C13</f>
        <v>271734.07898609253</v>
      </c>
      <c r="FR11">
        <f>FO11*CustomRegion1!$C13</f>
        <v>36318.511238545296</v>
      </c>
      <c r="FS11">
        <f>FK11*CustomRegion1!D13</f>
        <v>0</v>
      </c>
      <c r="FT11">
        <f>FN11*CustomRegion1!$D13</f>
        <v>70465.887581482661</v>
      </c>
      <c r="FU11">
        <f>FO11*CustomRegion1!$D13</f>
        <v>9418.0904346308689</v>
      </c>
      <c r="FV11">
        <f>(FS11*'Default-Data'!$C$58/pv_dollar_index)/CustomRegion1!$E13</f>
        <v>0</v>
      </c>
      <c r="FW11">
        <f>(FT11*'Default-Data'!$C$58/pv_dollar_index)/CustomRegion1!$E13</f>
        <v>17.219860508985033</v>
      </c>
      <c r="FX11">
        <f>(FU11*'Default-Data'!$C$58/pv_dollar_index)/CustomRegion1!$E13</f>
        <v>2.3015136701118872</v>
      </c>
      <c r="FY11">
        <v>64745.274261946746</v>
      </c>
      <c r="FZ11">
        <v>2187.8255626884056</v>
      </c>
      <c r="GA11">
        <f>FL11*CustomRegion1!C13</f>
        <v>0</v>
      </c>
      <c r="GB11">
        <f>FY11*CustomRegion1!$C13</f>
        <v>9396.5424697242761</v>
      </c>
      <c r="GC11">
        <f>FZ11*CustomRegion1!$C13</f>
        <v>317.52117896630381</v>
      </c>
      <c r="GD11">
        <f>FL11*CustomRegion1!D13</f>
        <v>0</v>
      </c>
      <c r="GE11">
        <f>FY11*CustomRegion1!$D13</f>
        <v>2436.7046923109951</v>
      </c>
      <c r="GF11">
        <f>FZ11*CustomRegion1!$D13</f>
        <v>82.339365696286222</v>
      </c>
      <c r="GG11">
        <f>(GD11*'Default-Data'!$C$58/pv_dollar_index)/CustomRegion1!$E13</f>
        <v>0</v>
      </c>
      <c r="GH11">
        <f>(GE11*'Default-Data'!$C$58/pv_dollar_index)/CustomRegion1!$E13</f>
        <v>0.59546138341995414</v>
      </c>
      <c r="GI11">
        <f>(GF11*'Default-Data'!$C$58/pv_dollar_index)/CustomRegion1!$E13</f>
        <v>2.0121401153839306E-2</v>
      </c>
      <c r="GK11" t="s">
        <v>38</v>
      </c>
      <c r="GL11">
        <v>0</v>
      </c>
      <c r="GM11">
        <v>0</v>
      </c>
      <c r="GO11">
        <v>2959315.1695683859</v>
      </c>
      <c r="GP11">
        <v>1453113.9786</v>
      </c>
      <c r="GQ11">
        <f>GL11*CustomRegion2!$C$13</f>
        <v>0</v>
      </c>
      <c r="GR11">
        <f>GO11*CustomRegion2!C$13</f>
        <v>1823475.141663353</v>
      </c>
      <c r="GS11">
        <f>GP11*CustomRegion2!D$13</f>
        <v>160796.72512864825</v>
      </c>
      <c r="GT11">
        <f>GL11*CustomRegion2!D17</f>
        <v>0</v>
      </c>
      <c r="GU11">
        <f>GO11*CustomRegion2!$D17</f>
        <v>416431.12622305664</v>
      </c>
      <c r="GV11">
        <f>GP11*CustomRegion2!$D17</f>
        <v>204480.38007628679</v>
      </c>
      <c r="GW11">
        <f>(GT11*'Default-Data'!$C$59/pv_dollar_index)/CustomRegion2!$E17</f>
        <v>0</v>
      </c>
      <c r="GX11">
        <f>(GU11*'Default-Data'!$C$59/pv_dollar_index)/CustomRegion2!$E17</f>
        <v>141.61688881188346</v>
      </c>
      <c r="GY11">
        <f>(GV11*'Default-Data'!$C$59/pv_dollar_index)/CustomRegion2!$E17</f>
        <v>69.538210344930405</v>
      </c>
      <c r="GZ11">
        <v>1546144.0884414888</v>
      </c>
      <c r="HA11">
        <v>406044.28998071188</v>
      </c>
      <c r="HB11">
        <f>GM11*CustomRegion2!C17</f>
        <v>0</v>
      </c>
      <c r="HC11">
        <f>GZ11*CustomRegion2!$C17</f>
        <v>655117.45836831303</v>
      </c>
      <c r="HD11">
        <f>HA11*CustomRegion2!$C17</f>
        <v>172045.22219223736</v>
      </c>
      <c r="HE11">
        <f>GM11*CustomRegion2!D17</f>
        <v>0</v>
      </c>
      <c r="HF11">
        <f>GZ11*CustomRegion2!$D17</f>
        <v>217571.4606790994</v>
      </c>
      <c r="HG11">
        <f>HA11*CustomRegion2!$D17</f>
        <v>57138.044204251091</v>
      </c>
      <c r="HH11">
        <f>(HE11*'Default-Data'!$C$59/pv_dollar_index)/CustomRegion2!$E17</f>
        <v>0</v>
      </c>
      <c r="HI11">
        <f>(HF11*'Default-Data'!$C$59/pv_dollar_index)/CustomRegion2!$E17</f>
        <v>73.990130457076134</v>
      </c>
      <c r="HJ11">
        <f>(HG11*'Default-Data'!$C$59/pv_dollar_index)/CustomRegion2!$E17</f>
        <v>19.431093267191741</v>
      </c>
      <c r="HL11" t="s">
        <v>133</v>
      </c>
      <c r="HM11">
        <f t="shared" si="11"/>
        <v>0</v>
      </c>
      <c r="HN11">
        <f t="shared" si="12"/>
        <v>0</v>
      </c>
      <c r="HP11">
        <v>1577893.110476478</v>
      </c>
      <c r="HQ11">
        <v>798717.15322929295</v>
      </c>
      <c r="HR11">
        <f>HM11*CustomRegion3!D16</f>
        <v>0</v>
      </c>
      <c r="HS11">
        <f>HP11*CustomRegion3!$D16</f>
        <v>350329.08167725871</v>
      </c>
      <c r="HT11">
        <f>HQ11*CustomRegion3!$D16</f>
        <v>177333.84153391534</v>
      </c>
      <c r="HU11">
        <f>HM11*CustomRegion3!E16</f>
        <v>0</v>
      </c>
      <c r="HV11">
        <f>HP11*CustomRegion3!$E16</f>
        <v>237804.00524906337</v>
      </c>
      <c r="HW11">
        <f>HQ11*CustomRegion3!$E16</f>
        <v>120374.52780416787</v>
      </c>
      <c r="HX11">
        <f>(HU11*'Default-Data'!$C$60/pv_dollar_index)/CustomRegion3!$F16</f>
        <v>0</v>
      </c>
      <c r="HY11">
        <f>(HV11*'Default-Data'!$C$60/pv_dollar_index)/CustomRegion3!$F16</f>
        <v>1808.9385771925752</v>
      </c>
      <c r="HZ11">
        <f>(HW11*'Default-Data'!$C$60/pv_dollar_index)/CustomRegion3!$F16</f>
        <v>915.67056168057195</v>
      </c>
      <c r="IA11">
        <v>27651.73451524862</v>
      </c>
      <c r="IB11">
        <v>5677.1635477906493</v>
      </c>
      <c r="IC11">
        <f>HN11*CustomRegion3!D16</f>
        <v>0</v>
      </c>
      <c r="ID11">
        <f>IA11*CustomRegion3!$D16</f>
        <v>6139.3301581658798</v>
      </c>
      <c r="IE11">
        <f>IB11*CustomRegion3!$D16</f>
        <v>1260.4627518961177</v>
      </c>
      <c r="IF11">
        <f>HN11*CustomRegion3!E16</f>
        <v>0</v>
      </c>
      <c r="IG11">
        <f>IA11*CustomRegion3!$E16</f>
        <v>4167.3882572592138</v>
      </c>
      <c r="IH11">
        <f>IB11*CustomRegion3!$E16</f>
        <v>855.60436328346862</v>
      </c>
      <c r="II11">
        <f>(IF11*'Default-Data'!$C$60/pv_dollar_index)/CustomRegion3!$F16</f>
        <v>0</v>
      </c>
      <c r="IJ11">
        <f>(IG11*'Default-Data'!$C$60/pv_dollar_index)/CustomRegion3!$F16</f>
        <v>31.700682992282022</v>
      </c>
      <c r="IK11">
        <f>(IH11*'Default-Data'!$C$60/pv_dollar_index)/CustomRegion3!$F16</f>
        <v>6.5084511000424072</v>
      </c>
    </row>
    <row r="12" spans="2:245" x14ac:dyDescent="0.3">
      <c r="B12">
        <v>54</v>
      </c>
      <c r="C12" t="s">
        <v>193</v>
      </c>
      <c r="D12">
        <f t="shared" si="0"/>
        <v>18568079.999999996</v>
      </c>
      <c r="E12">
        <f t="shared" si="0"/>
        <v>0</v>
      </c>
      <c r="G12">
        <f t="shared" si="1"/>
        <v>21159587.977747273</v>
      </c>
      <c r="H12">
        <f t="shared" si="1"/>
        <v>19782936.293555755</v>
      </c>
      <c r="I12">
        <f t="shared" si="1"/>
        <v>11155471.52138672</v>
      </c>
      <c r="J12">
        <f t="shared" si="1"/>
        <v>12712417.282241168</v>
      </c>
      <c r="K12">
        <f t="shared" si="1"/>
        <v>11885342.072641276</v>
      </c>
      <c r="L12">
        <f t="shared" si="1"/>
        <v>4839311.1333495006</v>
      </c>
      <c r="M12">
        <f t="shared" si="1"/>
        <v>5514723.6374358926</v>
      </c>
      <c r="N12">
        <f t="shared" si="1"/>
        <v>5155933.4005318955</v>
      </c>
      <c r="O12">
        <f t="shared" si="1"/>
        <v>1148.1488593328152</v>
      </c>
      <c r="P12">
        <f t="shared" si="1"/>
        <v>1308.3935873069745</v>
      </c>
      <c r="Q12">
        <f t="shared" si="2"/>
        <v>1223.2689507854227</v>
      </c>
      <c r="R12">
        <f t="shared" si="2"/>
        <v>268963.04702148965</v>
      </c>
      <c r="S12">
        <f t="shared" si="2"/>
        <v>154818.71388395131</v>
      </c>
      <c r="T12">
        <f t="shared" si="2"/>
        <v>0</v>
      </c>
      <c r="U12">
        <f t="shared" si="2"/>
        <v>161589.6533919299</v>
      </c>
      <c r="V12">
        <f t="shared" si="2"/>
        <v>93013.15772606204</v>
      </c>
      <c r="W12">
        <f t="shared" si="2"/>
        <v>0</v>
      </c>
      <c r="X12">
        <f t="shared" si="2"/>
        <v>70098.570660547586</v>
      </c>
      <c r="Y12">
        <f t="shared" si="2"/>
        <v>40349.671358021755</v>
      </c>
      <c r="Z12">
        <f t="shared" si="2"/>
        <v>0</v>
      </c>
      <c r="AA12">
        <f t="shared" si="2"/>
        <v>16.631208807825136</v>
      </c>
      <c r="AB12">
        <f t="shared" si="2"/>
        <v>9.5731454059456969</v>
      </c>
      <c r="AD12">
        <v>11</v>
      </c>
      <c r="AE12" t="s">
        <v>276</v>
      </c>
      <c r="AF12">
        <v>0</v>
      </c>
      <c r="AG12" s="4">
        <v>0</v>
      </c>
      <c r="AI12" s="85">
        <v>6563784.7983028525</v>
      </c>
      <c r="AJ12" s="85">
        <v>3598635.5650307825</v>
      </c>
      <c r="AK12" s="4">
        <f>AF12*'Colombia-IO-Data'!AN18</f>
        <v>0</v>
      </c>
      <c r="AL12" s="4">
        <f>AI12*'Colombia-IO-Data'!$AN18</f>
        <v>2095555.8879472564</v>
      </c>
      <c r="AM12" s="4">
        <f>AJ12*'Colombia-IO-Data'!$AN18</f>
        <v>1148901.4613682206</v>
      </c>
      <c r="AN12" s="20">
        <f>AK12*'Colombia-IO-Data'!$AO18</f>
        <v>0</v>
      </c>
      <c r="AO12" s="20">
        <f>AL12*'Colombia-IO-Data'!$AO18</f>
        <v>860135.12036504247</v>
      </c>
      <c r="AP12" s="20">
        <f>AM12*'Colombia-IO-Data'!$AO18</f>
        <v>471574.39343197329</v>
      </c>
      <c r="AQ12" s="20">
        <f>(AN12*'Default-Data'!$F$19/pv_dollar_index)/'Colombia-IO-Data'!$AP18</f>
        <v>0</v>
      </c>
      <c r="AR12" s="20">
        <f>(AO12*'Default-Data'!$F$19/pv_dollar_index)/'Colombia-IO-Data'!$AP18</f>
        <v>158.84653892722108</v>
      </c>
      <c r="AS12" s="20">
        <f>(AP12*'Default-Data'!$F$19/pv_dollar_index)/'Colombia-IO-Data'!$AP18</f>
        <v>87.088596279595663</v>
      </c>
      <c r="AT12" s="84">
        <v>30974.788578250736</v>
      </c>
      <c r="AU12" s="84">
        <v>28162.458881121558</v>
      </c>
      <c r="AV12">
        <f>'Colombia-IO-Data'!$AN18*Calculations!AG12</f>
        <v>0</v>
      </c>
      <c r="AW12">
        <f>'Colombia-IO-Data'!$AN18*Calculations!AT12</f>
        <v>9889.0202189227603</v>
      </c>
      <c r="AX12">
        <f>'Colombia-IO-Data'!$AN18*Calculations!AU12</f>
        <v>8991.1550029285081</v>
      </c>
      <c r="AY12">
        <f>AV12*'Colombia-IO-Data'!$AO18</f>
        <v>0</v>
      </c>
      <c r="AZ12">
        <f>AW12*'Colombia-IO-Data'!$AO18</f>
        <v>4059.0153883357343</v>
      </c>
      <c r="BA12">
        <f>AX12*'Colombia-IO-Data'!$AO18</f>
        <v>3690.4805236381821</v>
      </c>
      <c r="BB12">
        <f>(AY12*'Default-Data'!$F$19/pv_dollar_index)/'Colombia-IO-Data'!$AP18</f>
        <v>0</v>
      </c>
      <c r="BC12">
        <f>(AZ12*'Default-Data'!$F$19/pv_dollar_index)/'Colombia-IO-Data'!$AP18</f>
        <v>0.74960378971134722</v>
      </c>
      <c r="BD12">
        <f>(BA12*'Default-Data'!$F$19/pv_dollar_index)/'Colombia-IO-Data'!$AP18</f>
        <v>0.68154414844664313</v>
      </c>
      <c r="BF12" t="s">
        <v>933</v>
      </c>
      <c r="BG12">
        <f t="shared" si="3"/>
        <v>0</v>
      </c>
      <c r="BH12">
        <f t="shared" si="4"/>
        <v>0</v>
      </c>
      <c r="BJ12" s="84">
        <v>5291942.5947255827</v>
      </c>
      <c r="BK12" s="84">
        <v>2408692.836273415</v>
      </c>
      <c r="BL12">
        <f>BG12*'Mexico-IO-Data'!AQ18</f>
        <v>0</v>
      </c>
      <c r="BM12">
        <f>BJ12*'Mexico-IO-Data'!$AQ18</f>
        <v>2368946.6622649212</v>
      </c>
      <c r="BN12">
        <f>BK12*'Mexico-IO-Data'!$AQ18</f>
        <v>1078255.2442270445</v>
      </c>
      <c r="BO12">
        <f>BG12*'Mexico-IO-Data'!AR18</f>
        <v>0</v>
      </c>
      <c r="BP12">
        <f>BJ12*'Mexico-IO-Data'!$AR18</f>
        <v>737060.79541677248</v>
      </c>
      <c r="BQ12">
        <f>BK12*'Mexico-IO-Data'!$AR18</f>
        <v>335482.29710349441</v>
      </c>
      <c r="BR12">
        <f>(Calculations!BO12*'Default-Data'!$F$19/pv_dollar_index)/'Mexico-IO-Data'!$AS18</f>
        <v>0</v>
      </c>
      <c r="BS12">
        <f>(Calculations!BP12*'Default-Data'!$F$19/pv_dollar_index)/'Mexico-IO-Data'!$AS18</f>
        <v>78.506959990130738</v>
      </c>
      <c r="BT12">
        <f>(Calculations!BQ12*'Default-Data'!$F$19/pv_dollar_index)/'Mexico-IO-Data'!$AS18</f>
        <v>35.73340956387252</v>
      </c>
      <c r="BU12" s="84">
        <v>29089.276973622083</v>
      </c>
      <c r="BV12" s="84">
        <v>28274.200363551394</v>
      </c>
      <c r="BW12">
        <f>BH12*'Mexico-IO-Data'!AQ18</f>
        <v>0</v>
      </c>
      <c r="BX12">
        <f>BU12*'Mexico-IO-Data'!$AQ18</f>
        <v>13021.861889251142</v>
      </c>
      <c r="BY12">
        <f>BV12*'Mexico-IO-Data'!$AQ18</f>
        <v>12656.991526363676</v>
      </c>
      <c r="BZ12">
        <f>BH12*'Mexico-IO-Data'!AR18</f>
        <v>0</v>
      </c>
      <c r="CA12">
        <f>BU12*'Mexico-IO-Data'!$AR18</f>
        <v>4051.5491694196112</v>
      </c>
      <c r="CB12">
        <f>BV12*'Mexico-IO-Data'!$AR18</f>
        <v>3938.0254484436732</v>
      </c>
      <c r="CC12">
        <f>(BZ12*'Default-Data'!$F$19/pv_dollar_index)/'Mexico-IO-Data'!$AS18</f>
        <v>0</v>
      </c>
      <c r="CD12">
        <f>(CA12*'Default-Data'!$F$19/pv_dollar_index)/'Mexico-IO-Data'!$AS18</f>
        <v>0.43154487461487728</v>
      </c>
      <c r="CE12">
        <f>(CB12*'Default-Data'!$F$19/pv_dollar_index)/'Mexico-IO-Data'!$AS18</f>
        <v>0.41945306037647495</v>
      </c>
      <c r="CG12" t="s">
        <v>276</v>
      </c>
      <c r="CH12">
        <f t="shared" si="5"/>
        <v>0</v>
      </c>
      <c r="CI12">
        <f t="shared" si="6"/>
        <v>0</v>
      </c>
      <c r="CK12" s="84">
        <v>4019730.0911147166</v>
      </c>
      <c r="CL12" s="84">
        <v>2542061.226553902</v>
      </c>
      <c r="CM12">
        <f>CH12*'Philippines-IO-Data'!AN18</f>
        <v>0</v>
      </c>
      <c r="CN12">
        <f>'Philippines-IO-Data'!$AN18*Calculations!CK12</f>
        <v>1064180.1851526585</v>
      </c>
      <c r="CO12">
        <f>'Philippines-IO-Data'!$AN18*Calculations!CL12</f>
        <v>672983.29127201182</v>
      </c>
      <c r="CP12">
        <f>CH12*'Philippines-IO-Data'!AO18</f>
        <v>0</v>
      </c>
      <c r="CQ12">
        <f>'Philippines-IO-Data'!$AO18*Calculations!CK12</f>
        <v>315493.14000842388</v>
      </c>
      <c r="CR12">
        <f>'Philippines-IO-Data'!$AO18*Calculations!CL12</f>
        <v>199516.59944331026</v>
      </c>
      <c r="CS12" s="31">
        <f>(CP12*'Default-Data'!$F$19/pv_dollar_index)/'Philippines-IO-Data'!$AP18</f>
        <v>0</v>
      </c>
      <c r="CT12" s="31">
        <f>(CQ12*'Default-Data'!$F$19/pv_dollar_index)/'Philippines-IO-Data'!$AP18</f>
        <v>76.776744436482318</v>
      </c>
      <c r="CU12" s="31">
        <f>(CR12*'Default-Data'!$F$19/pv_dollar_index)/'Philippines-IO-Data'!$AP18</f>
        <v>48.553305995452178</v>
      </c>
      <c r="CV12" s="84">
        <v>15372.135685843215</v>
      </c>
      <c r="CW12" s="84">
        <v>22074.116778064894</v>
      </c>
      <c r="CX12">
        <f>CI12*'Philippines-IO-Data'!AN18</f>
        <v>0</v>
      </c>
      <c r="CY12">
        <f>'Philippines-IO-Data'!$AN18*Calculations!CV12</f>
        <v>4069.6071202671137</v>
      </c>
      <c r="CZ12">
        <f>'Philippines-IO-Data'!$AN18*Calculations!CW12</f>
        <v>5843.8843274296141</v>
      </c>
      <c r="DA12">
        <f>'Philippines-IO-Data'!AO18*Calculations!CI12</f>
        <v>0</v>
      </c>
      <c r="DB12">
        <f>'Philippines-IO-Data'!$AO18*Calculations!CV12</f>
        <v>1206.4997515336452</v>
      </c>
      <c r="DC12">
        <f>'Philippines-IO-Data'!$AO18*Calculations!CW12</f>
        <v>1732.5124466983966</v>
      </c>
      <c r="DD12" s="20">
        <f>(DA12*'Default-Data'!$F$19/pv_dollar_index)/'Philippines-IO-Data'!$AP18</f>
        <v>0</v>
      </c>
      <c r="DE12" s="20">
        <f>(DB12*'Default-Data'!$F$19/pv_dollar_index)/'Philippines-IO-Data'!$AP18</f>
        <v>0.29360740802067764</v>
      </c>
      <c r="DF12" s="20">
        <f>(DC12*'Default-Data'!$F$19/pv_dollar_index)/'Philippines-IO-Data'!$AP18</f>
        <v>0.4216150796484382</v>
      </c>
      <c r="DH12" t="s">
        <v>933</v>
      </c>
      <c r="DI12">
        <f t="shared" si="7"/>
        <v>0</v>
      </c>
      <c r="DJ12">
        <f t="shared" si="8"/>
        <v>0</v>
      </c>
      <c r="DL12" s="84">
        <v>12417480.781810416</v>
      </c>
      <c r="DM12" s="84">
        <v>10386835.586110158</v>
      </c>
      <c r="DN12">
        <f>DI12*'SouthAfrica-IO-Data'!AR18</f>
        <v>0</v>
      </c>
      <c r="DO12">
        <f>DL12*'SouthAfrica-IO-Data'!$AR18</f>
        <v>2852401.0500321281</v>
      </c>
      <c r="DP12">
        <f>DM12*'SouthAfrica-IO-Data'!$AR18</f>
        <v>2385944.5609717411</v>
      </c>
      <c r="DQ12">
        <f>DI12*'SouthAfrica-IO-Data'!AS18</f>
        <v>0</v>
      </c>
      <c r="DR12">
        <f>DL12*'SouthAfrica-IO-Data'!$AS18</f>
        <v>2377857.2703828285</v>
      </c>
      <c r="DS12">
        <f>DM12*'SouthAfrica-IO-Data'!$AS18</f>
        <v>1989003.4821622008</v>
      </c>
      <c r="DT12">
        <f>(DQ12*'Default-Data'!$F$19/pv_dollar_index)/'SouthAfrica-IO-Data'!$AT18</f>
        <v>0</v>
      </c>
      <c r="DU12">
        <f>(DR12*'Default-Data'!$F$19/pv_dollar_index)/'SouthAfrica-IO-Data'!$AT18</f>
        <v>145.52027099902401</v>
      </c>
      <c r="DV12">
        <f>(DS12*'Default-Data'!$F$19/pv_dollar_index)/'SouthAfrica-IO-Data'!$AT18</f>
        <v>121.72317041369212</v>
      </c>
      <c r="DW12" s="84">
        <v>112755.18733307981</v>
      </c>
      <c r="DX12" s="84">
        <v>89397.722617716878</v>
      </c>
      <c r="DY12">
        <f>DJ12*'SouthAfrica-IO-Data'!AR18</f>
        <v>0</v>
      </c>
      <c r="DZ12">
        <f>DW12*'SouthAfrica-IO-Data'!$AR18</f>
        <v>25900.826455602124</v>
      </c>
      <c r="EA12">
        <f>DX12*'SouthAfrica-IO-Data'!$AR18</f>
        <v>20535.417960041239</v>
      </c>
      <c r="EB12">
        <f>DJ12*'SouthAfrica-IO-Data'!AS18</f>
        <v>0</v>
      </c>
      <c r="EC12">
        <f>DW12*'SouthAfrica-IO-Data'!$AS18</f>
        <v>21591.79842388703</v>
      </c>
      <c r="ED12">
        <f>DX12*'SouthAfrica-IO-Data'!$AS18</f>
        <v>17119.013785275452</v>
      </c>
      <c r="EE12">
        <f>(EB12*'Default-Data'!$F$19/pv_dollar_index)/'SouthAfrica-IO-Data'!$AT18</f>
        <v>0</v>
      </c>
      <c r="EF12">
        <f>(EC12*'Default-Data'!$F$19/pv_dollar_index)/'SouthAfrica-IO-Data'!$AT18</f>
        <v>1.3213763488396759</v>
      </c>
      <c r="EG12">
        <f>(ED12*'Default-Data'!$F$19/pv_dollar_index)/'SouthAfrica-IO-Data'!$AT18</f>
        <v>1.0476505702414345</v>
      </c>
      <c r="EI12" t="s">
        <v>134</v>
      </c>
      <c r="EJ12">
        <v>0</v>
      </c>
      <c r="EK12">
        <v>0</v>
      </c>
      <c r="EM12" s="84">
        <v>76578.073814874951</v>
      </c>
      <c r="EN12" s="84">
        <v>247853.98146118966</v>
      </c>
      <c r="EO12">
        <f>EJ12*'Zambia-IO-Data'!BO16</f>
        <v>0</v>
      </c>
      <c r="EP12">
        <f>EM12*'Zambia-IO-Data'!$BO16</f>
        <v>21996.906803099198</v>
      </c>
      <c r="EQ12">
        <f>EN12*'Zambia-IO-Data'!$BO16</f>
        <v>71195.58718803704</v>
      </c>
      <c r="ER12">
        <f>EJ12*'Zambia-IO-Data'!$BN16</f>
        <v>0</v>
      </c>
      <c r="ES12">
        <f>EM12*'Zambia-IO-Data'!$BN16</f>
        <v>15365.001576344308</v>
      </c>
      <c r="ET12">
        <f>EN12*'Zambia-IO-Data'!$BN16</f>
        <v>49730.642547379553</v>
      </c>
      <c r="EU12">
        <f>(ER12*'Default-Data'!$F$19/pv_dollar_index)/'Zambia-IO-Data'!$BP16</f>
        <v>0</v>
      </c>
      <c r="EV12">
        <f>(ES12*'Default-Data'!$F$19/pv_dollar_index)/'Zambia-IO-Data'!$BP16</f>
        <v>116.40774265872314</v>
      </c>
      <c r="EW12">
        <f>(ET12*'Default-Data'!$F$19/pv_dollar_index)/'Zambia-IO-Data'!$BP16</f>
        <v>376.76740943658615</v>
      </c>
      <c r="EX12" s="84">
        <v>1141.4101798175834</v>
      </c>
      <c r="EY12" s="84">
        <v>1761.0521671613983</v>
      </c>
      <c r="EZ12">
        <f>EK12*'Zambia-IO-Data'!BO16</f>
        <v>0</v>
      </c>
      <c r="FA12">
        <f>EX12*'Zambia-IO-Data'!$BO16</f>
        <v>327.86791438829664</v>
      </c>
      <c r="FB12">
        <f>EY12*'Zambia-IO-Data'!$BO16</f>
        <v>505.85890277277417</v>
      </c>
      <c r="FC12">
        <f>EK12*'Zambia-IO-Data'!BN16</f>
        <v>0</v>
      </c>
      <c r="FD12">
        <f>EX12*'Zambia-IO-Data'!$BN16</f>
        <v>229.01815543897862</v>
      </c>
      <c r="FE12">
        <f>EY12*'Zambia-IO-Data'!$BN16</f>
        <v>353.34617308177104</v>
      </c>
      <c r="FF12">
        <f>(FC12*'Default-Data'!$F$19/pv_dollar_index)/'Zambia-IO-Data'!$BP16</f>
        <v>0</v>
      </c>
      <c r="FG12">
        <f>(FD12*'Default-Data'!$F$19/pv_dollar_index)/'Zambia-IO-Data'!$BP16</f>
        <v>1.7350786701877443</v>
      </c>
      <c r="FH12">
        <f>(FE12*'Default-Data'!$F$19/pv_dollar_index)/'Zambia-IO-Data'!$BP16</f>
        <v>2.677007885822408</v>
      </c>
      <c r="FJ12" t="s">
        <v>276</v>
      </c>
      <c r="FK12">
        <f t="shared" si="9"/>
        <v>0</v>
      </c>
      <c r="FL12">
        <f t="shared" si="10"/>
        <v>0</v>
      </c>
      <c r="FN12">
        <v>7188248.6758049466</v>
      </c>
      <c r="FO12">
        <v>4819490.3646031786</v>
      </c>
      <c r="FP12">
        <f>FK12*CustomRegion1!C14</f>
        <v>0</v>
      </c>
      <c r="FQ12">
        <f>FN12*CustomRegion1!$C14</f>
        <v>1903011.3050749989</v>
      </c>
      <c r="FR12">
        <f>FO12*CustomRegion1!$C14</f>
        <v>1275908.0914118262</v>
      </c>
      <c r="FS12">
        <f>FK12*CustomRegion1!D14</f>
        <v>0</v>
      </c>
      <c r="FT12">
        <f>FN12*CustomRegion1!$D14</f>
        <v>564177.96580521134</v>
      </c>
      <c r="FU12">
        <f>FO12*CustomRegion1!$D14</f>
        <v>378263.24501985259</v>
      </c>
      <c r="FV12">
        <f>(FS12*'Default-Data'!$C$58/pv_dollar_index)/CustomRegion1!$E14</f>
        <v>0</v>
      </c>
      <c r="FW12">
        <f>(FT12*'Default-Data'!$C$58/pv_dollar_index)/CustomRegion1!$E14</f>
        <v>137.86906270320841</v>
      </c>
      <c r="FX12">
        <f>(FU12*'Default-Data'!$C$58/pv_dollar_index)/CustomRegion1!$E14</f>
        <v>92.43678804706596</v>
      </c>
      <c r="FY12">
        <v>34230.07079707348</v>
      </c>
      <c r="FZ12">
        <v>42135.269602169486</v>
      </c>
      <c r="GA12">
        <f>FL12*CustomRegion1!C14</f>
        <v>0</v>
      </c>
      <c r="GB12">
        <f>FY12*CustomRegion1!$C14</f>
        <v>9062.042040866645</v>
      </c>
      <c r="GC12">
        <f>FZ12*CustomRegion1!$C14</f>
        <v>11154.858159707785</v>
      </c>
      <c r="GD12">
        <f>FL12*CustomRegion1!D14</f>
        <v>0</v>
      </c>
      <c r="GE12">
        <f>FY12*CustomRegion1!$D14</f>
        <v>2686.5864806073541</v>
      </c>
      <c r="GF12">
        <f>FZ12*CustomRegion1!$D14</f>
        <v>3307.0351020019698</v>
      </c>
      <c r="GG12">
        <f>(GD12*'Default-Data'!$C$58/pv_dollar_index)/CustomRegion1!$E14</f>
        <v>0</v>
      </c>
      <c r="GH12">
        <f>(GE12*'Default-Data'!$C$58/pv_dollar_index)/CustomRegion1!$E14</f>
        <v>0.65652539163560852</v>
      </c>
      <c r="GI12">
        <f>(GF12*'Default-Data'!$C$58/pv_dollar_index)/CustomRegion1!$E14</f>
        <v>0.80814540353218678</v>
      </c>
      <c r="GK12" t="s">
        <v>39</v>
      </c>
      <c r="GL12">
        <v>0</v>
      </c>
      <c r="GM12">
        <v>0</v>
      </c>
      <c r="GO12">
        <v>9690750.1463678293</v>
      </c>
      <c r="GP12">
        <v>6200456.3846031632</v>
      </c>
      <c r="GQ12">
        <f>GL12*CustomRegion2!$C$13</f>
        <v>0</v>
      </c>
      <c r="GR12">
        <f>GO12*CustomRegion2!C$13</f>
        <v>5971260.5732864588</v>
      </c>
      <c r="GS12">
        <f>GP12*CustomRegion2!D$13</f>
        <v>686121.73279605864</v>
      </c>
      <c r="GT12">
        <f>GL12*CustomRegion2!D18</f>
        <v>0</v>
      </c>
      <c r="GU12">
        <f>GO12*CustomRegion2!$D18</f>
        <v>1302208.9211012563</v>
      </c>
      <c r="GV12">
        <f>GP12*CustomRegion2!$D18</f>
        <v>833195.52119046112</v>
      </c>
      <c r="GW12">
        <f>(GT12*'Default-Data'!$C$59/pv_dollar_index)/CustomRegion2!$E18</f>
        <v>0</v>
      </c>
      <c r="GX12">
        <f>(GU12*'Default-Data'!$C$59/pv_dollar_index)/CustomRegion2!$E18</f>
        <v>138.70289167921362</v>
      </c>
      <c r="GY12">
        <f>(GV12*'Default-Data'!$C$59/pv_dollar_index)/CustomRegion2!$E18</f>
        <v>88.746610663328667</v>
      </c>
      <c r="GZ12">
        <v>1508097.7358369213</v>
      </c>
      <c r="HA12">
        <v>1732596.3051213613</v>
      </c>
      <c r="HB12">
        <f>GM12*CustomRegion2!C18</f>
        <v>0</v>
      </c>
      <c r="HC12">
        <f>GZ12*CustomRegion2!$C18</f>
        <v>526717.78233523387</v>
      </c>
      <c r="HD12">
        <f>HA12*CustomRegion2!$C18</f>
        <v>605126.08820362738</v>
      </c>
      <c r="HE12">
        <f>GM12*CustomRegion2!D18</f>
        <v>0</v>
      </c>
      <c r="HF12">
        <f>GZ12*CustomRegion2!$D18</f>
        <v>202652.86957537694</v>
      </c>
      <c r="HG12">
        <f>HA12*CustomRegion2!$D18</f>
        <v>232820.19772656646</v>
      </c>
      <c r="HH12">
        <f>(HE12*'Default-Data'!$C$59/pv_dollar_index)/CustomRegion2!$E18</f>
        <v>0</v>
      </c>
      <c r="HI12">
        <f>(HF12*'Default-Data'!$C$59/pv_dollar_index)/CustomRegion2!$E18</f>
        <v>21.585276034988606</v>
      </c>
      <c r="HJ12">
        <f>(HG12*'Default-Data'!$C$59/pv_dollar_index)/CustomRegion2!$E18</f>
        <v>24.798505172804024</v>
      </c>
      <c r="HL12" t="s">
        <v>134</v>
      </c>
      <c r="HM12">
        <f t="shared" si="11"/>
        <v>0</v>
      </c>
      <c r="HN12">
        <f t="shared" si="12"/>
        <v>0</v>
      </c>
      <c r="HP12">
        <v>76578.073814874951</v>
      </c>
      <c r="HQ12">
        <v>247853.98146118966</v>
      </c>
      <c r="HR12">
        <f>HM12*CustomRegion3!D17</f>
        <v>0</v>
      </c>
      <c r="HS12">
        <f>HP12*CustomRegion3!$D17</f>
        <v>21996.906803099198</v>
      </c>
      <c r="HT12">
        <f>HQ12*CustomRegion3!$D17</f>
        <v>71195.58718803704</v>
      </c>
      <c r="HU12">
        <f>HM12*CustomRegion3!E17</f>
        <v>0</v>
      </c>
      <c r="HV12">
        <f>HP12*CustomRegion3!$E17</f>
        <v>15365.001576344308</v>
      </c>
      <c r="HW12">
        <f>HQ12*CustomRegion3!$E17</f>
        <v>49730.642547379553</v>
      </c>
      <c r="HX12">
        <f>(HU12*'Default-Data'!$C$60/pv_dollar_index)/CustomRegion3!$F17</f>
        <v>0</v>
      </c>
      <c r="HY12">
        <f>(HV12*'Default-Data'!$C$60/pv_dollar_index)/CustomRegion3!$F17</f>
        <v>116.87920925033883</v>
      </c>
      <c r="HZ12">
        <f>(HW12*'Default-Data'!$C$60/pv_dollar_index)/CustomRegion3!$F17</f>
        <v>378.29336675095237</v>
      </c>
      <c r="IA12">
        <v>1141.4101798175834</v>
      </c>
      <c r="IB12">
        <v>1761.0521671613983</v>
      </c>
      <c r="IC12">
        <f>HN12*CustomRegion3!D17</f>
        <v>0</v>
      </c>
      <c r="ID12">
        <f>IA12*CustomRegion3!$D17</f>
        <v>327.86791438829664</v>
      </c>
      <c r="IE12">
        <f>IB12*CustomRegion3!$D17</f>
        <v>505.85890277277417</v>
      </c>
      <c r="IF12">
        <f>HN12*CustomRegion3!E17</f>
        <v>0</v>
      </c>
      <c r="IG12">
        <f>IA12*CustomRegion3!$E17</f>
        <v>229.01815543897862</v>
      </c>
      <c r="IH12">
        <f>IB12*CustomRegion3!$E17</f>
        <v>353.34617308177104</v>
      </c>
      <c r="II12">
        <f>(IF12*'Default-Data'!$C$60/pv_dollar_index)/CustomRegion3!$F17</f>
        <v>0</v>
      </c>
      <c r="IJ12">
        <f>(IG12*'Default-Data'!$C$60/pv_dollar_index)/CustomRegion3!$F17</f>
        <v>1.74210596586529</v>
      </c>
      <c r="IK12">
        <f>(IH12*'Default-Data'!$C$60/pv_dollar_index)/CustomRegion3!$F17</f>
        <v>2.6878501180900436</v>
      </c>
    </row>
    <row r="13" spans="2:245" x14ac:dyDescent="0.3">
      <c r="B13">
        <v>55</v>
      </c>
      <c r="C13" t="s">
        <v>194</v>
      </c>
      <c r="D13">
        <f t="shared" si="0"/>
        <v>0</v>
      </c>
      <c r="E13">
        <f t="shared" si="0"/>
        <v>0</v>
      </c>
      <c r="G13">
        <f t="shared" si="1"/>
        <v>18970941.305773161</v>
      </c>
      <c r="H13">
        <f t="shared" si="1"/>
        <v>13957577.823499717</v>
      </c>
      <c r="I13">
        <f t="shared" si="1"/>
        <v>0</v>
      </c>
      <c r="J13">
        <f t="shared" si="1"/>
        <v>8275437.9074833225</v>
      </c>
      <c r="K13">
        <f t="shared" si="1"/>
        <v>6088525.9595467774</v>
      </c>
      <c r="L13">
        <f t="shared" si="1"/>
        <v>0</v>
      </c>
      <c r="M13">
        <f t="shared" si="1"/>
        <v>2093074.0409279626</v>
      </c>
      <c r="N13">
        <f t="shared" si="1"/>
        <v>1539946.9823729151</v>
      </c>
      <c r="O13">
        <f t="shared" si="1"/>
        <v>0</v>
      </c>
      <c r="P13">
        <f t="shared" si="1"/>
        <v>366.6254136976778</v>
      </c>
      <c r="Q13">
        <f t="shared" si="2"/>
        <v>269.73900036266889</v>
      </c>
      <c r="R13">
        <f t="shared" si="2"/>
        <v>219645.66576199062</v>
      </c>
      <c r="S13">
        <f t="shared" si="2"/>
        <v>109230.20806943052</v>
      </c>
      <c r="T13">
        <f t="shared" si="2"/>
        <v>0</v>
      </c>
      <c r="U13">
        <f t="shared" si="2"/>
        <v>95813.066909233676</v>
      </c>
      <c r="V13">
        <f t="shared" si="2"/>
        <v>47648.020724463277</v>
      </c>
      <c r="W13">
        <f t="shared" si="2"/>
        <v>0</v>
      </c>
      <c r="X13">
        <f t="shared" si="2"/>
        <v>24233.623086950232</v>
      </c>
      <c r="Y13">
        <f t="shared" si="2"/>
        <v>12051.426932922419</v>
      </c>
      <c r="Z13">
        <f t="shared" si="2"/>
        <v>0</v>
      </c>
      <c r="AA13">
        <f t="shared" si="2"/>
        <v>4.244791113890896</v>
      </c>
      <c r="AB13">
        <f t="shared" si="2"/>
        <v>2.1109427084438646</v>
      </c>
      <c r="AD13">
        <v>12</v>
      </c>
      <c r="AE13" t="s">
        <v>277</v>
      </c>
      <c r="AF13">
        <v>0</v>
      </c>
      <c r="AG13" s="4">
        <v>0</v>
      </c>
      <c r="AI13" s="85">
        <v>6100613.2504442502</v>
      </c>
      <c r="AJ13" s="85">
        <v>5573513.1182263885</v>
      </c>
      <c r="AK13" s="4">
        <f>AF13*'Colombia-IO-Data'!AN19</f>
        <v>0</v>
      </c>
      <c r="AL13" s="4">
        <f>AI13*'Colombia-IO-Data'!$AN19</f>
        <v>3293258.2385286996</v>
      </c>
      <c r="AM13" s="4">
        <f>AJ13*'Colombia-IO-Data'!$AN19</f>
        <v>3008716.8683919134</v>
      </c>
      <c r="AN13" s="20">
        <f>AK13*'Colombia-IO-Data'!$AO19</f>
        <v>0</v>
      </c>
      <c r="AO13" s="20">
        <f>AL13*'Colombia-IO-Data'!$AO19</f>
        <v>172601.24458899649</v>
      </c>
      <c r="AP13" s="20">
        <f>AM13*'Colombia-IO-Data'!$AO19</f>
        <v>157688.29483969015</v>
      </c>
      <c r="AQ13" s="20">
        <f>(AN13*'Default-Data'!$F$19/pv_dollar_index)/'Colombia-IO-Data'!$AP19</f>
        <v>0</v>
      </c>
      <c r="AR13" s="20">
        <f>(AO13*'Default-Data'!$F$19/pv_dollar_index)/'Colombia-IO-Data'!$AP19</f>
        <v>31.875352683956187</v>
      </c>
      <c r="AS13" s="20">
        <f>(AP13*'Default-Data'!$F$19/pv_dollar_index)/'Colombia-IO-Data'!$AP19</f>
        <v>29.121284867416467</v>
      </c>
      <c r="AT13" s="84">
        <v>86932.707399966166</v>
      </c>
      <c r="AU13" s="84">
        <v>43617.596497048944</v>
      </c>
      <c r="AV13">
        <f>'Colombia-IO-Data'!$AN19*Calculations!AG13</f>
        <v>0</v>
      </c>
      <c r="AW13">
        <f>'Colombia-IO-Data'!$AN19*Calculations!AT13</f>
        <v>46928.373114243142</v>
      </c>
      <c r="AX13">
        <f>'Colombia-IO-Data'!$AN19*Calculations!AU13</f>
        <v>23545.831068420335</v>
      </c>
      <c r="AY13">
        <f>AV13*'Colombia-IO-Data'!$AO19</f>
        <v>0</v>
      </c>
      <c r="AZ13">
        <f>AW13*'Colombia-IO-Data'!$AO19</f>
        <v>2459.5385540351331</v>
      </c>
      <c r="BA13">
        <f>AX13*'Colombia-IO-Data'!$AO19</f>
        <v>1234.0483050327891</v>
      </c>
      <c r="BB13">
        <f>(AY13*'Default-Data'!$F$19/pv_dollar_index)/'Colombia-IO-Data'!$AP19</f>
        <v>0</v>
      </c>
      <c r="BC13">
        <f>(AZ13*'Default-Data'!$F$19/pv_dollar_index)/'Colombia-IO-Data'!$AP19</f>
        <v>0.45421838664224495</v>
      </c>
      <c r="BD13">
        <f>(BA13*'Default-Data'!$F$19/pv_dollar_index)/'Colombia-IO-Data'!$AP19</f>
        <v>0.22789942822038139</v>
      </c>
      <c r="BF13" t="s">
        <v>934</v>
      </c>
      <c r="BG13">
        <f t="shared" si="3"/>
        <v>0</v>
      </c>
      <c r="BH13">
        <f t="shared" si="4"/>
        <v>0</v>
      </c>
      <c r="BJ13" s="84">
        <v>16699905.165039755</v>
      </c>
      <c r="BK13" s="84">
        <v>6739221.7680314519</v>
      </c>
      <c r="BL13">
        <f>BG13*'Mexico-IO-Data'!AQ19</f>
        <v>0</v>
      </c>
      <c r="BM13">
        <f>BJ13*'Mexico-IO-Data'!$AQ19</f>
        <v>2095033.0861900097</v>
      </c>
      <c r="BN13">
        <f>BK13*'Mexico-IO-Data'!$AQ19</f>
        <v>845447.4704895257</v>
      </c>
      <c r="BO13">
        <f>BG13*'Mexico-IO-Data'!AR19</f>
        <v>0</v>
      </c>
      <c r="BP13">
        <f>BJ13*'Mexico-IO-Data'!$AR19</f>
        <v>536258.26898215758</v>
      </c>
      <c r="BQ13">
        <f>BK13*'Mexico-IO-Data'!$AR19</f>
        <v>216406.22290341122</v>
      </c>
      <c r="BR13">
        <f>(Calculations!BO13*'Default-Data'!$F$19/pv_dollar_index)/'Mexico-IO-Data'!$AS19</f>
        <v>0</v>
      </c>
      <c r="BS13">
        <f>(Calculations!BP13*'Default-Data'!$F$19/pv_dollar_index)/'Mexico-IO-Data'!$AS19</f>
        <v>9.3160660628317036</v>
      </c>
      <c r="BT13">
        <f>(Calculations!BQ13*'Default-Data'!$F$19/pv_dollar_index)/'Mexico-IO-Data'!$AS19</f>
        <v>3.759484534947358</v>
      </c>
      <c r="BU13" s="84">
        <v>110967.46186495188</v>
      </c>
      <c r="BV13" s="84">
        <v>79107.681848935928</v>
      </c>
      <c r="BW13">
        <f>BH13*'Mexico-IO-Data'!AQ19</f>
        <v>0</v>
      </c>
      <c r="BX13">
        <f>BU13*'Mexico-IO-Data'!$AQ19</f>
        <v>13921.06732344123</v>
      </c>
      <c r="BY13">
        <f>BV13*'Mexico-IO-Data'!$AQ19</f>
        <v>9924.2007189517535</v>
      </c>
      <c r="BZ13">
        <f>BH13*'Mexico-IO-Data'!AR19</f>
        <v>0</v>
      </c>
      <c r="CA13">
        <f>BU13*'Mexico-IO-Data'!$AR19</f>
        <v>3563.3267629338075</v>
      </c>
      <c r="CB13">
        <f>BV13*'Mexico-IO-Data'!$AR19</f>
        <v>2540.2628405525224</v>
      </c>
      <c r="CC13">
        <f>(BZ13*'Default-Data'!$F$19/pv_dollar_index)/'Mexico-IO-Data'!$AS19</f>
        <v>0</v>
      </c>
      <c r="CD13">
        <f>(CA13*'Default-Data'!$F$19/pv_dollar_index)/'Mexico-IO-Data'!$AS19</f>
        <v>6.1903357853959916E-2</v>
      </c>
      <c r="CE13">
        <f>(CB13*'Default-Data'!$F$19/pv_dollar_index)/'Mexico-IO-Data'!$AS19</f>
        <v>4.413033384913867E-2</v>
      </c>
      <c r="CG13" t="s">
        <v>277</v>
      </c>
      <c r="CH13">
        <f t="shared" si="5"/>
        <v>0</v>
      </c>
      <c r="CI13">
        <f t="shared" si="6"/>
        <v>0</v>
      </c>
      <c r="CK13" s="84">
        <v>41091464.174158983</v>
      </c>
      <c r="CL13" s="84">
        <v>10680589.584626287</v>
      </c>
      <c r="CM13">
        <f>CH13*'Philippines-IO-Data'!AN19</f>
        <v>0</v>
      </c>
      <c r="CN13">
        <f>'Philippines-IO-Data'!$AN19*Calculations!CK13</f>
        <v>6979484.1643709959</v>
      </c>
      <c r="CO13">
        <f>'Philippines-IO-Data'!$AN19*Calculations!CL13</f>
        <v>1814123.8666039982</v>
      </c>
      <c r="CP13">
        <f>CH13*'Philippines-IO-Data'!AO19</f>
        <v>0</v>
      </c>
      <c r="CQ13">
        <f>'Philippines-IO-Data'!$AO19*Calculations!CK13</f>
        <v>948923.50029291329</v>
      </c>
      <c r="CR13">
        <f>'Philippines-IO-Data'!$AO19*Calculations!CL13</f>
        <v>246646.41811934274</v>
      </c>
      <c r="CS13" s="31">
        <f>(CP13*'Default-Data'!$F$19/pv_dollar_index)/'Philippines-IO-Data'!$AP19</f>
        <v>0</v>
      </c>
      <c r="CT13" s="31">
        <f>(CQ13*'Default-Data'!$F$19/pv_dollar_index)/'Philippines-IO-Data'!$AP19</f>
        <v>230.9250117762179</v>
      </c>
      <c r="CU13" s="31">
        <f>(CR13*'Default-Data'!$F$19/pv_dollar_index)/'Philippines-IO-Data'!$AP19</f>
        <v>60.022569776372677</v>
      </c>
      <c r="CV13" s="84">
        <v>301496.0561502637</v>
      </c>
      <c r="CW13" s="84">
        <v>92745.437948886247</v>
      </c>
      <c r="CX13">
        <f>CI13*'Philippines-IO-Data'!AN19</f>
        <v>0</v>
      </c>
      <c r="CY13">
        <f>'Philippines-IO-Data'!$AN19*Calculations!CV13</f>
        <v>51209.831331451758</v>
      </c>
      <c r="CZ13">
        <f>'Philippines-IO-Data'!$AN19*Calculations!CW13</f>
        <v>15753.036025642008</v>
      </c>
      <c r="DA13">
        <f>'Philippines-IO-Data'!AO19*Calculations!CI13</f>
        <v>0</v>
      </c>
      <c r="DB13">
        <f>'Philippines-IO-Data'!$AO19*Calculations!CV13</f>
        <v>6962.4360843908153</v>
      </c>
      <c r="DC13">
        <f>'Philippines-IO-Data'!$AO19*Calculations!CW13</f>
        <v>2141.7666024663527</v>
      </c>
      <c r="DD13" s="20">
        <f>(DA13*'Default-Data'!$F$19/pv_dollar_index)/'Philippines-IO-Data'!$AP19</f>
        <v>0</v>
      </c>
      <c r="DE13" s="20">
        <f>(DB13*'Default-Data'!$F$19/pv_dollar_index)/'Philippines-IO-Data'!$AP19</f>
        <v>1.6943416769453159</v>
      </c>
      <c r="DF13" s="20">
        <f>(DC13*'Default-Data'!$F$19/pv_dollar_index)/'Philippines-IO-Data'!$AP19</f>
        <v>0.52120900972921813</v>
      </c>
      <c r="DH13" t="s">
        <v>934</v>
      </c>
      <c r="DI13">
        <f t="shared" si="7"/>
        <v>0</v>
      </c>
      <c r="DJ13">
        <f t="shared" si="8"/>
        <v>0</v>
      </c>
      <c r="DL13" s="84">
        <v>8819901.7453010865</v>
      </c>
      <c r="DM13" s="84">
        <v>15344937.971739169</v>
      </c>
      <c r="DN13">
        <f>DI13*'SouthAfrica-IO-Data'!AR19</f>
        <v>0</v>
      </c>
      <c r="DO13">
        <f>DL13*'SouthAfrica-IO-Data'!$AR19</f>
        <v>1871338.01316608</v>
      </c>
      <c r="DP13">
        <f>DM13*'SouthAfrica-IO-Data'!$AR19</f>
        <v>3255769.3458988583</v>
      </c>
      <c r="DQ13">
        <f>DI13*'SouthAfrica-IO-Data'!AS19</f>
        <v>0</v>
      </c>
      <c r="DR13">
        <f>DL13*'SouthAfrica-IO-Data'!$AS19</f>
        <v>354838.3589225735</v>
      </c>
      <c r="DS13">
        <f>DM13*'SouthAfrica-IO-Data'!$AS19</f>
        <v>617350.71034793416</v>
      </c>
      <c r="DT13">
        <f>(DQ13*'Default-Data'!$F$19/pv_dollar_index)/'SouthAfrica-IO-Data'!$AT19</f>
        <v>0</v>
      </c>
      <c r="DU13">
        <f>(DR13*'Default-Data'!$F$19/pv_dollar_index)/'SouthAfrica-IO-Data'!$AT19</f>
        <v>21.715422029072652</v>
      </c>
      <c r="DV13">
        <f>(DS13*'Default-Data'!$F$19/pv_dollar_index)/'SouthAfrica-IO-Data'!$AT19</f>
        <v>37.780670770372957</v>
      </c>
      <c r="DW13" s="84">
        <v>121197.60930931329</v>
      </c>
      <c r="DX13" s="84">
        <v>132071.26434330572</v>
      </c>
      <c r="DY13">
        <f>DJ13*'SouthAfrica-IO-Data'!AR19</f>
        <v>0</v>
      </c>
      <c r="DZ13">
        <f>DW13*'SouthAfrica-IO-Data'!$AR19</f>
        <v>25714.764172537478</v>
      </c>
      <c r="EA13">
        <f>DX13*'SouthAfrica-IO-Data'!$AR19</f>
        <v>28021.85155228131</v>
      </c>
      <c r="EB13">
        <f>DJ13*'SouthAfrica-IO-Data'!AS19</f>
        <v>0</v>
      </c>
      <c r="EC13">
        <f>DW13*'SouthAfrica-IO-Data'!$AS19</f>
        <v>4875.9682403001489</v>
      </c>
      <c r="ED13">
        <f>DX13*'SouthAfrica-IO-Data'!$AS19</f>
        <v>5313.4322868591316</v>
      </c>
      <c r="EE13">
        <f>(EB13*'Default-Data'!$F$19/pv_dollar_index)/'SouthAfrica-IO-Data'!$AT19</f>
        <v>0</v>
      </c>
      <c r="EF13">
        <f>(EC13*'Default-Data'!$F$19/pv_dollar_index)/'SouthAfrica-IO-Data'!$AT19</f>
        <v>0.29839983608304455</v>
      </c>
      <c r="EG13">
        <f>(ED13*'Default-Data'!$F$19/pv_dollar_index)/'SouthAfrica-IO-Data'!$AT19</f>
        <v>0.32517179056513323</v>
      </c>
      <c r="EI13" t="s">
        <v>135</v>
      </c>
      <c r="EJ13">
        <v>0</v>
      </c>
      <c r="EK13">
        <v>0</v>
      </c>
      <c r="EM13" s="84">
        <v>1799.0145011566319</v>
      </c>
      <c r="EN13" s="84">
        <v>153181.93237899608</v>
      </c>
      <c r="EO13">
        <f>EJ13*'Zambia-IO-Data'!BO17</f>
        <v>0</v>
      </c>
      <c r="EP13">
        <f>EM13*'Zambia-IO-Data'!$BO17</f>
        <v>574.27796114241858</v>
      </c>
      <c r="EQ13">
        <f>EN13*'Zambia-IO-Data'!$BO17</f>
        <v>48898.442871865787</v>
      </c>
      <c r="ER13">
        <f>EJ13*'Zambia-IO-Data'!$BN17</f>
        <v>0</v>
      </c>
      <c r="ES13">
        <f>EM13*'Zambia-IO-Data'!$BN17</f>
        <v>456.69288421714924</v>
      </c>
      <c r="ET13">
        <f>EN13*'Zambia-IO-Data'!$BN17</f>
        <v>38886.344975620181</v>
      </c>
      <c r="EU13">
        <f>(ER13*'Default-Data'!$F$19/pv_dollar_index)/'Zambia-IO-Data'!$BP17</f>
        <v>0</v>
      </c>
      <c r="EV13">
        <f>(ES13*'Default-Data'!$F$19/pv_dollar_index)/'Zambia-IO-Data'!$BP17</f>
        <v>3.4599793222194104</v>
      </c>
      <c r="EW13">
        <f>(ET13*'Default-Data'!$F$19/pv_dollar_index)/'Zambia-IO-Data'!$BP17</f>
        <v>294.60925313730598</v>
      </c>
      <c r="EX13" s="84">
        <v>17.060760570582602</v>
      </c>
      <c r="EY13" s="84">
        <v>1088.3211803605109</v>
      </c>
      <c r="EZ13">
        <f>EK13*'Zambia-IO-Data'!BO17</f>
        <v>0</v>
      </c>
      <c r="FA13">
        <f>EX13*'Zambia-IO-Data'!$BO17</f>
        <v>5.4461032913931522</v>
      </c>
      <c r="FB13">
        <f>EY13*'Zambia-IO-Data'!$BO17</f>
        <v>347.41180136331144</v>
      </c>
      <c r="FC13">
        <f>EK13*'Zambia-IO-Data'!BN17</f>
        <v>0</v>
      </c>
      <c r="FD13">
        <f>EX13*'Zambia-IO-Data'!$BN17</f>
        <v>4.3309978584987592</v>
      </c>
      <c r="FE13">
        <f>EY13*'Zambia-IO-Data'!$BN17</f>
        <v>276.27822815986298</v>
      </c>
      <c r="FF13">
        <f>(FC13*'Default-Data'!$F$19/pv_dollar_index)/'Zambia-IO-Data'!$BP17</f>
        <v>0</v>
      </c>
      <c r="FG13">
        <f>(FD13*'Default-Data'!$F$19/pv_dollar_index)/'Zambia-IO-Data'!$BP17</f>
        <v>3.2812341844715667E-2</v>
      </c>
      <c r="FH13">
        <f>(FE13*'Default-Data'!$F$19/pv_dollar_index)/'Zambia-IO-Data'!$BP17</f>
        <v>2.0931286421314614</v>
      </c>
      <c r="FJ13" t="s">
        <v>277</v>
      </c>
      <c r="FK13">
        <f t="shared" si="9"/>
        <v>0</v>
      </c>
      <c r="FL13">
        <f t="shared" si="10"/>
        <v>0</v>
      </c>
      <c r="FN13">
        <v>69246653.35231939</v>
      </c>
      <c r="FO13">
        <v>20702123.263280913</v>
      </c>
      <c r="FP13">
        <f>FK13*CustomRegion1!C15</f>
        <v>0</v>
      </c>
      <c r="FQ13">
        <f>FN13*CustomRegion1!$C15</f>
        <v>11761710.861890765</v>
      </c>
      <c r="FR13">
        <f>FO13*CustomRegion1!$C15</f>
        <v>3516305.5001527653</v>
      </c>
      <c r="FS13">
        <f>FK13*CustomRegion1!D15</f>
        <v>0</v>
      </c>
      <c r="FT13">
        <f>FN13*CustomRegion1!$D15</f>
        <v>1599110.1315872688</v>
      </c>
      <c r="FU13">
        <f>FO13*CustomRegion1!$D15</f>
        <v>478073.28517735738</v>
      </c>
      <c r="FV13">
        <f>(FS13*'Default-Data'!$C$58/pv_dollar_index)/CustomRegion1!$E15</f>
        <v>0</v>
      </c>
      <c r="FW13">
        <f>(FT13*'Default-Data'!$C$58/pv_dollar_index)/CustomRegion1!$E15</f>
        <v>390.77707454682826</v>
      </c>
      <c r="FX13">
        <f>(FU13*'Default-Data'!$C$58/pv_dollar_index)/CustomRegion1!$E15</f>
        <v>116.82752557834314</v>
      </c>
      <c r="FY13">
        <v>528453.27996440115</v>
      </c>
      <c r="FZ13">
        <v>180992.07157715876</v>
      </c>
      <c r="GA13">
        <f>FL13*CustomRegion1!C15</f>
        <v>0</v>
      </c>
      <c r="GB13">
        <f>FY13*CustomRegion1!$C15</f>
        <v>89759.062453679027</v>
      </c>
      <c r="GC13">
        <f>FZ13*CustomRegion1!$C15</f>
        <v>30741.939301444614</v>
      </c>
      <c r="GD13">
        <f>FL13*CustomRegion1!D15</f>
        <v>0</v>
      </c>
      <c r="GE13">
        <f>FY13*CustomRegion1!$D15</f>
        <v>12203.549964531137</v>
      </c>
      <c r="GF13">
        <f>FZ13*CustomRegion1!$D15</f>
        <v>4179.642500893633</v>
      </c>
      <c r="GG13">
        <f>(GD13*'Default-Data'!$C$58/pv_dollar_index)/CustomRegion1!$E15</f>
        <v>0</v>
      </c>
      <c r="GH13">
        <f>(GE13*'Default-Data'!$C$58/pv_dollar_index)/CustomRegion1!$E15</f>
        <v>2.982200825337761</v>
      </c>
      <c r="GI13">
        <f>(GF13*'Default-Data'!$C$58/pv_dollar_index)/CustomRegion1!$E15</f>
        <v>1.0213858551002921</v>
      </c>
      <c r="GK13" t="s">
        <v>40</v>
      </c>
      <c r="GL13">
        <v>0</v>
      </c>
      <c r="GM13">
        <v>0</v>
      </c>
      <c r="GO13">
        <v>15294301.862190977</v>
      </c>
      <c r="GP13">
        <v>10090156.561212044</v>
      </c>
      <c r="GQ13">
        <f>GL13*CustomRegion2!$C$13</f>
        <v>0</v>
      </c>
      <c r="GR13">
        <f>GO13*CustomRegion2!C$13</f>
        <v>9424065.2504979167</v>
      </c>
      <c r="GS13">
        <f>GP13*CustomRegion2!D$13</f>
        <v>1116542.9243488524</v>
      </c>
      <c r="GT13">
        <f>GL13*CustomRegion2!D19</f>
        <v>0</v>
      </c>
      <c r="GU13">
        <f>GO13*CustomRegion2!$D19</f>
        <v>1084935.849244982</v>
      </c>
      <c r="GV13">
        <f>GP13*CustomRegion2!$D19</f>
        <v>715768.04723698483</v>
      </c>
      <c r="GW13">
        <f>(GT13*'Default-Data'!$C$59/pv_dollar_index)/CustomRegion2!$E19</f>
        <v>0</v>
      </c>
      <c r="GX13">
        <f>(GU13*'Default-Data'!$C$59/pv_dollar_index)/CustomRegion2!$E19</f>
        <v>18.847884741590736</v>
      </c>
      <c r="GY13">
        <f>(GV13*'Default-Data'!$C$59/pv_dollar_index)/CustomRegion2!$E19</f>
        <v>12.434572666600047</v>
      </c>
      <c r="GZ13">
        <v>3151688.5502370181</v>
      </c>
      <c r="HA13">
        <v>2819496.9679108434</v>
      </c>
      <c r="HB13">
        <f>GM13*CustomRegion2!C19</f>
        <v>0</v>
      </c>
      <c r="HC13">
        <f>GZ13*CustomRegion2!$C19</f>
        <v>527013.47592036554</v>
      </c>
      <c r="HD13">
        <f>HA13*CustomRegion2!$C19</f>
        <v>471465.65205304918</v>
      </c>
      <c r="HE13">
        <f>GM13*CustomRegion2!D19</f>
        <v>0</v>
      </c>
      <c r="HF13">
        <f>GZ13*CustomRegion2!$D19</f>
        <v>223572.14632072419</v>
      </c>
      <c r="HG13">
        <f>HA13*CustomRegion2!$D19</f>
        <v>200007.38607664639</v>
      </c>
      <c r="HH13">
        <f>(HE13*'Default-Data'!$C$59/pv_dollar_index)/CustomRegion2!$E19</f>
        <v>0</v>
      </c>
      <c r="HI13">
        <f>(HF13*'Default-Data'!$C$59/pv_dollar_index)/CustomRegion2!$E19</f>
        <v>3.8839734609336944</v>
      </c>
      <c r="HJ13">
        <f>(HG13*'Default-Data'!$C$59/pv_dollar_index)/CustomRegion2!$E19</f>
        <v>3.474598210449821</v>
      </c>
      <c r="HL13" t="s">
        <v>135</v>
      </c>
      <c r="HM13">
        <f t="shared" si="11"/>
        <v>0</v>
      </c>
      <c r="HN13">
        <f t="shared" si="12"/>
        <v>0</v>
      </c>
      <c r="HP13">
        <v>1799.0145011566319</v>
      </c>
      <c r="HQ13">
        <v>153181.93237899608</v>
      </c>
      <c r="HR13">
        <f>HM13*CustomRegion3!D18</f>
        <v>0</v>
      </c>
      <c r="HS13">
        <f>HP13*CustomRegion3!$D18</f>
        <v>574.27796114241858</v>
      </c>
      <c r="HT13">
        <f>HQ13*CustomRegion3!$D18</f>
        <v>48898.442871865787</v>
      </c>
      <c r="HU13">
        <f>HM13*CustomRegion3!E18</f>
        <v>0</v>
      </c>
      <c r="HV13">
        <f>HP13*CustomRegion3!$E18</f>
        <v>456.69288421714924</v>
      </c>
      <c r="HW13">
        <f>HQ13*CustomRegion3!$E18</f>
        <v>38886.344975620181</v>
      </c>
      <c r="HX13">
        <f>(HU13*'Default-Data'!$C$60/pv_dollar_index)/CustomRegion3!$F18</f>
        <v>0</v>
      </c>
      <c r="HY13">
        <f>(HV13*'Default-Data'!$C$60/pv_dollar_index)/CustomRegion3!$F18</f>
        <v>3.4739926912690104</v>
      </c>
      <c r="HZ13">
        <f>(HW13*'Default-Data'!$C$60/pv_dollar_index)/CustomRegion3!$F18</f>
        <v>295.80245916692809</v>
      </c>
      <c r="IA13">
        <v>17.060760570582602</v>
      </c>
      <c r="IB13">
        <v>1088.3211803605109</v>
      </c>
      <c r="IC13">
        <f>HN13*CustomRegion3!D18</f>
        <v>0</v>
      </c>
      <c r="ID13">
        <f>IA13*CustomRegion3!$D18</f>
        <v>5.4461032913931522</v>
      </c>
      <c r="IE13">
        <f>IB13*CustomRegion3!$D18</f>
        <v>347.41180136331144</v>
      </c>
      <c r="IF13">
        <f>HN13*CustomRegion3!E18</f>
        <v>0</v>
      </c>
      <c r="IG13">
        <f>IA13*CustomRegion3!$E18</f>
        <v>4.3309978584987592</v>
      </c>
      <c r="IH13">
        <f>IB13*CustomRegion3!$E18</f>
        <v>276.27822815986298</v>
      </c>
      <c r="II13">
        <f>(IF13*'Default-Data'!$C$60/pv_dollar_index)/CustomRegion3!$F18</f>
        <v>0</v>
      </c>
      <c r="IJ13">
        <f>(IG13*'Default-Data'!$C$60/pv_dollar_index)/CustomRegion3!$F18</f>
        <v>3.2945236123215774E-2</v>
      </c>
      <c r="IK13">
        <f>(IH13*'Default-Data'!$C$60/pv_dollar_index)/CustomRegion3!$F18</f>
        <v>2.1016060870520459</v>
      </c>
    </row>
    <row r="14" spans="2:245" x14ac:dyDescent="0.3">
      <c r="B14">
        <v>56</v>
      </c>
      <c r="C14" t="s">
        <v>195</v>
      </c>
      <c r="D14">
        <f t="shared" si="0"/>
        <v>0</v>
      </c>
      <c r="E14">
        <f t="shared" si="0"/>
        <v>0</v>
      </c>
      <c r="G14">
        <f t="shared" si="1"/>
        <v>7858259.5744178426</v>
      </c>
      <c r="H14">
        <f t="shared" si="1"/>
        <v>8448681.5113496911</v>
      </c>
      <c r="I14">
        <f t="shared" si="1"/>
        <v>0</v>
      </c>
      <c r="J14">
        <f t="shared" si="1"/>
        <v>4296347.8003366087</v>
      </c>
      <c r="K14">
        <f t="shared" si="1"/>
        <v>4619149.3018631786</v>
      </c>
      <c r="L14">
        <f t="shared" si="1"/>
        <v>0</v>
      </c>
      <c r="M14">
        <f t="shared" si="1"/>
        <v>1042862.3108536919</v>
      </c>
      <c r="N14">
        <f t="shared" si="1"/>
        <v>1121216.6563288569</v>
      </c>
      <c r="O14">
        <f t="shared" si="1"/>
        <v>0</v>
      </c>
      <c r="P14">
        <f t="shared" si="1"/>
        <v>182.66904021079972</v>
      </c>
      <c r="Q14">
        <f t="shared" si="2"/>
        <v>196.39368337349796</v>
      </c>
      <c r="R14">
        <f t="shared" si="2"/>
        <v>26276.794908502903</v>
      </c>
      <c r="S14">
        <f t="shared" si="2"/>
        <v>66118.294382232707</v>
      </c>
      <c r="T14">
        <f t="shared" si="2"/>
        <v>0</v>
      </c>
      <c r="U14">
        <f t="shared" si="2"/>
        <v>14366.317240596636</v>
      </c>
      <c r="V14">
        <f t="shared" si="2"/>
        <v>36148.868071993937</v>
      </c>
      <c r="W14">
        <f t="shared" si="2"/>
        <v>0</v>
      </c>
      <c r="X14">
        <f t="shared" si="2"/>
        <v>3487.1689845063361</v>
      </c>
      <c r="Y14">
        <f t="shared" si="2"/>
        <v>8774.497281004873</v>
      </c>
      <c r="Z14">
        <f t="shared" si="2"/>
        <v>0</v>
      </c>
      <c r="AA14">
        <f t="shared" si="2"/>
        <v>0.61081679222944796</v>
      </c>
      <c r="AB14">
        <f t="shared" si="2"/>
        <v>1.536951695321455</v>
      </c>
      <c r="AD14">
        <v>13</v>
      </c>
      <c r="AE14" t="s">
        <v>278</v>
      </c>
      <c r="AF14">
        <v>0</v>
      </c>
      <c r="AG14" s="4">
        <v>0</v>
      </c>
      <c r="AI14" s="85">
        <v>7446494.1718448494</v>
      </c>
      <c r="AJ14" s="85">
        <v>6593946.3248725962</v>
      </c>
      <c r="AK14" s="4">
        <f>AF14*'Colombia-IO-Data'!AN20</f>
        <v>0</v>
      </c>
      <c r="AL14" s="4">
        <f>AI14*'Colombia-IO-Data'!$AN20</f>
        <v>2303089.9135247297</v>
      </c>
      <c r="AM14" s="4">
        <f>AJ14*'Colombia-IO-Data'!$AN20</f>
        <v>2039409.5423531546</v>
      </c>
      <c r="AN14" s="20">
        <f>AK14*'Colombia-IO-Data'!$AO20</f>
        <v>0</v>
      </c>
      <c r="AO14" s="20">
        <f>AL14*'Colombia-IO-Data'!$AO20</f>
        <v>844962.10634590941</v>
      </c>
      <c r="AP14" s="20">
        <f>AM14*'Colombia-IO-Data'!$AO20</f>
        <v>748222.53898519604</v>
      </c>
      <c r="AQ14" s="20">
        <f>(AN14*'Default-Data'!$F$19/pv_dollar_index)/'Colombia-IO-Data'!$AP20</f>
        <v>0</v>
      </c>
      <c r="AR14" s="20">
        <f>(AO14*'Default-Data'!$F$19/pv_dollar_index)/'Colombia-IO-Data'!$AP20</f>
        <v>156.04444341342483</v>
      </c>
      <c r="AS14" s="20">
        <f>(AP14*'Default-Data'!$F$19/pv_dollar_index)/'Colombia-IO-Data'!$AP20</f>
        <v>138.17894171638397</v>
      </c>
      <c r="AT14" s="84">
        <v>90827.482801953098</v>
      </c>
      <c r="AU14" s="84">
        <v>51603.375469046354</v>
      </c>
      <c r="AV14">
        <f>'Colombia-IO-Data'!$AN20*Calculations!AG14</f>
        <v>0</v>
      </c>
      <c r="AW14">
        <f>'Colombia-IO-Data'!$AN20*Calculations!AT14</f>
        <v>28091.589771592378</v>
      </c>
      <c r="AX14">
        <f>'Colombia-IO-Data'!$AN20*Calculations!AU14</f>
        <v>15960.156659485579</v>
      </c>
      <c r="AY14">
        <f>AV14*'Colombia-IO-Data'!$AO20</f>
        <v>0</v>
      </c>
      <c r="AZ14">
        <f>AW14*'Colombia-IO-Data'!$AO20</f>
        <v>10306.297085762923</v>
      </c>
      <c r="BA14">
        <f>AX14*'Colombia-IO-Data'!$AO20</f>
        <v>5855.4933133160212</v>
      </c>
      <c r="BB14">
        <f>(AY14*'Default-Data'!$F$19/pv_dollar_index)/'Colombia-IO-Data'!$AP20</f>
        <v>0</v>
      </c>
      <c r="BC14">
        <f>(AZ14*'Default-Data'!$F$19/pv_dollar_index)/'Colombia-IO-Data'!$AP20</f>
        <v>1.9033284218581259</v>
      </c>
      <c r="BD14">
        <f>(BA14*'Default-Data'!$F$19/pv_dollar_index)/'Colombia-IO-Data'!$AP20</f>
        <v>1.0813706178361717</v>
      </c>
      <c r="BF14" t="s">
        <v>935</v>
      </c>
      <c r="BG14">
        <f t="shared" si="3"/>
        <v>0</v>
      </c>
      <c r="BH14">
        <f t="shared" si="4"/>
        <v>0</v>
      </c>
      <c r="BJ14" s="84">
        <v>20405109.228990477</v>
      </c>
      <c r="BK14" s="84">
        <v>6421231.1059477329</v>
      </c>
      <c r="BL14">
        <f>BG14*'Mexico-IO-Data'!AQ20</f>
        <v>0</v>
      </c>
      <c r="BM14">
        <f>BJ14*'Mexico-IO-Data'!$AQ20</f>
        <v>5985803.3264926411</v>
      </c>
      <c r="BN14">
        <f>BK14*'Mexico-IO-Data'!$AQ20</f>
        <v>1883656.9842788121</v>
      </c>
      <c r="BO14">
        <f>BG14*'Mexico-IO-Data'!AR20</f>
        <v>0</v>
      </c>
      <c r="BP14">
        <f>BJ14*'Mexico-IO-Data'!$AR20</f>
        <v>1310322.9301097977</v>
      </c>
      <c r="BQ14">
        <f>BK14*'Mexico-IO-Data'!$AR20</f>
        <v>412342.13761049684</v>
      </c>
      <c r="BR14">
        <f>(Calculations!BO14*'Default-Data'!$F$19/pv_dollar_index)/'Mexico-IO-Data'!$AS20</f>
        <v>0</v>
      </c>
      <c r="BS14">
        <f>(Calculations!BP14*'Default-Data'!$F$19/pv_dollar_index)/'Mexico-IO-Data'!$AS20</f>
        <v>80.941977404770711</v>
      </c>
      <c r="BT14">
        <f>(Calculations!BQ14*'Default-Data'!$F$19/pv_dollar_index)/'Mexico-IO-Data'!$AS20</f>
        <v>25.471421753038378</v>
      </c>
      <c r="BU14" s="84">
        <v>94430.584671317207</v>
      </c>
      <c r="BV14" s="84">
        <v>75374.980211726026</v>
      </c>
      <c r="BW14">
        <f>BH14*'Mexico-IO-Data'!AQ20</f>
        <v>0</v>
      </c>
      <c r="BX14">
        <f>BU14*'Mexico-IO-Data'!$AQ20</f>
        <v>27701.047884867432</v>
      </c>
      <c r="BY14">
        <f>BV14*'Mexico-IO-Data'!$AQ20</f>
        <v>22111.119436922923</v>
      </c>
      <c r="BZ14">
        <f>BH14*'Mexico-IO-Data'!AR20</f>
        <v>0</v>
      </c>
      <c r="CA14">
        <f>BU14*'Mexico-IO-Data'!$AR20</f>
        <v>6063.9009088324965</v>
      </c>
      <c r="CB14">
        <f>BV14*'Mexico-IO-Data'!$AR20</f>
        <v>4840.2370121928134</v>
      </c>
      <c r="CC14">
        <f>(BZ14*'Default-Data'!$F$19/pv_dollar_index)/'Mexico-IO-Data'!$AS20</f>
        <v>0</v>
      </c>
      <c r="CD14">
        <f>(CA14*'Default-Data'!$F$19/pv_dollar_index)/'Mexico-IO-Data'!$AS20</f>
        <v>0.37458256973825543</v>
      </c>
      <c r="CE14">
        <f>(CB14*'Default-Data'!$F$19/pv_dollar_index)/'Mexico-IO-Data'!$AS20</f>
        <v>0.29899374106337034</v>
      </c>
      <c r="CG14" t="s">
        <v>278</v>
      </c>
      <c r="CH14">
        <f t="shared" si="5"/>
        <v>0</v>
      </c>
      <c r="CI14">
        <f t="shared" si="6"/>
        <v>0</v>
      </c>
      <c r="CK14" s="84">
        <v>7746547.6304153297</v>
      </c>
      <c r="CL14" s="84">
        <v>5243912.2094860729</v>
      </c>
      <c r="CM14">
        <f>CH14*'Philippines-IO-Data'!AN20</f>
        <v>0</v>
      </c>
      <c r="CN14">
        <f>'Philippines-IO-Data'!$AN20*Calculations!CK14</f>
        <v>2090563.7833610456</v>
      </c>
      <c r="CO14">
        <f>'Philippines-IO-Data'!$AN20*Calculations!CL14</f>
        <v>1415176.6014105848</v>
      </c>
      <c r="CP14">
        <f>CH14*'Philippines-IO-Data'!AO20</f>
        <v>0</v>
      </c>
      <c r="CQ14">
        <f>'Philippines-IO-Data'!$AO20*Calculations!CK14</f>
        <v>542138.35010284185</v>
      </c>
      <c r="CR14">
        <f>'Philippines-IO-Data'!$AO20*Calculations!CL14</f>
        <v>366992.63323092798</v>
      </c>
      <c r="CS14" s="31">
        <f>(CP14*'Default-Data'!$F$19/pv_dollar_index)/'Philippines-IO-Data'!$AP20</f>
        <v>0</v>
      </c>
      <c r="CT14" s="31">
        <f>(CQ14*'Default-Data'!$F$19/pv_dollar_index)/'Philippines-IO-Data'!$AP20</f>
        <v>131.9319258540794</v>
      </c>
      <c r="CU14" s="31">
        <f>(CR14*'Default-Data'!$F$19/pv_dollar_index)/'Philippines-IO-Data'!$AP20</f>
        <v>89.309389138826631</v>
      </c>
      <c r="CV14" s="84">
        <v>35399.652597432359</v>
      </c>
      <c r="CW14" s="84">
        <v>45535.775958880666</v>
      </c>
      <c r="CX14">
        <f>CI14*'Philippines-IO-Data'!AN20</f>
        <v>0</v>
      </c>
      <c r="CY14">
        <f>'Philippines-IO-Data'!$AN20*Calculations!CV14</f>
        <v>9553.3178384119856</v>
      </c>
      <c r="CZ14">
        <f>'Philippines-IO-Data'!$AN20*Calculations!CW14</f>
        <v>12288.757341801127</v>
      </c>
      <c r="DA14">
        <f>'Philippines-IO-Data'!AO20*Calculations!CI14</f>
        <v>0</v>
      </c>
      <c r="DB14">
        <f>'Philippines-IO-Data'!$AO20*Calculations!CV14</f>
        <v>2477.4273868831565</v>
      </c>
      <c r="DC14">
        <f>'Philippines-IO-Data'!$AO20*Calculations!CW14</f>
        <v>3186.7990267138707</v>
      </c>
      <c r="DD14" s="20">
        <f>(DA14*'Default-Data'!$F$19/pv_dollar_index)/'Philippines-IO-Data'!$AP20</f>
        <v>0</v>
      </c>
      <c r="DE14" s="20">
        <f>(DB14*'Default-Data'!$F$19/pv_dollar_index)/'Philippines-IO-Data'!$AP20</f>
        <v>0.60289364560380487</v>
      </c>
      <c r="DF14" s="20">
        <f>(DC14*'Default-Data'!$F$19/pv_dollar_index)/'Philippines-IO-Data'!$AP20</f>
        <v>0.77552258168880783</v>
      </c>
      <c r="DH14" t="s">
        <v>935</v>
      </c>
      <c r="DI14">
        <f t="shared" si="7"/>
        <v>0</v>
      </c>
      <c r="DJ14">
        <f t="shared" si="8"/>
        <v>0</v>
      </c>
      <c r="DL14" s="84">
        <v>4568584.1672080867</v>
      </c>
      <c r="DM14" s="84">
        <v>5428574.3387385663</v>
      </c>
      <c r="DN14">
        <f>DI14*'SouthAfrica-IO-Data'!AR20</f>
        <v>0</v>
      </c>
      <c r="DO14">
        <f>DL14*'SouthAfrica-IO-Data'!$AR20</f>
        <v>1058627.6308137598</v>
      </c>
      <c r="DP14">
        <f>DM14*'SouthAfrica-IO-Data'!$AR20</f>
        <v>1257903.6700613394</v>
      </c>
      <c r="DQ14">
        <f>DI14*'SouthAfrica-IO-Data'!AS20</f>
        <v>0</v>
      </c>
      <c r="DR14">
        <f>DL14*'SouthAfrica-IO-Data'!$AS20</f>
        <v>737099.67091474263</v>
      </c>
      <c r="DS14">
        <f>DM14*'SouthAfrica-IO-Data'!$AS20</f>
        <v>875851.29488064453</v>
      </c>
      <c r="DT14">
        <f>(DQ14*'Default-Data'!$F$19/pv_dollar_index)/'SouthAfrica-IO-Data'!$AT20</f>
        <v>0</v>
      </c>
      <c r="DU14">
        <f>(DR14*'Default-Data'!$F$19/pv_dollar_index)/'SouthAfrica-IO-Data'!$AT20</f>
        <v>45.109075805687745</v>
      </c>
      <c r="DV14">
        <f>(DS14*'Default-Data'!$F$19/pv_dollar_index)/'SouthAfrica-IO-Data'!$AT20</f>
        <v>53.60040712845548</v>
      </c>
      <c r="DW14" s="84">
        <v>64570.921607382035</v>
      </c>
      <c r="DX14" s="84">
        <v>46722.813596200438</v>
      </c>
      <c r="DY14">
        <f>DJ14*'SouthAfrica-IO-Data'!AR20</f>
        <v>0</v>
      </c>
      <c r="DZ14">
        <f>DW14*'SouthAfrica-IO-Data'!$AR20</f>
        <v>14962.307633801855</v>
      </c>
      <c r="EA14">
        <f>DX14*'SouthAfrica-IO-Data'!$AR20</f>
        <v>10826.562377316432</v>
      </c>
      <c r="EB14">
        <f>DJ14*'SouthAfrica-IO-Data'!AS20</f>
        <v>0</v>
      </c>
      <c r="EC14">
        <f>DW14*'SouthAfrica-IO-Data'!$AS20</f>
        <v>10417.933286440668</v>
      </c>
      <c r="ED14">
        <f>DX14*'SouthAfrica-IO-Data'!$AS20</f>
        <v>7538.3027357065184</v>
      </c>
      <c r="EE14">
        <f>(EB14*'Default-Data'!$F$19/pv_dollar_index)/'SouthAfrica-IO-Data'!$AT20</f>
        <v>0</v>
      </c>
      <c r="EF14">
        <f>(EC14*'Default-Data'!$F$19/pv_dollar_index)/'SouthAfrica-IO-Data'!$AT20</f>
        <v>0.63755738999781242</v>
      </c>
      <c r="EG14">
        <f>(ED14*'Default-Data'!$F$19/pv_dollar_index)/'SouthAfrica-IO-Data'!$AT20</f>
        <v>0.46132956365210537</v>
      </c>
      <c r="EI14" t="s">
        <v>136</v>
      </c>
      <c r="EJ14">
        <v>0</v>
      </c>
      <c r="EK14">
        <v>0</v>
      </c>
      <c r="EM14" s="84">
        <v>10083.593936818112</v>
      </c>
      <c r="EN14" s="84">
        <v>858594.74927736772</v>
      </c>
      <c r="EO14">
        <f>EJ14*'Zambia-IO-Data'!BO18</f>
        <v>0</v>
      </c>
      <c r="EP14">
        <f>EM14*'Zambia-IO-Data'!$BO18</f>
        <v>2178.6904856027923</v>
      </c>
      <c r="EQ14">
        <f>EN14*'Zambia-IO-Data'!$BO18</f>
        <v>185510.46610563828</v>
      </c>
      <c r="ER14">
        <f>EJ14*'Zambia-IO-Data'!$BN18</f>
        <v>0</v>
      </c>
      <c r="ES14">
        <f>EM14*'Zambia-IO-Data'!$BN18</f>
        <v>1319.4398267075096</v>
      </c>
      <c r="ET14">
        <f>EN14*'Zambia-IO-Data'!$BN18</f>
        <v>112347.25577971699</v>
      </c>
      <c r="EU14">
        <f>(ER14*'Default-Data'!$F$19/pv_dollar_index)/'Zambia-IO-Data'!$BP18</f>
        <v>0</v>
      </c>
      <c r="EV14">
        <f>(ES14*'Default-Data'!$F$19/pv_dollar_index)/'Zambia-IO-Data'!$BP18</f>
        <v>9.9962900125898582</v>
      </c>
      <c r="EW14">
        <f>(ET14*'Default-Data'!$F$19/pv_dollar_index)/'Zambia-IO-Data'!$BP18</f>
        <v>851.16102163984431</v>
      </c>
      <c r="EX14" s="84">
        <v>95.626678793543576</v>
      </c>
      <c r="EY14" s="84">
        <v>6100.1113935092781</v>
      </c>
      <c r="EZ14">
        <f>EK14*'Zambia-IO-Data'!BO18</f>
        <v>0</v>
      </c>
      <c r="FA14">
        <f>EX14*'Zambia-IO-Data'!$BO18</f>
        <v>20.661376941863438</v>
      </c>
      <c r="FB14">
        <f>EY14*'Zambia-IO-Data'!$BO18</f>
        <v>1318.0077200083692</v>
      </c>
      <c r="FC14">
        <f>EK14*'Zambia-IO-Data'!BN18</f>
        <v>0</v>
      </c>
      <c r="FD14">
        <f>EX14*'Zambia-IO-Data'!$BN18</f>
        <v>12.512765714937352</v>
      </c>
      <c r="FE14">
        <f>EY14*'Zambia-IO-Data'!$BN18</f>
        <v>798.20051961435615</v>
      </c>
      <c r="FF14">
        <f>(FC14*'Default-Data'!$F$19/pv_dollar_index)/'Zambia-IO-Data'!$BP18</f>
        <v>0</v>
      </c>
      <c r="FG14">
        <f>(FD14*'Default-Data'!$F$19/pv_dollar_index)/'Zambia-IO-Data'!$BP18</f>
        <v>9.4798741416066687E-2</v>
      </c>
      <c r="FH14">
        <f>(FE14*'Default-Data'!$F$19/pv_dollar_index)/'Zambia-IO-Data'!$BP18</f>
        <v>6.047296527478399</v>
      </c>
      <c r="FJ14" t="s">
        <v>278</v>
      </c>
      <c r="FK14">
        <f t="shared" si="9"/>
        <v>0</v>
      </c>
      <c r="FL14">
        <f t="shared" si="10"/>
        <v>0</v>
      </c>
      <c r="FN14">
        <v>20120710.854295038</v>
      </c>
      <c r="FO14">
        <v>13452945.908640295</v>
      </c>
      <c r="FP14">
        <f>FK14*CustomRegion1!C16</f>
        <v>0</v>
      </c>
      <c r="FQ14">
        <f>FN14*CustomRegion1!$C16</f>
        <v>5429983.9637355274</v>
      </c>
      <c r="FR14">
        <f>FO14*CustomRegion1!$C16</f>
        <v>3630551.6777169392</v>
      </c>
      <c r="FS14">
        <f>FK14*CustomRegion1!D16</f>
        <v>0</v>
      </c>
      <c r="FT14">
        <f>FN14*CustomRegion1!$D16</f>
        <v>1408138.1159543726</v>
      </c>
      <c r="FU14">
        <f>FO14*CustomRegion1!$D16</f>
        <v>941497.84483310452</v>
      </c>
      <c r="FV14">
        <f>(FS14*'Default-Data'!$C$58/pv_dollar_index)/CustomRegion1!$E16</f>
        <v>0</v>
      </c>
      <c r="FW14">
        <f>(FT14*'Default-Data'!$C$58/pv_dollar_index)/CustomRegion1!$E16</f>
        <v>344.10894074214815</v>
      </c>
      <c r="FX14">
        <f>(FU14*'Default-Data'!$C$58/pv_dollar_index)/CustomRegion1!$E16</f>
        <v>230.0753189092942</v>
      </c>
      <c r="FY14">
        <v>118425.14838528709</v>
      </c>
      <c r="FZ14">
        <v>117614.82229887895</v>
      </c>
      <c r="GA14">
        <f>FL14*CustomRegion1!C16</f>
        <v>0</v>
      </c>
      <c r="GB14">
        <f>FY14*CustomRegion1!$C16</f>
        <v>31959.440264897112</v>
      </c>
      <c r="GC14">
        <f>FZ14*CustomRegion1!$C16</f>
        <v>31740.757252827811</v>
      </c>
      <c r="GD14">
        <f>FL14*CustomRegion1!D16</f>
        <v>0</v>
      </c>
      <c r="GE14">
        <f>FY14*CustomRegion1!$D16</f>
        <v>8287.9261342438222</v>
      </c>
      <c r="GF14">
        <f>FZ14*CustomRegion1!$D16</f>
        <v>8231.2158591006428</v>
      </c>
      <c r="GG14">
        <f>(GD14*'Default-Data'!$C$58/pv_dollar_index)/CustomRegion1!$E16</f>
        <v>0</v>
      </c>
      <c r="GH14">
        <f>(GE14*'Default-Data'!$C$58/pv_dollar_index)/CustomRegion1!$E16</f>
        <v>2.02533363076454</v>
      </c>
      <c r="GI14">
        <f>(GF14*'Default-Data'!$C$58/pv_dollar_index)/CustomRegion1!$E16</f>
        <v>2.0114752510448142</v>
      </c>
      <c r="GK14" t="s">
        <v>41</v>
      </c>
      <c r="GL14">
        <v>0</v>
      </c>
      <c r="GM14">
        <v>0</v>
      </c>
      <c r="GO14">
        <v>42009554.661508687</v>
      </c>
      <c r="GP14">
        <v>22610013.589558616</v>
      </c>
      <c r="GQ14">
        <f>GL14*CustomRegion2!$C$13</f>
        <v>0</v>
      </c>
      <c r="GR14">
        <f>GO14*CustomRegion2!C$13</f>
        <v>25885508.723554265</v>
      </c>
      <c r="GS14">
        <f>GP14*CustomRegion2!D$13</f>
        <v>2501948.3632095992</v>
      </c>
      <c r="GT14">
        <f>GL14*CustomRegion2!D20</f>
        <v>0</v>
      </c>
      <c r="GU14">
        <f>GO14*CustomRegion2!$D20</f>
        <v>4907343.1848084526</v>
      </c>
      <c r="GV14">
        <f>GP14*CustomRegion2!$D20</f>
        <v>2641187.1535217618</v>
      </c>
      <c r="GW14">
        <f>(GT14*'Default-Data'!$C$59/pv_dollar_index)/CustomRegion2!$E20</f>
        <v>0</v>
      </c>
      <c r="GX14">
        <f>(GU14*'Default-Data'!$C$59/pv_dollar_index)/CustomRegion2!$E20</f>
        <v>303.13905988727322</v>
      </c>
      <c r="GY14">
        <f>(GV14*'Default-Data'!$C$59/pv_dollar_index)/CustomRegion2!$E20</f>
        <v>163.15284269978795</v>
      </c>
      <c r="GZ14">
        <v>6705197.9074195167</v>
      </c>
      <c r="HA14">
        <v>6317926.225767686</v>
      </c>
      <c r="HB14">
        <f>GM14*CustomRegion2!C20</f>
        <v>0</v>
      </c>
      <c r="HC14">
        <f>GZ14*CustomRegion2!$C20</f>
        <v>2209317.1854835944</v>
      </c>
      <c r="HD14">
        <f>HA14*CustomRegion2!$C20</f>
        <v>2081713.7957644386</v>
      </c>
      <c r="HE14">
        <f>GM14*CustomRegion2!D20</f>
        <v>0</v>
      </c>
      <c r="HF14">
        <f>GZ14*CustomRegion2!$D20</f>
        <v>783267.22382315679</v>
      </c>
      <c r="HG14">
        <f>HA14*CustomRegion2!$D20</f>
        <v>738028.10946128203</v>
      </c>
      <c r="HH14">
        <f>(HE14*'Default-Data'!$C$59/pv_dollar_index)/CustomRegion2!$E20</f>
        <v>0</v>
      </c>
      <c r="HI14">
        <f>(HF14*'Default-Data'!$C$59/pv_dollar_index)/CustomRegion2!$E20</f>
        <v>48.38440698529098</v>
      </c>
      <c r="HJ14">
        <f>(HG14*'Default-Data'!$C$59/pv_dollar_index)/CustomRegion2!$E20</f>
        <v>45.589871921950618</v>
      </c>
      <c r="HL14" t="s">
        <v>136</v>
      </c>
      <c r="HM14">
        <f t="shared" si="11"/>
        <v>0</v>
      </c>
      <c r="HN14">
        <f t="shared" si="12"/>
        <v>0</v>
      </c>
      <c r="HP14">
        <v>10083.593936818112</v>
      </c>
      <c r="HQ14">
        <v>858594.74927736772</v>
      </c>
      <c r="HR14">
        <f>HM14*CustomRegion3!D19</f>
        <v>0</v>
      </c>
      <c r="HS14">
        <f>HP14*CustomRegion3!$D19</f>
        <v>2178.6904856027923</v>
      </c>
      <c r="HT14">
        <f>HQ14*CustomRegion3!$D19</f>
        <v>185510.46610563828</v>
      </c>
      <c r="HU14">
        <f>HM14*CustomRegion3!E19</f>
        <v>0</v>
      </c>
      <c r="HV14">
        <f>HP14*CustomRegion3!$E19</f>
        <v>1319.4398267075096</v>
      </c>
      <c r="HW14">
        <f>HQ14*CustomRegion3!$E19</f>
        <v>112347.25577971699</v>
      </c>
      <c r="HX14">
        <f>(HU14*'Default-Data'!$C$60/pv_dollar_index)/CustomRegion3!$F19</f>
        <v>0</v>
      </c>
      <c r="HY14">
        <f>(HV14*'Default-Data'!$C$60/pv_dollar_index)/CustomRegion3!$F19</f>
        <v>10.0367762953181</v>
      </c>
      <c r="HZ14">
        <f>(HW14*'Default-Data'!$C$60/pv_dollar_index)/CustomRegion3!$F19</f>
        <v>854.60833516575951</v>
      </c>
      <c r="IA14">
        <v>95.626678793543576</v>
      </c>
      <c r="IB14">
        <v>6100.1113935092781</v>
      </c>
      <c r="IC14">
        <f>HN14*CustomRegion3!D19</f>
        <v>0</v>
      </c>
      <c r="ID14">
        <f>IA14*CustomRegion3!$D19</f>
        <v>20.661376941863438</v>
      </c>
      <c r="IE14">
        <f>IB14*CustomRegion3!$D19</f>
        <v>1318.0077200083692</v>
      </c>
      <c r="IF14">
        <f>HN14*CustomRegion3!E19</f>
        <v>0</v>
      </c>
      <c r="IG14">
        <f>IA14*CustomRegion3!$E19</f>
        <v>12.512765714937352</v>
      </c>
      <c r="IH14">
        <f>IB14*CustomRegion3!$E19</f>
        <v>798.20051961435615</v>
      </c>
      <c r="II14">
        <f>(IF14*'Default-Data'!$C$60/pv_dollar_index)/CustomRegion3!$F19</f>
        <v>0</v>
      </c>
      <c r="IJ14">
        <f>(IG14*'Default-Data'!$C$60/pv_dollar_index)/CustomRegion3!$F19</f>
        <v>9.5182688724760087E-2</v>
      </c>
      <c r="IK14">
        <f>(IH14*'Default-Data'!$C$60/pv_dollar_index)/CustomRegion3!$F19</f>
        <v>6.0717888698018676</v>
      </c>
    </row>
    <row r="15" spans="2:245" x14ac:dyDescent="0.3">
      <c r="B15">
        <v>57</v>
      </c>
      <c r="C15" t="s">
        <v>196</v>
      </c>
      <c r="D15">
        <f t="shared" si="0"/>
        <v>66911999.999999993</v>
      </c>
      <c r="E15">
        <f t="shared" si="0"/>
        <v>0</v>
      </c>
      <c r="G15">
        <f t="shared" si="1"/>
        <v>64927574.983383231</v>
      </c>
      <c r="H15">
        <f t="shared" si="1"/>
        <v>61842036.18179436</v>
      </c>
      <c r="I15">
        <f t="shared" si="1"/>
        <v>48800103.10721042</v>
      </c>
      <c r="J15">
        <f t="shared" si="1"/>
        <v>47647337.250287637</v>
      </c>
      <c r="K15">
        <f t="shared" si="1"/>
        <v>44438314.706538379</v>
      </c>
      <c r="L15">
        <f t="shared" si="1"/>
        <v>18299460.656686503</v>
      </c>
      <c r="M15">
        <f t="shared" si="1"/>
        <v>15020954.605032858</v>
      </c>
      <c r="N15">
        <f t="shared" si="1"/>
        <v>17105904.82458565</v>
      </c>
      <c r="O15">
        <f t="shared" si="1"/>
        <v>1370.7626378410221</v>
      </c>
      <c r="P15">
        <f t="shared" si="1"/>
        <v>1333.5328771844613</v>
      </c>
      <c r="Q15">
        <f t="shared" si="2"/>
        <v>1439.0895597481167</v>
      </c>
      <c r="R15">
        <f t="shared" si="2"/>
        <v>484045.76937487302</v>
      </c>
      <c r="S15">
        <f t="shared" si="2"/>
        <v>483967.81769696047</v>
      </c>
      <c r="T15">
        <f t="shared" si="2"/>
        <v>0</v>
      </c>
      <c r="U15">
        <f t="shared" si="2"/>
        <v>350807.77369641926</v>
      </c>
      <c r="V15">
        <f t="shared" si="2"/>
        <v>347768.53283795126</v>
      </c>
      <c r="W15">
        <f t="shared" si="2"/>
        <v>0</v>
      </c>
      <c r="X15">
        <f t="shared" si="2"/>
        <v>116647.42694891729</v>
      </c>
      <c r="Y15">
        <f t="shared" si="2"/>
        <v>133868.61007212094</v>
      </c>
      <c r="Z15">
        <f t="shared" si="2"/>
        <v>0</v>
      </c>
      <c r="AA15">
        <f t="shared" si="2"/>
        <v>10.35489773469695</v>
      </c>
      <c r="AB15">
        <f t="shared" si="2"/>
        <v>11.262129721188096</v>
      </c>
      <c r="AD15">
        <v>14</v>
      </c>
      <c r="AE15" t="s">
        <v>279</v>
      </c>
      <c r="AF15">
        <v>0</v>
      </c>
      <c r="AG15" s="4">
        <v>0</v>
      </c>
      <c r="AI15" s="85">
        <v>6101101.9786164239</v>
      </c>
      <c r="AJ15" s="85">
        <v>1781032.8794932663</v>
      </c>
      <c r="AK15" s="4">
        <f>AF15*'Colombia-IO-Data'!AN21</f>
        <v>0</v>
      </c>
      <c r="AL15" s="4">
        <f>AI15*'Colombia-IO-Data'!$AN21</f>
        <v>1535591.1448427592</v>
      </c>
      <c r="AM15" s="4">
        <f>AJ15*'Colombia-IO-Data'!$AN21</f>
        <v>448269.56310667604</v>
      </c>
      <c r="AN15" s="20">
        <f>AK15*'Colombia-IO-Data'!$AO21</f>
        <v>0</v>
      </c>
      <c r="AO15" s="20">
        <f>AL15*'Colombia-IO-Data'!$AO21</f>
        <v>889335.8307893665</v>
      </c>
      <c r="AP15" s="20">
        <f>AM15*'Colombia-IO-Data'!$AO21</f>
        <v>259614.79763800287</v>
      </c>
      <c r="AQ15" s="20">
        <f>(AN15*'Default-Data'!$F$19/pv_dollar_index)/'Colombia-IO-Data'!$AP21</f>
        <v>0</v>
      </c>
      <c r="AR15" s="20">
        <f>(AO15*'Default-Data'!$F$19/pv_dollar_index)/'Colombia-IO-Data'!$AP21</f>
        <v>164.2392169789571</v>
      </c>
      <c r="AS15" s="20">
        <f>(AP15*'Default-Data'!$F$19/pv_dollar_index)/'Colombia-IO-Data'!$AP21</f>
        <v>47.944690412810715</v>
      </c>
      <c r="AT15" s="84">
        <v>100137.61727500055</v>
      </c>
      <c r="AU15" s="84">
        <v>13938.134142301176</v>
      </c>
      <c r="AV15">
        <f>'Colombia-IO-Data'!$AN21*Calculations!AG15</f>
        <v>0</v>
      </c>
      <c r="AW15">
        <f>'Colombia-IO-Data'!$AN21*Calculations!AT15</f>
        <v>25203.715475022338</v>
      </c>
      <c r="AX15">
        <f>'Colombia-IO-Data'!$AN21*Calculations!AU15</f>
        <v>3508.0999202380053</v>
      </c>
      <c r="AY15">
        <f>AV15*'Colombia-IO-Data'!$AO21</f>
        <v>0</v>
      </c>
      <c r="AZ15">
        <f>AW15*'Colombia-IO-Data'!$AO21</f>
        <v>14596.702589902601</v>
      </c>
      <c r="BA15">
        <f>AX15*'Colombia-IO-Data'!$AO21</f>
        <v>2031.7120006422315</v>
      </c>
      <c r="BB15">
        <f>(AY15*'Default-Data'!$F$19/pv_dollar_index)/'Colombia-IO-Data'!$AP21</f>
        <v>0</v>
      </c>
      <c r="BC15">
        <f>(AZ15*'Default-Data'!$F$19/pv_dollar_index)/'Colombia-IO-Data'!$AP21</f>
        <v>2.6956644732422976</v>
      </c>
      <c r="BD15">
        <f>(BA15*'Default-Data'!$F$19/pv_dollar_index)/'Colombia-IO-Data'!$AP21</f>
        <v>0.37520897793587504</v>
      </c>
      <c r="BF15" t="s">
        <v>936</v>
      </c>
      <c r="BG15">
        <f t="shared" si="3"/>
        <v>0</v>
      </c>
      <c r="BH15">
        <f t="shared" si="4"/>
        <v>0</v>
      </c>
      <c r="BJ15" s="84">
        <v>2716212.8039087993</v>
      </c>
      <c r="BK15" s="84">
        <v>1086044.6288473262</v>
      </c>
      <c r="BL15">
        <f>BG15*'Mexico-IO-Data'!AQ21</f>
        <v>0</v>
      </c>
      <c r="BM15">
        <f>BJ15*'Mexico-IO-Data'!$AQ21</f>
        <v>837805.68934541324</v>
      </c>
      <c r="BN15">
        <f>BK15*'Mexico-IO-Data'!$AQ21</f>
        <v>334986.40740590094</v>
      </c>
      <c r="BO15">
        <f>BG15*'Mexico-IO-Data'!AR21</f>
        <v>0</v>
      </c>
      <c r="BP15">
        <f>BJ15*'Mexico-IO-Data'!$AR21</f>
        <v>292897.43577153189</v>
      </c>
      <c r="BQ15">
        <f>BK15*'Mexico-IO-Data'!$AR21</f>
        <v>117111.47464773807</v>
      </c>
      <c r="BR15">
        <f>(Calculations!BO15*'Default-Data'!$F$19/pv_dollar_index)/'Mexico-IO-Data'!$AS21</f>
        <v>0</v>
      </c>
      <c r="BS15">
        <f>(Calculations!BP15*'Default-Data'!$F$19/pv_dollar_index)/'Mexico-IO-Data'!$AS21</f>
        <v>42.129888688725423</v>
      </c>
      <c r="BT15">
        <f>(Calculations!BQ15*'Default-Data'!$F$19/pv_dollar_index)/'Mexico-IO-Data'!$AS21</f>
        <v>16.845123201864652</v>
      </c>
      <c r="BU15" s="84">
        <v>47861.21288779164</v>
      </c>
      <c r="BV15" s="84">
        <v>12748.426440000629</v>
      </c>
      <c r="BW15">
        <f>BH15*'Mexico-IO-Data'!AQ21</f>
        <v>0</v>
      </c>
      <c r="BX15">
        <f>BU15*'Mexico-IO-Data'!$AQ21</f>
        <v>14762.61226611544</v>
      </c>
      <c r="BY15">
        <f>BV15*'Mexico-IO-Data'!$AQ21</f>
        <v>3932.2044967403958</v>
      </c>
      <c r="BZ15">
        <f>BH15*'Mexico-IO-Data'!AR21</f>
        <v>0</v>
      </c>
      <c r="CA15">
        <f>BU15*'Mexico-IO-Data'!$AR21</f>
        <v>5161.0192351557198</v>
      </c>
      <c r="CB15">
        <f>BV15*'Mexico-IO-Data'!$AR21</f>
        <v>1374.7013522006639</v>
      </c>
      <c r="CC15">
        <f>(BZ15*'Default-Data'!$F$19/pv_dollar_index)/'Mexico-IO-Data'!$AS21</f>
        <v>0</v>
      </c>
      <c r="CD15">
        <f>(CA15*'Default-Data'!$F$19/pv_dollar_index)/'Mexico-IO-Data'!$AS21</f>
        <v>0.74235257582481939</v>
      </c>
      <c r="CE15">
        <f>(CB15*'Default-Data'!$F$19/pv_dollar_index)/'Mexico-IO-Data'!$AS21</f>
        <v>0.19773479681000139</v>
      </c>
      <c r="CG15" t="s">
        <v>279</v>
      </c>
      <c r="CH15">
        <f t="shared" si="5"/>
        <v>0</v>
      </c>
      <c r="CI15">
        <f t="shared" si="6"/>
        <v>0</v>
      </c>
      <c r="CK15" s="84">
        <v>2766964.3207527315</v>
      </c>
      <c r="CL15" s="84">
        <v>1345565.5079170573</v>
      </c>
      <c r="CM15">
        <f>CH15*'Philippines-IO-Data'!AN21</f>
        <v>0</v>
      </c>
      <c r="CN15">
        <f>'Philippines-IO-Data'!$AN21*Calculations!CK15</f>
        <v>850960.57308802847</v>
      </c>
      <c r="CO15">
        <f>'Philippines-IO-Data'!$AN21*Calculations!CL15</f>
        <v>413819.2846061305</v>
      </c>
      <c r="CP15">
        <f>CH15*'Philippines-IO-Data'!AO21</f>
        <v>0</v>
      </c>
      <c r="CQ15">
        <f>'Philippines-IO-Data'!$AO21*Calculations!CK15</f>
        <v>240457.95703907267</v>
      </c>
      <c r="CR15">
        <f>'Philippines-IO-Data'!$AO21*Calculations!CL15</f>
        <v>116933.90141292386</v>
      </c>
      <c r="CS15" s="31">
        <f>(CP15*'Default-Data'!$F$19/pv_dollar_index)/'Philippines-IO-Data'!$AP21</f>
        <v>0</v>
      </c>
      <c r="CT15" s="31">
        <f>(CQ15*'Default-Data'!$F$19/pv_dollar_index)/'Philippines-IO-Data'!$AP21</f>
        <v>58.516578569076302</v>
      </c>
      <c r="CU15" s="31">
        <f>(CR15*'Default-Data'!$F$19/pv_dollar_index)/'Philippines-IO-Data'!$AP21</f>
        <v>28.456416721140624</v>
      </c>
      <c r="CV15" s="84">
        <v>29337.277839137856</v>
      </c>
      <c r="CW15" s="84">
        <v>11684.285903122214</v>
      </c>
      <c r="CX15">
        <f>CI15*'Philippines-IO-Data'!AN21</f>
        <v>0</v>
      </c>
      <c r="CY15">
        <f>'Philippines-IO-Data'!$AN21*Calculations!CV15</f>
        <v>9022.4751275592753</v>
      </c>
      <c r="CZ15">
        <f>'Philippines-IO-Data'!$AN21*Calculations!CW15</f>
        <v>3593.4206139457451</v>
      </c>
      <c r="DA15">
        <f>'Philippines-IO-Data'!AO21*Calculations!CI15</f>
        <v>0</v>
      </c>
      <c r="DB15">
        <f>'Philippines-IO-Data'!$AO21*Calculations!CV15</f>
        <v>2549.502298015776</v>
      </c>
      <c r="DC15">
        <f>'Philippines-IO-Data'!$AO21*Calculations!CW15</f>
        <v>1015.4014262680768</v>
      </c>
      <c r="DD15" s="20">
        <f>(DA15*'Default-Data'!$F$19/pv_dollar_index)/'Philippines-IO-Data'!$AP21</f>
        <v>0</v>
      </c>
      <c r="DE15" s="20">
        <f>(DB15*'Default-Data'!$F$19/pv_dollar_index)/'Philippines-IO-Data'!$AP21</f>
        <v>0.62043341535018837</v>
      </c>
      <c r="DF15" s="20">
        <f>(DC15*'Default-Data'!$F$19/pv_dollar_index)/'Philippines-IO-Data'!$AP21</f>
        <v>0.24710272877230297</v>
      </c>
      <c r="DH15" t="s">
        <v>936</v>
      </c>
      <c r="DI15">
        <f t="shared" si="7"/>
        <v>0</v>
      </c>
      <c r="DJ15">
        <f t="shared" si="8"/>
        <v>0</v>
      </c>
      <c r="DL15" s="84">
        <v>4395304.6626456147</v>
      </c>
      <c r="DM15" s="84">
        <v>3007281.0472996505</v>
      </c>
      <c r="DN15">
        <f>DI15*'SouthAfrica-IO-Data'!AR21</f>
        <v>0</v>
      </c>
      <c r="DO15">
        <f>DL15*'SouthAfrica-IO-Data'!$AR21</f>
        <v>1294528.3489368157</v>
      </c>
      <c r="DP15">
        <f>DM15*'SouthAfrica-IO-Data'!$AR21</f>
        <v>885720.301037453</v>
      </c>
      <c r="DQ15">
        <f>DI15*'SouthAfrica-IO-Data'!AS21</f>
        <v>0</v>
      </c>
      <c r="DR15">
        <f>DL15*'SouthAfrica-IO-Data'!$AS21</f>
        <v>1221976.0674157979</v>
      </c>
      <c r="DS15">
        <f>DM15*'SouthAfrica-IO-Data'!$AS21</f>
        <v>836079.80557628593</v>
      </c>
      <c r="DT15">
        <f>(DQ15*'Default-Data'!$F$19/pv_dollar_index)/'SouthAfrica-IO-Data'!$AT21</f>
        <v>0</v>
      </c>
      <c r="DU15">
        <f>(DR15*'Default-Data'!$F$19/pv_dollar_index)/'SouthAfrica-IO-Data'!$AT21</f>
        <v>74.782574505003666</v>
      </c>
      <c r="DV15">
        <f>(DS15*'Default-Data'!$F$19/pv_dollar_index)/'SouthAfrica-IO-Data'!$AT21</f>
        <v>51.166468820344477</v>
      </c>
      <c r="DW15" s="84">
        <v>98819.948617653732</v>
      </c>
      <c r="DX15" s="84">
        <v>25883.155141063806</v>
      </c>
      <c r="DY15">
        <f>DJ15*'SouthAfrica-IO-Data'!AR21</f>
        <v>0</v>
      </c>
      <c r="DZ15">
        <f>DW15*'SouthAfrica-IO-Data'!$AR21</f>
        <v>29104.973316919448</v>
      </c>
      <c r="EA15">
        <f>DX15*'SouthAfrica-IO-Data'!$AR21</f>
        <v>7623.2435887319398</v>
      </c>
      <c r="EB15">
        <f>DJ15*'SouthAfrica-IO-Data'!AS21</f>
        <v>0</v>
      </c>
      <c r="EC15">
        <f>DW15*'SouthAfrica-IO-Data'!$AS21</f>
        <v>27473.775190215525</v>
      </c>
      <c r="ED15">
        <f>DX15*'SouthAfrica-IO-Data'!$AS21</f>
        <v>7195.9963095145959</v>
      </c>
      <c r="EE15">
        <f>(EB15*'Default-Data'!$F$19/pv_dollar_index)/'SouthAfrica-IO-Data'!$AT21</f>
        <v>0</v>
      </c>
      <c r="EF15">
        <f>(EC15*'Default-Data'!$F$19/pv_dollar_index)/'SouthAfrica-IO-Data'!$AT21</f>
        <v>1.681341963137577</v>
      </c>
      <c r="EG15">
        <f>(ED15*'Default-Data'!$F$19/pv_dollar_index)/'SouthAfrica-IO-Data'!$AT21</f>
        <v>0.44038107169483309</v>
      </c>
      <c r="EI15" t="s">
        <v>137</v>
      </c>
      <c r="EJ15">
        <v>0</v>
      </c>
      <c r="EK15">
        <v>0</v>
      </c>
      <c r="EM15" s="84">
        <v>140025.83817811648</v>
      </c>
      <c r="EN15" s="84">
        <v>7362425.4542294191</v>
      </c>
      <c r="EO15">
        <f>EJ15*'Zambia-IO-Data'!BO19</f>
        <v>0</v>
      </c>
      <c r="EP15">
        <f>EM15*'Zambia-IO-Data'!$BO19</f>
        <v>67501.940737472032</v>
      </c>
      <c r="EQ15">
        <f>EN15*'Zambia-IO-Data'!$BO19</f>
        <v>3549187.8724787994</v>
      </c>
      <c r="ER15">
        <f>EJ15*'Zambia-IO-Data'!$BN19</f>
        <v>0</v>
      </c>
      <c r="ES15">
        <f>EM15*'Zambia-IO-Data'!$BN19</f>
        <v>56868.313119648621</v>
      </c>
      <c r="ET15">
        <f>EN15*'Zambia-IO-Data'!$BN19</f>
        <v>2990081.8413142222</v>
      </c>
      <c r="EU15">
        <f>(ER15*'Default-Data'!$F$19/pv_dollar_index)/'Zambia-IO-Data'!$BP19</f>
        <v>0</v>
      </c>
      <c r="EV15">
        <f>(ES15*'Default-Data'!$F$19/pv_dollar_index)/'Zambia-IO-Data'!$BP19</f>
        <v>430.8435587315297</v>
      </c>
      <c r="EW15">
        <f>(ET15*'Default-Data'!$F$19/pv_dollar_index)/'Zambia-IO-Data'!$BP19</f>
        <v>22653.344731712074</v>
      </c>
      <c r="EX15" s="84">
        <v>1155.7139982505</v>
      </c>
      <c r="EY15" s="84">
        <v>51888.977375115544</v>
      </c>
      <c r="EZ15">
        <f>EK15*'Zambia-IO-Data'!BO19</f>
        <v>0</v>
      </c>
      <c r="FA15">
        <f>EX15*'Zambia-IO-Data'!$BO19</f>
        <v>557.13244665700654</v>
      </c>
      <c r="FB15">
        <f>EY15*'Zambia-IO-Data'!$BO19</f>
        <v>25014.002567495227</v>
      </c>
      <c r="FC15">
        <f>EK15*'Zambia-IO-Data'!BN19</f>
        <v>0</v>
      </c>
      <c r="FD15">
        <f>EX15*'Zambia-IO-Data'!$BN19</f>
        <v>469.36698529644565</v>
      </c>
      <c r="FE15">
        <f>EY15*'Zambia-IO-Data'!$BN19</f>
        <v>21073.529365865255</v>
      </c>
      <c r="FF15">
        <f>(FC15*'Default-Data'!$F$19/pv_dollar_index)/'Zambia-IO-Data'!$BP19</f>
        <v>0</v>
      </c>
      <c r="FG15">
        <f>(FD15*'Default-Data'!$F$19/pv_dollar_index)/'Zambia-IO-Data'!$BP19</f>
        <v>3.5560003665088438</v>
      </c>
      <c r="FH15">
        <f>(FE15*'Default-Data'!$F$19/pv_dollar_index)/'Zambia-IO-Data'!$BP19</f>
        <v>159.65647456291003</v>
      </c>
      <c r="FJ15" t="s">
        <v>279</v>
      </c>
      <c r="FK15">
        <f t="shared" si="9"/>
        <v>0</v>
      </c>
      <c r="FL15">
        <f t="shared" si="10"/>
        <v>0</v>
      </c>
      <c r="FN15">
        <v>4991872.8467661412</v>
      </c>
      <c r="FO15">
        <v>2837196.024195157</v>
      </c>
      <c r="FP15">
        <f>FK15*CustomRegion1!C17</f>
        <v>0</v>
      </c>
      <c r="FQ15">
        <f>FN15*CustomRegion1!$C17</f>
        <v>1535215.6681626737</v>
      </c>
      <c r="FR15">
        <f>FO15*CustomRegion1!$C17</f>
        <v>872559.84350943251</v>
      </c>
      <c r="FS15">
        <f>FK15*CustomRegion1!D17</f>
        <v>0</v>
      </c>
      <c r="FT15">
        <f>FN15*CustomRegion1!$D17</f>
        <v>433809.54988449725</v>
      </c>
      <c r="FU15">
        <f>FO15*CustomRegion1!$D17</f>
        <v>246561.31435469771</v>
      </c>
      <c r="FV15">
        <f>(FS15*'Default-Data'!$C$58/pv_dollar_index)/CustomRegion1!$E17</f>
        <v>0</v>
      </c>
      <c r="FW15">
        <f>(FT15*'Default-Data'!$C$58/pv_dollar_index)/CustomRegion1!$E17</f>
        <v>106.01072650704344</v>
      </c>
      <c r="FX15">
        <f>(FU15*'Default-Data'!$C$58/pv_dollar_index)/CustomRegion1!$E17</f>
        <v>60.252578741598391</v>
      </c>
      <c r="FY15">
        <v>52320.317782132115</v>
      </c>
      <c r="FZ15">
        <v>24804.701399897793</v>
      </c>
      <c r="GA15">
        <f>FL15*CustomRegion1!C17</f>
        <v>0</v>
      </c>
      <c r="GB15">
        <f>FY15*CustomRegion1!$C17</f>
        <v>16090.748720575803</v>
      </c>
      <c r="GC15">
        <f>FZ15*CustomRegion1!$C17</f>
        <v>7628.5128652444009</v>
      </c>
      <c r="GD15">
        <f>FL15*CustomRegion1!D17</f>
        <v>0</v>
      </c>
      <c r="GE15">
        <f>FY15*CustomRegion1!$D17</f>
        <v>4546.8012114099229</v>
      </c>
      <c r="GF15">
        <f>FZ15*CustomRegion1!$D17</f>
        <v>2155.6070596389386</v>
      </c>
      <c r="GG15">
        <f>(GD15*'Default-Data'!$C$58/pv_dollar_index)/CustomRegion1!$E17</f>
        <v>0</v>
      </c>
      <c r="GH15">
        <f>(GE15*'Default-Data'!$C$58/pv_dollar_index)/CustomRegion1!$E17</f>
        <v>1.1111090104701644</v>
      </c>
      <c r="GI15">
        <f>(GF15*'Default-Data'!$C$58/pv_dollar_index)/CustomRegion1!$E17</f>
        <v>0.52676910989368231</v>
      </c>
      <c r="GK15" t="s">
        <v>42</v>
      </c>
      <c r="GL15">
        <v>0</v>
      </c>
      <c r="GM15">
        <v>0</v>
      </c>
      <c r="GO15">
        <v>12436995.493488505</v>
      </c>
      <c r="GP15">
        <v>5924250.0356015973</v>
      </c>
      <c r="GQ15">
        <f>GL15*CustomRegion2!$C$13</f>
        <v>0</v>
      </c>
      <c r="GR15">
        <f>GO15*CustomRegion2!C$13</f>
        <v>7663446.0406807857</v>
      </c>
      <c r="GS15">
        <f>GP15*CustomRegion2!D$13</f>
        <v>655557.66347096558</v>
      </c>
      <c r="GT15">
        <f>GL15*CustomRegion2!D21</f>
        <v>0</v>
      </c>
      <c r="GU15">
        <f>GO15*CustomRegion2!$D21</f>
        <v>1843155.3732376585</v>
      </c>
      <c r="GV15">
        <f>GP15*CustomRegion2!$D21</f>
        <v>877970.34993213369</v>
      </c>
      <c r="GW15">
        <f>(GT15*'Default-Data'!$C$59/pv_dollar_index)/CustomRegion2!$E21</f>
        <v>0</v>
      </c>
      <c r="GX15">
        <f>(GU15*'Default-Data'!$C$59/pv_dollar_index)/CustomRegion2!$E21</f>
        <v>265.11645793682999</v>
      </c>
      <c r="GY15">
        <f>(GV15*'Default-Data'!$C$59/pv_dollar_index)/CustomRegion2!$E21</f>
        <v>126.28582089566117</v>
      </c>
      <c r="GZ15">
        <v>4429788.5237018447</v>
      </c>
      <c r="HA15">
        <v>1655415.8412897782</v>
      </c>
      <c r="HB15">
        <f>GM15*CustomRegion2!C21</f>
        <v>0</v>
      </c>
      <c r="HC15">
        <f>GZ15*CustomRegion2!$C21</f>
        <v>1445808.9962570418</v>
      </c>
      <c r="HD15">
        <f>HA15*CustomRegion2!$C21</f>
        <v>540300.08499888238</v>
      </c>
      <c r="HE15">
        <f>GM15*CustomRegion2!D21</f>
        <v>0</v>
      </c>
      <c r="HF15">
        <f>GZ15*CustomRegion2!$D21</f>
        <v>656492.0381327077</v>
      </c>
      <c r="HG15">
        <f>HA15*CustomRegion2!$D21</f>
        <v>245331.64817929451</v>
      </c>
      <c r="HH15">
        <f>(HE15*'Default-Data'!$C$59/pv_dollar_index)/CustomRegion2!$E21</f>
        <v>0</v>
      </c>
      <c r="HI15">
        <f>(HF15*'Default-Data'!$C$59/pv_dollar_index)/CustomRegion2!$E21</f>
        <v>94.428742329924049</v>
      </c>
      <c r="HJ15">
        <f>(HG15*'Default-Data'!$C$59/pv_dollar_index)/CustomRegion2!$E21</f>
        <v>35.288103504181684</v>
      </c>
      <c r="HL15" t="s">
        <v>137</v>
      </c>
      <c r="HM15">
        <f t="shared" si="11"/>
        <v>0</v>
      </c>
      <c r="HN15">
        <f t="shared" si="12"/>
        <v>0</v>
      </c>
      <c r="HP15">
        <v>140025.83817811648</v>
      </c>
      <c r="HQ15">
        <v>7362425.4542294191</v>
      </c>
      <c r="HR15">
        <f>HM15*CustomRegion3!D20</f>
        <v>0</v>
      </c>
      <c r="HS15">
        <f>HP15*CustomRegion3!$D20</f>
        <v>67501.940737472032</v>
      </c>
      <c r="HT15">
        <f>HQ15*CustomRegion3!$D20</f>
        <v>3549187.8724787994</v>
      </c>
      <c r="HU15">
        <f>HM15*CustomRegion3!E20</f>
        <v>0</v>
      </c>
      <c r="HV15">
        <f>HP15*CustomRegion3!$E20</f>
        <v>56868.313119648621</v>
      </c>
      <c r="HW15">
        <f>HQ15*CustomRegion3!$E20</f>
        <v>2990081.8413142222</v>
      </c>
      <c r="HX15">
        <f>(HU15*'Default-Data'!$C$60/pv_dollar_index)/CustomRegion3!$F20</f>
        <v>0</v>
      </c>
      <c r="HY15">
        <f>(HV15*'Default-Data'!$C$60/pv_dollar_index)/CustomRegion3!$F20</f>
        <v>432.58853152728477</v>
      </c>
      <c r="HZ15">
        <f>(HW15*'Default-Data'!$C$60/pv_dollar_index)/CustomRegion3!$F20</f>
        <v>22745.093742434387</v>
      </c>
      <c r="IA15">
        <v>1155.7139982505</v>
      </c>
      <c r="IB15">
        <v>51888.977375115544</v>
      </c>
      <c r="IC15">
        <f>HN15*CustomRegion3!D20</f>
        <v>0</v>
      </c>
      <c r="ID15">
        <f>IA15*CustomRegion3!$D20</f>
        <v>557.13244665700654</v>
      </c>
      <c r="IE15">
        <f>IB15*CustomRegion3!$D20</f>
        <v>25014.002567495227</v>
      </c>
      <c r="IF15">
        <f>HN15*CustomRegion3!E20</f>
        <v>0</v>
      </c>
      <c r="IG15">
        <f>IA15*CustomRegion3!$E20</f>
        <v>469.36698529644565</v>
      </c>
      <c r="IH15">
        <f>IB15*CustomRegion3!$E20</f>
        <v>21073.529365865255</v>
      </c>
      <c r="II15">
        <f>(IF15*'Default-Data'!$C$60/pv_dollar_index)/CustomRegion3!$F20</f>
        <v>0</v>
      </c>
      <c r="IJ15">
        <f>(IG15*'Default-Data'!$C$60/pv_dollar_index)/CustomRegion3!$F20</f>
        <v>3.5704026333537326</v>
      </c>
      <c r="IK15">
        <f>(IH15*'Default-Data'!$C$60/pv_dollar_index)/CustomRegion3!$F20</f>
        <v>160.30310417853821</v>
      </c>
    </row>
    <row r="16" spans="2:245" x14ac:dyDescent="0.3">
      <c r="B16">
        <v>58</v>
      </c>
      <c r="C16" t="s">
        <v>360</v>
      </c>
      <c r="D16">
        <f t="shared" si="0"/>
        <v>0</v>
      </c>
      <c r="E16">
        <f t="shared" si="0"/>
        <v>0</v>
      </c>
      <c r="G16">
        <f t="shared" si="1"/>
        <v>817262.37222589098</v>
      </c>
      <c r="H16">
        <f t="shared" si="1"/>
        <v>23143597.862583395</v>
      </c>
      <c r="I16">
        <f t="shared" si="1"/>
        <v>0</v>
      </c>
      <c r="J16">
        <f t="shared" si="1"/>
        <v>558678.00033902423</v>
      </c>
      <c r="K16">
        <f t="shared" si="1"/>
        <v>13845658.34547988</v>
      </c>
      <c r="L16">
        <f t="shared" si="1"/>
        <v>0</v>
      </c>
      <c r="M16">
        <f t="shared" si="1"/>
        <v>411847.63693300233</v>
      </c>
      <c r="N16">
        <f t="shared" si="1"/>
        <v>10221458.170583904</v>
      </c>
      <c r="O16">
        <f t="shared" si="1"/>
        <v>0</v>
      </c>
      <c r="P16">
        <f t="shared" si="1"/>
        <v>30.850382084052988</v>
      </c>
      <c r="Q16">
        <f t="shared" si="2"/>
        <v>765.66152562379807</v>
      </c>
      <c r="R16">
        <f t="shared" si="2"/>
        <v>895.70614762623336</v>
      </c>
      <c r="S16">
        <f t="shared" si="2"/>
        <v>181118.81889341644</v>
      </c>
      <c r="T16">
        <f t="shared" si="2"/>
        <v>0</v>
      </c>
      <c r="U16">
        <f t="shared" si="2"/>
        <v>679.59836432227587</v>
      </c>
      <c r="V16">
        <f t="shared" si="2"/>
        <v>108354.3406355734</v>
      </c>
      <c r="W16">
        <f t="shared" si="2"/>
        <v>0</v>
      </c>
      <c r="X16">
        <f t="shared" si="2"/>
        <v>500.48781629317989</v>
      </c>
      <c r="Y16">
        <f t="shared" si="2"/>
        <v>79991.816407147286</v>
      </c>
      <c r="Z16">
        <f t="shared" si="2"/>
        <v>0</v>
      </c>
      <c r="AA16">
        <f t="shared" si="2"/>
        <v>3.7490175920493814E-2</v>
      </c>
      <c r="AB16">
        <f t="shared" si="2"/>
        <v>5.9919685788056629</v>
      </c>
      <c r="AD16">
        <v>15</v>
      </c>
      <c r="AE16" t="s">
        <v>280</v>
      </c>
      <c r="AF16">
        <v>0</v>
      </c>
      <c r="AG16" s="4">
        <v>0</v>
      </c>
      <c r="AI16" s="85">
        <v>17719800.829128142</v>
      </c>
      <c r="AJ16" s="85">
        <v>633903.26783556864</v>
      </c>
      <c r="AK16" s="4">
        <f>AF16*'Colombia-IO-Data'!AN22</f>
        <v>0</v>
      </c>
      <c r="AL16" s="4">
        <f>AI16*'Colombia-IO-Data'!$AN22</f>
        <v>7828972.2690997226</v>
      </c>
      <c r="AM16" s="4">
        <f>AJ16*'Colombia-IO-Data'!$AN22</f>
        <v>280071.49476637447</v>
      </c>
      <c r="AN16" s="20">
        <f>AK16*'Colombia-IO-Data'!$AO22</f>
        <v>0</v>
      </c>
      <c r="AO16" s="20">
        <f>AL16*'Colombia-IO-Data'!$AO22</f>
        <v>2317148.8649210804</v>
      </c>
      <c r="AP16" s="20">
        <f>AM16*'Colombia-IO-Data'!$AO22</f>
        <v>82893.044436505792</v>
      </c>
      <c r="AQ16" s="20">
        <f>(AN16*'Default-Data'!$F$19/pv_dollar_index)/'Colombia-IO-Data'!$AP22</f>
        <v>0</v>
      </c>
      <c r="AR16" s="20">
        <f>(AO16*'Default-Data'!$F$19/pv_dollar_index)/'Colombia-IO-Data'!$AP22</f>
        <v>427.92239109553236</v>
      </c>
      <c r="AS16" s="20">
        <f>(AP16*'Default-Data'!$F$19/pv_dollar_index)/'Colombia-IO-Data'!$AP22</f>
        <v>15.308377600360135</v>
      </c>
      <c r="AT16" s="84">
        <v>586855.01128580095</v>
      </c>
      <c r="AU16" s="84">
        <v>4960.8454072161112</v>
      </c>
      <c r="AV16">
        <f>'Colombia-IO-Data'!$AN22*Calculations!AG16</f>
        <v>0</v>
      </c>
      <c r="AW16">
        <f>'Colombia-IO-Data'!$AN22*Calculations!AT16</f>
        <v>259284.60786005345</v>
      </c>
      <c r="AX16">
        <f>'Colombia-IO-Data'!$AN22*Calculations!AU16</f>
        <v>2191.8034801239128</v>
      </c>
      <c r="AY16">
        <f>AV16*'Colombia-IO-Data'!$AO22</f>
        <v>0</v>
      </c>
      <c r="AZ16">
        <f>AW16*'Colombia-IO-Data'!$AO22</f>
        <v>76740.728430695832</v>
      </c>
      <c r="BA16">
        <f>AX16*'Colombia-IO-Data'!$AO22</f>
        <v>648.71029958102247</v>
      </c>
      <c r="BB16">
        <f>(AY16*'Default-Data'!$F$19/pv_dollar_index)/'Colombia-IO-Data'!$AP22</f>
        <v>0</v>
      </c>
      <c r="BC16">
        <f>(AZ16*'Default-Data'!$F$19/pv_dollar_index)/'Colombia-IO-Data'!$AP22</f>
        <v>14.172190877168665</v>
      </c>
      <c r="BD16">
        <f>(BA16*'Default-Data'!$F$19/pv_dollar_index)/'Colombia-IO-Data'!$AP22</f>
        <v>0.11980139331033655</v>
      </c>
      <c r="BF16" t="s">
        <v>937</v>
      </c>
      <c r="BG16">
        <f t="shared" si="3"/>
        <v>0</v>
      </c>
      <c r="BH16">
        <f t="shared" si="4"/>
        <v>0</v>
      </c>
      <c r="BJ16" s="84">
        <v>9277562.2051816788</v>
      </c>
      <c r="BK16" s="84">
        <v>1102776.7512252834</v>
      </c>
      <c r="BL16">
        <f>BG16*'Mexico-IO-Data'!AQ22</f>
        <v>0</v>
      </c>
      <c r="BM16">
        <f>BJ16*'Mexico-IO-Data'!$AQ22</f>
        <v>5074632.6094458485</v>
      </c>
      <c r="BN16">
        <f>BK16*'Mexico-IO-Data'!$AQ22</f>
        <v>603195.83301538066</v>
      </c>
      <c r="BO16">
        <f>BG16*'Mexico-IO-Data'!AR22</f>
        <v>0</v>
      </c>
      <c r="BP16">
        <f>BJ16*'Mexico-IO-Data'!$AR22</f>
        <v>1096847.6009636216</v>
      </c>
      <c r="BQ16">
        <f>BK16*'Mexico-IO-Data'!$AR22</f>
        <v>130376.70966025304</v>
      </c>
      <c r="BR16">
        <f>(Calculations!BO16*'Default-Data'!$F$19/pv_dollar_index)/'Mexico-IO-Data'!$AS22</f>
        <v>0</v>
      </c>
      <c r="BS16">
        <f>(Calculations!BP16*'Default-Data'!$F$19/pv_dollar_index)/'Mexico-IO-Data'!$AS22</f>
        <v>209.51012550755175</v>
      </c>
      <c r="BT16">
        <f>(Calculations!BQ16*'Default-Data'!$F$19/pv_dollar_index)/'Mexico-IO-Data'!$AS22</f>
        <v>24.903405705755098</v>
      </c>
      <c r="BU16" s="84">
        <v>300891.34828564787</v>
      </c>
      <c r="BV16" s="84">
        <v>12944.834787921805</v>
      </c>
      <c r="BW16">
        <f>BH16*'Mexico-IO-Data'!AQ22</f>
        <v>0</v>
      </c>
      <c r="BX16">
        <f>BU16*'Mexico-IO-Data'!$AQ22</f>
        <v>164581.2783726386</v>
      </c>
      <c r="BY16">
        <f>BV16*'Mexico-IO-Data'!$AQ22</f>
        <v>7080.5540599865626</v>
      </c>
      <c r="BZ16">
        <f>BH16*'Mexico-IO-Data'!AR22</f>
        <v>0</v>
      </c>
      <c r="CA16">
        <f>BU16*'Mexico-IO-Data'!$AR22</f>
        <v>35573.13292208311</v>
      </c>
      <c r="CB16">
        <f>BV16*'Mexico-IO-Data'!$AR22</f>
        <v>1530.4139889326045</v>
      </c>
      <c r="CC16">
        <f>(BZ16*'Default-Data'!$F$19/pv_dollar_index)/'Mexico-IO-Data'!$AS22</f>
        <v>0</v>
      </c>
      <c r="CD16">
        <f>(CA16*'Default-Data'!$F$19/pv_dollar_index)/'Mexico-IO-Data'!$AS22</f>
        <v>6.794865154151565</v>
      </c>
      <c r="CE16">
        <f>(CB16*'Default-Data'!$F$19/pv_dollar_index)/'Mexico-IO-Data'!$AS22</f>
        <v>0.29232614140568941</v>
      </c>
      <c r="CG16" t="s">
        <v>280</v>
      </c>
      <c r="CH16">
        <f t="shared" si="5"/>
        <v>0</v>
      </c>
      <c r="CI16">
        <f t="shared" si="6"/>
        <v>0</v>
      </c>
      <c r="CK16" s="84">
        <v>11347200.459166957</v>
      </c>
      <c r="CL16" s="84">
        <v>1905725.5707262997</v>
      </c>
      <c r="CM16">
        <f>CH16*'Philippines-IO-Data'!AN22</f>
        <v>0</v>
      </c>
      <c r="CN16">
        <f>'Philippines-IO-Data'!$AN22*Calculations!CK16</f>
        <v>4269815.6265831729</v>
      </c>
      <c r="CO16">
        <f>'Philippines-IO-Data'!$AN22*Calculations!CL16</f>
        <v>717101.7072579033</v>
      </c>
      <c r="CP16">
        <f>CH16*'Philippines-IO-Data'!AO22</f>
        <v>0</v>
      </c>
      <c r="CQ16">
        <f>'Philippines-IO-Data'!$AO22*Calculations!CK16</f>
        <v>908191.01750084688</v>
      </c>
      <c r="CR16">
        <f>'Philippines-IO-Data'!$AO22*Calculations!CL16</f>
        <v>152527.74033414427</v>
      </c>
      <c r="CS16" s="31">
        <f>(CP16*'Default-Data'!$F$19/pv_dollar_index)/'Philippines-IO-Data'!$AP22</f>
        <v>0</v>
      </c>
      <c r="CT16" s="31">
        <f>(CQ16*'Default-Data'!$F$19/pv_dollar_index)/'Philippines-IO-Data'!$AP22</f>
        <v>221.01256987175563</v>
      </c>
      <c r="CU16" s="31">
        <f>(CR16*'Default-Data'!$F$19/pv_dollar_index)/'Philippines-IO-Data'!$AP22</f>
        <v>37.118345390318311</v>
      </c>
      <c r="CV16" s="84">
        <v>363558.37587367912</v>
      </c>
      <c r="CW16" s="84">
        <v>16548.464040020132</v>
      </c>
      <c r="CX16">
        <f>CI16*'Philippines-IO-Data'!AN22</f>
        <v>0</v>
      </c>
      <c r="CY16">
        <f>'Philippines-IO-Data'!$AN22*Calculations!CV16</f>
        <v>136802.66247756022</v>
      </c>
      <c r="CZ16">
        <f>'Philippines-IO-Data'!$AN22*Calculations!CW16</f>
        <v>6226.9888161661156</v>
      </c>
      <c r="DA16">
        <f>'Philippines-IO-Data'!AO22*Calculations!CI16</f>
        <v>0</v>
      </c>
      <c r="DB16">
        <f>'Philippines-IO-Data'!$AO22*Calculations!CV16</f>
        <v>29097.965836933126</v>
      </c>
      <c r="DC16">
        <f>'Philippines-IO-Data'!$AO22*Calculations!CW16</f>
        <v>1324.4823204335469</v>
      </c>
      <c r="DD16" s="20">
        <f>(DA16*'Default-Data'!$F$19/pv_dollar_index)/'Philippines-IO-Data'!$AP22</f>
        <v>0</v>
      </c>
      <c r="DE16" s="20">
        <f>(DB16*'Default-Data'!$F$19/pv_dollar_index)/'Philippines-IO-Data'!$AP22</f>
        <v>7.0811273000232502</v>
      </c>
      <c r="DF16" s="20">
        <f>(DC16*'Default-Data'!$F$19/pv_dollar_index)/'Philippines-IO-Data'!$AP22</f>
        <v>0.32231902292344722</v>
      </c>
      <c r="DH16" t="s">
        <v>937</v>
      </c>
      <c r="DI16">
        <f t="shared" si="7"/>
        <v>0</v>
      </c>
      <c r="DJ16">
        <f t="shared" si="8"/>
        <v>0</v>
      </c>
      <c r="DL16" s="84">
        <v>12501901.941713989</v>
      </c>
      <c r="DM16" s="84">
        <v>1660168.6193676274</v>
      </c>
      <c r="DN16">
        <f>DI16*'SouthAfrica-IO-Data'!AR22</f>
        <v>0</v>
      </c>
      <c r="DO16">
        <f>DL16*'SouthAfrica-IO-Data'!$AR22</f>
        <v>4122727.6073584533</v>
      </c>
      <c r="DP16">
        <f>DM16*'SouthAfrica-IO-Data'!$AR22</f>
        <v>547470.53943047696</v>
      </c>
      <c r="DQ16">
        <f>DI16*'SouthAfrica-IO-Data'!AS22</f>
        <v>0</v>
      </c>
      <c r="DR16">
        <f>DL16*'SouthAfrica-IO-Data'!$AS22</f>
        <v>1858277.8907280604</v>
      </c>
      <c r="DS16">
        <f>DM16*'SouthAfrica-IO-Data'!$AS22</f>
        <v>246766.8243307654</v>
      </c>
      <c r="DT16">
        <f>(DQ16*'Default-Data'!$F$19/pv_dollar_index)/'SouthAfrica-IO-Data'!$AT22</f>
        <v>0</v>
      </c>
      <c r="DU16">
        <f>(DR16*'Default-Data'!$F$19/pv_dollar_index)/'SouthAfrica-IO-Data'!$AT22</f>
        <v>113.72301677581584</v>
      </c>
      <c r="DV16">
        <f>(DS16*'Default-Data'!$F$19/pv_dollar_index)/'SouthAfrica-IO-Data'!$AT22</f>
        <v>15.101652902993704</v>
      </c>
      <c r="DW16" s="84">
        <v>414406.69719252287</v>
      </c>
      <c r="DX16" s="84">
        <v>14288.78819756594</v>
      </c>
      <c r="DY16">
        <f>DJ16*'SouthAfrica-IO-Data'!AR22</f>
        <v>0</v>
      </c>
      <c r="DZ16">
        <f>DW16*'SouthAfrica-IO-Data'!$AR22</f>
        <v>136658.08123876699</v>
      </c>
      <c r="EA16">
        <f>DX16*'SouthAfrica-IO-Data'!$AR22</f>
        <v>4711.9855724709396</v>
      </c>
      <c r="EB16">
        <f>DJ16*'SouthAfrica-IO-Data'!AS22</f>
        <v>0</v>
      </c>
      <c r="EC16">
        <f>DW16*'SouthAfrica-IO-Data'!$AS22</f>
        <v>61597.251902371456</v>
      </c>
      <c r="ED16">
        <f>DX16*'SouthAfrica-IO-Data'!$AS22</f>
        <v>2123.8799757529159</v>
      </c>
      <c r="EE16">
        <f>(EB16*'Default-Data'!$F$19/pv_dollar_index)/'SouthAfrica-IO-Data'!$AT22</f>
        <v>0</v>
      </c>
      <c r="EF16">
        <f>(EC16*'Default-Data'!$F$19/pv_dollar_index)/'SouthAfrica-IO-Data'!$AT22</f>
        <v>3.769632812395471</v>
      </c>
      <c r="EG16">
        <f>(ED16*'Default-Data'!$F$19/pv_dollar_index)/'SouthAfrica-IO-Data'!$AT22</f>
        <v>0.12997735124413326</v>
      </c>
      <c r="EI16" t="s">
        <v>138</v>
      </c>
      <c r="EJ16">
        <v>0</v>
      </c>
      <c r="EK16">
        <v>0</v>
      </c>
      <c r="EM16" s="84">
        <v>108048.31817340595</v>
      </c>
      <c r="EN16" s="84">
        <v>4055403.490232029</v>
      </c>
      <c r="EO16">
        <f>EJ16*'Zambia-IO-Data'!BO20</f>
        <v>0</v>
      </c>
      <c r="EP16">
        <f>EM16*'Zambia-IO-Data'!$BO20</f>
        <v>49744.159413424299</v>
      </c>
      <c r="EQ16">
        <f>EN16*'Zambia-IO-Data'!$BO20</f>
        <v>1867059.4888862602</v>
      </c>
      <c r="ER16">
        <f>EJ16*'Zambia-IO-Data'!$BN20</f>
        <v>0</v>
      </c>
      <c r="ES16">
        <f>EM16*'Zambia-IO-Data'!$BN20</f>
        <v>46757.201530019091</v>
      </c>
      <c r="ET16">
        <f>EN16*'Zambia-IO-Data'!$BN20</f>
        <v>1754949.2808763867</v>
      </c>
      <c r="EU16">
        <f>(ER16*'Default-Data'!$F$19/pv_dollar_index)/'Zambia-IO-Data'!$BP20</f>
        <v>0</v>
      </c>
      <c r="EV16">
        <f>(ES16*'Default-Data'!$F$19/pv_dollar_index)/'Zambia-IO-Data'!$BP20</f>
        <v>354.24013828467895</v>
      </c>
      <c r="EW16">
        <f>(ET16*'Default-Data'!$F$19/pv_dollar_index)/'Zambia-IO-Data'!$BP20</f>
        <v>13295.780234861189</v>
      </c>
      <c r="EX16" s="84">
        <v>893.66132028967354</v>
      </c>
      <c r="EY16" s="84">
        <v>28589.581728697853</v>
      </c>
      <c r="EZ16">
        <f>EK16*'Zambia-IO-Data'!BO20</f>
        <v>0</v>
      </c>
      <c r="FA16">
        <f>EX16*'Zambia-IO-Data'!$BO20</f>
        <v>411.43103316755162</v>
      </c>
      <c r="FB16">
        <f>EY16*'Zambia-IO-Data'!$BO20</f>
        <v>13162.303079933617</v>
      </c>
      <c r="FC16">
        <f>EK16*'Zambia-IO-Data'!BN20</f>
        <v>0</v>
      </c>
      <c r="FD16">
        <f>EX16*'Zambia-IO-Data'!$BN20</f>
        <v>386.72607920936451</v>
      </c>
      <c r="FE16">
        <f>EY16*'Zambia-IO-Data'!$BN20</f>
        <v>12371.954114105754</v>
      </c>
      <c r="FF16">
        <f>(FC16*'Default-Data'!$F$19/pv_dollar_index)/'Zambia-IO-Data'!$BP20</f>
        <v>0</v>
      </c>
      <c r="FG16">
        <f>(FD16*'Default-Data'!$F$19/pv_dollar_index)/'Zambia-IO-Data'!$BP20</f>
        <v>2.9298994656355575</v>
      </c>
      <c r="FH16">
        <f>(FE16*'Default-Data'!$F$19/pv_dollar_index)/'Zambia-IO-Data'!$BP20</f>
        <v>93.731929902151606</v>
      </c>
      <c r="FJ16" t="s">
        <v>280</v>
      </c>
      <c r="FK16">
        <f t="shared" si="9"/>
        <v>0</v>
      </c>
      <c r="FL16">
        <f t="shared" si="10"/>
        <v>0</v>
      </c>
      <c r="FN16">
        <v>13972193.361975903</v>
      </c>
      <c r="FO16">
        <v>2810560.1305657681</v>
      </c>
      <c r="FP16">
        <f>FK16*CustomRegion1!C18</f>
        <v>0</v>
      </c>
      <c r="FQ16">
        <f>FN16*CustomRegion1!$C18</f>
        <v>5257569.0161894048</v>
      </c>
      <c r="FR16">
        <f>FO16*CustomRegion1!$C18</f>
        <v>1057580.1148596583</v>
      </c>
      <c r="FS16">
        <f>FK16*CustomRegion1!D18</f>
        <v>0</v>
      </c>
      <c r="FT16">
        <f>FN16*CustomRegion1!$D18</f>
        <v>1118286.4488729632</v>
      </c>
      <c r="FU16">
        <f>FO16*CustomRegion1!$D18</f>
        <v>224947.59600935341</v>
      </c>
      <c r="FV16">
        <f>(FS16*'Default-Data'!$C$58/pv_dollar_index)/CustomRegion1!$E18</f>
        <v>0</v>
      </c>
      <c r="FW16">
        <f>(FT16*'Default-Data'!$C$58/pv_dollar_index)/CustomRegion1!$E18</f>
        <v>273.27742996798668</v>
      </c>
      <c r="FX16">
        <f>(FU16*'Default-Data'!$C$58/pv_dollar_index)/CustomRegion1!$E18</f>
        <v>54.970800170982272</v>
      </c>
      <c r="FY16">
        <v>430033.96440015512</v>
      </c>
      <c r="FZ16">
        <v>24571.832263482385</v>
      </c>
      <c r="GA16">
        <f>FL16*CustomRegion1!C18</f>
        <v>0</v>
      </c>
      <c r="GB16">
        <f>FY16*CustomRegion1!$C18</f>
        <v>161816.63025737138</v>
      </c>
      <c r="GC16">
        <f>FZ16*CustomRegion1!$C18</f>
        <v>9246.0861822211991</v>
      </c>
      <c r="GD16">
        <f>FL16*CustomRegion1!D18</f>
        <v>0</v>
      </c>
      <c r="GE16">
        <f>FY16*CustomRegion1!$D18</f>
        <v>34418.444011270418</v>
      </c>
      <c r="GF16">
        <f>FZ16*CustomRegion1!$D18</f>
        <v>1966.6452025357544</v>
      </c>
      <c r="GG16">
        <f>(GD16*'Default-Data'!$C$58/pv_dollar_index)/CustomRegion1!$E18</f>
        <v>0</v>
      </c>
      <c r="GH16">
        <f>(GE16*'Default-Data'!$C$58/pv_dollar_index)/CustomRegion1!$E18</f>
        <v>8.410889653877506</v>
      </c>
      <c r="GI16">
        <f>(GF16*'Default-Data'!$C$58/pv_dollar_index)/CustomRegion1!$E18</f>
        <v>0.48059220171136535</v>
      </c>
      <c r="GK16" t="s">
        <v>43</v>
      </c>
      <c r="GL16">
        <v>0</v>
      </c>
      <c r="GM16">
        <v>0</v>
      </c>
      <c r="GO16">
        <v>14208352.981592171</v>
      </c>
      <c r="GP16">
        <v>3131413.5383899137</v>
      </c>
      <c r="GQ16">
        <f>GL16*CustomRegion2!$C$13</f>
        <v>0</v>
      </c>
      <c r="GR16">
        <f>GO16*CustomRegion2!C$13</f>
        <v>8754923.6838097423</v>
      </c>
      <c r="GS16">
        <f>GP16*CustomRegion2!D$13</f>
        <v>346511.73232930235</v>
      </c>
      <c r="GT16">
        <f>GL16*CustomRegion2!D22</f>
        <v>0</v>
      </c>
      <c r="GU16">
        <f>GO16*CustomRegion2!$D22</f>
        <v>2105643.4056403874</v>
      </c>
      <c r="GV16">
        <f>GP16*CustomRegion2!$D22</f>
        <v>464067.88147691969</v>
      </c>
      <c r="GW16">
        <f>(GT16*'Default-Data'!$C$59/pv_dollar_index)/CustomRegion2!$E22</f>
        <v>0</v>
      </c>
      <c r="GX16">
        <f>(GU16*'Default-Data'!$C$59/pv_dollar_index)/CustomRegion2!$E22</f>
        <v>402.20137583589212</v>
      </c>
      <c r="GY16">
        <f>(GV16*'Default-Data'!$C$59/pv_dollar_index)/CustomRegion2!$E22</f>
        <v>88.642141357500904</v>
      </c>
      <c r="GZ16">
        <v>11718198.138196014</v>
      </c>
      <c r="HA16">
        <v>875012.28778801113</v>
      </c>
      <c r="HB16">
        <f>GM16*CustomRegion2!C22</f>
        <v>0</v>
      </c>
      <c r="HC16">
        <f>GZ16*CustomRegion2!$C22</f>
        <v>6194020.0222206423</v>
      </c>
      <c r="HD16">
        <f>HA16*CustomRegion2!$C22</f>
        <v>462515.10397164209</v>
      </c>
      <c r="HE16">
        <f>GM16*CustomRegion2!D22</f>
        <v>0</v>
      </c>
      <c r="HF16">
        <f>GZ16*CustomRegion2!$D22</f>
        <v>1736608.5054085504</v>
      </c>
      <c r="HG16">
        <f>HA16*CustomRegion2!$D22</f>
        <v>129674.69600608629</v>
      </c>
      <c r="HH16">
        <f>(HE16*'Default-Data'!$C$59/pv_dollar_index)/CustomRegion2!$E22</f>
        <v>0</v>
      </c>
      <c r="HI16">
        <f>(HF16*'Default-Data'!$C$59/pv_dollar_index)/CustomRegion2!$E22</f>
        <v>331.71159384948533</v>
      </c>
      <c r="HJ16">
        <f>(HG16*'Default-Data'!$C$59/pv_dollar_index)/CustomRegion2!$E22</f>
        <v>24.769313267878339</v>
      </c>
      <c r="HL16" t="s">
        <v>138</v>
      </c>
      <c r="HM16">
        <f t="shared" si="11"/>
        <v>0</v>
      </c>
      <c r="HN16">
        <f t="shared" si="12"/>
        <v>0</v>
      </c>
      <c r="HP16">
        <v>108048.31817340595</v>
      </c>
      <c r="HQ16">
        <v>4055403.490232029</v>
      </c>
      <c r="HR16">
        <f>HM16*CustomRegion3!D21</f>
        <v>0</v>
      </c>
      <c r="HS16">
        <f>HP16*CustomRegion3!$D21</f>
        <v>49744.159413424299</v>
      </c>
      <c r="HT16">
        <f>HQ16*CustomRegion3!$D21</f>
        <v>1867059.4888862602</v>
      </c>
      <c r="HU16">
        <f>HM16*CustomRegion3!E21</f>
        <v>0</v>
      </c>
      <c r="HV16">
        <f>HP16*CustomRegion3!$E21</f>
        <v>46757.201530019091</v>
      </c>
      <c r="HW16">
        <f>HQ16*CustomRegion3!$E21</f>
        <v>1754949.2808763867</v>
      </c>
      <c r="HX16">
        <f>(HU16*'Default-Data'!$C$60/pv_dollar_index)/CustomRegion3!$F21</f>
        <v>0</v>
      </c>
      <c r="HY16">
        <f>(HV16*'Default-Data'!$C$60/pv_dollar_index)/CustomRegion3!$F21</f>
        <v>355.67485720281985</v>
      </c>
      <c r="HZ16">
        <f>(HW16*'Default-Data'!$C$60/pv_dollar_index)/CustomRegion3!$F21</f>
        <v>13349.629884781632</v>
      </c>
      <c r="IA16">
        <v>893.66132028967354</v>
      </c>
      <c r="IB16">
        <v>28589.581728697853</v>
      </c>
      <c r="IC16">
        <f>HN16*CustomRegion3!D21</f>
        <v>0</v>
      </c>
      <c r="ID16">
        <f>IA16*CustomRegion3!$D21</f>
        <v>411.43103316755162</v>
      </c>
      <c r="IE16">
        <f>IB16*CustomRegion3!$D21</f>
        <v>13162.303079933617</v>
      </c>
      <c r="IF16">
        <f>HN16*CustomRegion3!E21</f>
        <v>0</v>
      </c>
      <c r="IG16">
        <f>IA16*CustomRegion3!$E21</f>
        <v>386.72607920936451</v>
      </c>
      <c r="IH16">
        <f>IB16*CustomRegion3!$E21</f>
        <v>12371.954114105754</v>
      </c>
      <c r="II16">
        <f>(IF16*'Default-Data'!$C$60/pv_dollar_index)/CustomRegion3!$F21</f>
        <v>0</v>
      </c>
      <c r="IJ16">
        <f>(IG16*'Default-Data'!$C$60/pv_dollar_index)/CustomRegion3!$F21</f>
        <v>2.9417659418964157</v>
      </c>
      <c r="IK16">
        <f>(IH16*'Default-Data'!$C$60/pv_dollar_index)/CustomRegion3!$F21</f>
        <v>94.111556484603994</v>
      </c>
    </row>
    <row r="17" spans="2:245" x14ac:dyDescent="0.3">
      <c r="B17">
        <v>59</v>
      </c>
      <c r="C17" t="s">
        <v>18</v>
      </c>
      <c r="D17">
        <f t="shared" si="0"/>
        <v>58882559.999999993</v>
      </c>
      <c r="E17">
        <f t="shared" si="0"/>
        <v>0</v>
      </c>
      <c r="G17">
        <f t="shared" si="1"/>
        <v>13807206.216719735</v>
      </c>
      <c r="H17">
        <f t="shared" si="1"/>
        <v>185017296.1589638</v>
      </c>
      <c r="I17">
        <f t="shared" si="1"/>
        <v>33685591.401884623</v>
      </c>
      <c r="J17">
        <f t="shared" si="1"/>
        <v>7357191.1635975074</v>
      </c>
      <c r="K17">
        <f t="shared" si="1"/>
        <v>12499489.898365745</v>
      </c>
      <c r="L17">
        <f t="shared" si="1"/>
        <v>12865759.339964954</v>
      </c>
      <c r="M17">
        <f t="shared" si="1"/>
        <v>2908459.5443115393</v>
      </c>
      <c r="N17">
        <f t="shared" si="1"/>
        <v>5958719.6753246244</v>
      </c>
      <c r="O17">
        <f t="shared" si="1"/>
        <v>2064.8713528474582</v>
      </c>
      <c r="P17">
        <f t="shared" si="1"/>
        <v>466.78898891800884</v>
      </c>
      <c r="Q17">
        <f t="shared" si="2"/>
        <v>956.33605697927169</v>
      </c>
      <c r="R17">
        <f t="shared" si="2"/>
        <v>44335.367258494938</v>
      </c>
      <c r="S17">
        <f t="shared" si="2"/>
        <v>1447921.5528256849</v>
      </c>
      <c r="T17">
        <f t="shared" si="2"/>
        <v>0</v>
      </c>
      <c r="U17">
        <f t="shared" si="2"/>
        <v>22509.024291217254</v>
      </c>
      <c r="V17">
        <f t="shared" si="2"/>
        <v>97819.399585328239</v>
      </c>
      <c r="W17">
        <f t="shared" si="2"/>
        <v>0</v>
      </c>
      <c r="X17">
        <f t="shared" si="2"/>
        <v>9115.9878774579865</v>
      </c>
      <c r="Y17">
        <f t="shared" si="2"/>
        <v>46632.173446833665</v>
      </c>
      <c r="Z17">
        <f t="shared" si="2"/>
        <v>0</v>
      </c>
      <c r="AA17">
        <f t="shared" si="2"/>
        <v>1.463057229944966</v>
      </c>
      <c r="AB17">
        <f t="shared" si="2"/>
        <v>7.4841629263401899</v>
      </c>
      <c r="AD17">
        <v>16</v>
      </c>
      <c r="AE17" t="s">
        <v>281</v>
      </c>
      <c r="AF17">
        <v>0</v>
      </c>
      <c r="AG17" s="4">
        <v>0</v>
      </c>
      <c r="AI17" s="85">
        <v>14099779.433025261</v>
      </c>
      <c r="AJ17" s="85">
        <v>452564.06698080897</v>
      </c>
      <c r="AK17" s="4">
        <f>AF17*'Colombia-IO-Data'!AN23</f>
        <v>0</v>
      </c>
      <c r="AL17" s="4">
        <f>AI17*'Colombia-IO-Data'!$AN23</f>
        <v>4107478.6205936396</v>
      </c>
      <c r="AM17" s="4">
        <f>AJ17*'Colombia-IO-Data'!$AN23</f>
        <v>131838.74530821183</v>
      </c>
      <c r="AN17" s="20">
        <f>AK17*'Colombia-IO-Data'!$AO23</f>
        <v>0</v>
      </c>
      <c r="AO17" s="20">
        <f>AL17*'Colombia-IO-Data'!$AO23</f>
        <v>1073673.4047543928</v>
      </c>
      <c r="AP17" s="20">
        <f>AM17*'Colombia-IO-Data'!$AO23</f>
        <v>34461.95771876155</v>
      </c>
      <c r="AQ17" s="20">
        <f>(AN17*'Default-Data'!$F$19/pv_dollar_index)/'Colombia-IO-Data'!$AP23</f>
        <v>0</v>
      </c>
      <c r="AR17" s="20">
        <f>(AO17*'Default-Data'!$F$19/pv_dollar_index)/'Colombia-IO-Data'!$AP23</f>
        <v>198.28199110281568</v>
      </c>
      <c r="AS17" s="20">
        <f>(AP17*'Default-Data'!$F$19/pv_dollar_index)/'Colombia-IO-Data'!$AP23</f>
        <v>6.3643055360398044</v>
      </c>
      <c r="AT17" s="84">
        <v>154437.24372814453</v>
      </c>
      <c r="AU17" s="84">
        <v>3541.7081549661525</v>
      </c>
      <c r="AV17">
        <f>'Colombia-IO-Data'!$AN23*Calculations!AG17</f>
        <v>0</v>
      </c>
      <c r="AW17">
        <f>'Colombia-IO-Data'!$AN23*Calculations!AT17</f>
        <v>44989.90071794737</v>
      </c>
      <c r="AX17">
        <f>'Colombia-IO-Data'!$AN23*Calculations!AU17</f>
        <v>1031.7530565642539</v>
      </c>
      <c r="AY17">
        <f>AV17*'Colombia-IO-Data'!$AO23</f>
        <v>0</v>
      </c>
      <c r="AZ17">
        <f>AW17*'Colombia-IO-Data'!$AO23</f>
        <v>11760.124481529105</v>
      </c>
      <c r="BA17">
        <f>AX17*'Colombia-IO-Data'!$AO23</f>
        <v>269.69484674931618</v>
      </c>
      <c r="BB17">
        <f>(AY17*'Default-Data'!$F$19/pv_dollar_index)/'Colombia-IO-Data'!$AP23</f>
        <v>0</v>
      </c>
      <c r="BC17">
        <f>(AZ17*'Default-Data'!$F$19/pv_dollar_index)/'Colombia-IO-Data'!$AP23</f>
        <v>2.1718158310421898</v>
      </c>
      <c r="BD17">
        <f>(BA17*'Default-Data'!$F$19/pv_dollar_index)/'Colombia-IO-Data'!$AP23</f>
        <v>4.980623620444051E-2</v>
      </c>
      <c r="BF17" t="s">
        <v>938</v>
      </c>
      <c r="BG17">
        <f t="shared" si="3"/>
        <v>0</v>
      </c>
      <c r="BH17">
        <f t="shared" si="4"/>
        <v>0</v>
      </c>
      <c r="BJ17" s="84">
        <v>30598666.325469006</v>
      </c>
      <c r="BK17" s="84">
        <v>431462.24940327182</v>
      </c>
      <c r="BL17">
        <f>BG17*'Mexico-IO-Data'!AQ23</f>
        <v>0</v>
      </c>
      <c r="BM17">
        <f>BJ17*'Mexico-IO-Data'!$AQ23</f>
        <v>11524735.947039941</v>
      </c>
      <c r="BN17">
        <f>BK17*'Mexico-IO-Data'!$AQ23</f>
        <v>162506.7067498205</v>
      </c>
      <c r="BO17">
        <f>BG17*'Mexico-IO-Data'!AR23</f>
        <v>0</v>
      </c>
      <c r="BP17">
        <f>BJ17*'Mexico-IO-Data'!$AR23</f>
        <v>1412473.9977370461</v>
      </c>
      <c r="BQ17">
        <f>BK17*'Mexico-IO-Data'!$AR23</f>
        <v>19916.855257838324</v>
      </c>
      <c r="BR17">
        <f>(Calculations!BO17*'Default-Data'!$F$19/pv_dollar_index)/'Mexico-IO-Data'!$AS23</f>
        <v>0</v>
      </c>
      <c r="BS17">
        <f>(Calculations!BP17*'Default-Data'!$F$19/pv_dollar_index)/'Mexico-IO-Data'!$AS23</f>
        <v>106.85744366535899</v>
      </c>
      <c r="BT17">
        <f>(Calculations!BQ17*'Default-Data'!$F$19/pv_dollar_index)/'Mexico-IO-Data'!$AS23</f>
        <v>1.5067634817457198</v>
      </c>
      <c r="BU17" s="84">
        <v>267147.85788482567</v>
      </c>
      <c r="BV17" s="84">
        <v>5064.6765354317031</v>
      </c>
      <c r="BW17">
        <f>BH17*'Mexico-IO-Data'!AQ23</f>
        <v>0</v>
      </c>
      <c r="BX17">
        <f>BU17*'Mexico-IO-Data'!$AQ23</f>
        <v>100619.04294100887</v>
      </c>
      <c r="BY17">
        <f>BV17*'Mexico-IO-Data'!$AQ23</f>
        <v>1907.5687517607778</v>
      </c>
      <c r="BZ17">
        <f>BH17*'Mexico-IO-Data'!AR23</f>
        <v>0</v>
      </c>
      <c r="CA17">
        <f>BU17*'Mexico-IO-Data'!$AR23</f>
        <v>12331.890507900569</v>
      </c>
      <c r="CB17">
        <f>BV17*'Mexico-IO-Data'!$AR23</f>
        <v>233.79201685309337</v>
      </c>
      <c r="CC17">
        <f>(BZ17*'Default-Data'!$F$19/pv_dollar_index)/'Mexico-IO-Data'!$AS23</f>
        <v>0</v>
      </c>
      <c r="CD17">
        <f>(CA17*'Default-Data'!$F$19/pv_dollar_index)/'Mexico-IO-Data'!$AS23</f>
        <v>0.9329405690629079</v>
      </c>
      <c r="CE17">
        <f>(CB17*'Default-Data'!$F$19/pv_dollar_index)/'Mexico-IO-Data'!$AS23</f>
        <v>1.7686992688229965E-2</v>
      </c>
      <c r="CG17" t="s">
        <v>281</v>
      </c>
      <c r="CH17">
        <f t="shared" si="5"/>
        <v>0</v>
      </c>
      <c r="CI17">
        <f t="shared" si="6"/>
        <v>0</v>
      </c>
      <c r="CK17" s="84">
        <v>84755328.21360378</v>
      </c>
      <c r="CL17" s="84">
        <v>1103002.2889606357</v>
      </c>
      <c r="CM17">
        <f>CH17*'Philippines-IO-Data'!AN23</f>
        <v>0</v>
      </c>
      <c r="CN17">
        <f>'Philippines-IO-Data'!$AN23*Calculations!CK17</f>
        <v>17398562.391999349</v>
      </c>
      <c r="CO17">
        <f>'Philippines-IO-Data'!$AN23*Calculations!CL17</f>
        <v>226424.16173098469</v>
      </c>
      <c r="CP17">
        <f>CH17*'Philippines-IO-Data'!AO23</f>
        <v>0</v>
      </c>
      <c r="CQ17">
        <f>'Philippines-IO-Data'!$AO23*Calculations!CK17</f>
        <v>3959757.4196033301</v>
      </c>
      <c r="CR17">
        <f>'Philippines-IO-Data'!$AO23*Calculations!CL17</f>
        <v>51532.117090548905</v>
      </c>
      <c r="CS17" s="31">
        <f>(CP17*'Default-Data'!$F$19/pv_dollar_index)/'Philippines-IO-Data'!$AP23</f>
        <v>0</v>
      </c>
      <c r="CT17" s="31">
        <f>(CQ17*'Default-Data'!$F$19/pv_dollar_index)/'Philippines-IO-Data'!$AP23</f>
        <v>963.62565419721045</v>
      </c>
      <c r="CU17" s="31">
        <f>(CR17*'Default-Data'!$F$19/pv_dollar_index)/'Philippines-IO-Data'!$AP23</f>
        <v>12.540583874585403</v>
      </c>
      <c r="CV17" s="84">
        <v>291781.17945802765</v>
      </c>
      <c r="CW17" s="84">
        <v>9577.9759663766017</v>
      </c>
      <c r="CX17">
        <f>CI17*'Philippines-IO-Data'!AN23</f>
        <v>0</v>
      </c>
      <c r="CY17">
        <f>'Philippines-IO-Data'!$AN23*Calculations!CV17</f>
        <v>59896.801329321373</v>
      </c>
      <c r="CZ17">
        <f>'Philippines-IO-Data'!$AN23*Calculations!CW17</f>
        <v>1966.1656199371105</v>
      </c>
      <c r="DA17">
        <f>'Philippines-IO-Data'!AO23*Calculations!CI17</f>
        <v>0</v>
      </c>
      <c r="DB17">
        <f>'Philippines-IO-Data'!$AO23*Calculations!CV17</f>
        <v>13631.977063998784</v>
      </c>
      <c r="DC17">
        <f>'Philippines-IO-Data'!$AO23*Calculations!CW17</f>
        <v>447.48173592176215</v>
      </c>
      <c r="DD17" s="20">
        <f>(DA17*'Default-Data'!$F$19/pv_dollar_index)/'Philippines-IO-Data'!$AP23</f>
        <v>0</v>
      </c>
      <c r="DE17" s="20">
        <f>(DB17*'Default-Data'!$F$19/pv_dollar_index)/'Philippines-IO-Data'!$AP23</f>
        <v>3.317405947966658</v>
      </c>
      <c r="DF17" s="20">
        <f>(DC17*'Default-Data'!$F$19/pv_dollar_index)/'Philippines-IO-Data'!$AP23</f>
        <v>0.10889679210755981</v>
      </c>
      <c r="DH17" t="s">
        <v>938</v>
      </c>
      <c r="DI17">
        <f t="shared" si="7"/>
        <v>0</v>
      </c>
      <c r="DJ17">
        <f t="shared" si="8"/>
        <v>0</v>
      </c>
      <c r="DL17" s="84">
        <v>8714509.3607239183</v>
      </c>
      <c r="DM17" s="84">
        <v>408314.62027169578</v>
      </c>
      <c r="DN17">
        <f>DI17*'SouthAfrica-IO-Data'!AR23</f>
        <v>0</v>
      </c>
      <c r="DO17">
        <f>DL17*'SouthAfrica-IO-Data'!$AR23</f>
        <v>1390285.6178008388</v>
      </c>
      <c r="DP17">
        <f>DM17*'SouthAfrica-IO-Data'!$AR23</f>
        <v>65141.239810934407</v>
      </c>
      <c r="DQ17">
        <f>DI17*'SouthAfrica-IO-Data'!AS23</f>
        <v>0</v>
      </c>
      <c r="DR17">
        <f>DL17*'SouthAfrica-IO-Data'!$AS23</f>
        <v>895015.17756777408</v>
      </c>
      <c r="DS17">
        <f>DM17*'SouthAfrica-IO-Data'!$AS23</f>
        <v>41935.554514756084</v>
      </c>
      <c r="DT17">
        <f>(DQ17*'Default-Data'!$F$19/pv_dollar_index)/'SouthAfrica-IO-Data'!$AT23</f>
        <v>0</v>
      </c>
      <c r="DU17">
        <f>(DR17*'Default-Data'!$F$19/pv_dollar_index)/'SouthAfrica-IO-Data'!$AT23</f>
        <v>54.773199724865449</v>
      </c>
      <c r="DV17">
        <f>(DS17*'Default-Data'!$F$19/pv_dollar_index)/'SouthAfrica-IO-Data'!$AT23</f>
        <v>2.5663749180787323</v>
      </c>
      <c r="DW17" s="84">
        <v>77157.670487118681</v>
      </c>
      <c r="DX17" s="84">
        <v>3514.2943065952422</v>
      </c>
      <c r="DY17">
        <f>DJ17*'SouthAfrica-IO-Data'!AR23</f>
        <v>0</v>
      </c>
      <c r="DZ17">
        <f>DW17*'SouthAfrica-IO-Data'!$AR23</f>
        <v>12309.493872911082</v>
      </c>
      <c r="EA17">
        <f>DX17*'SouthAfrica-IO-Data'!$AR23</f>
        <v>560.65954248660819</v>
      </c>
      <c r="EB17">
        <f>DJ17*'SouthAfrica-IO-Data'!AS23</f>
        <v>0</v>
      </c>
      <c r="EC17">
        <f>DW17*'SouthAfrica-IO-Data'!$AS23</f>
        <v>7924.4032329558149</v>
      </c>
      <c r="ED17">
        <f>DX17*'SouthAfrica-IO-Data'!$AS23</f>
        <v>360.93216641877274</v>
      </c>
      <c r="EE17">
        <f>(EB17*'Default-Data'!$F$19/pv_dollar_index)/'SouthAfrica-IO-Data'!$AT23</f>
        <v>0</v>
      </c>
      <c r="EF17">
        <f>(EC17*'Default-Data'!$F$19/pv_dollar_index)/'SouthAfrica-IO-Data'!$AT23</f>
        <v>0.48495816814926668</v>
      </c>
      <c r="EG17">
        <f>(ED17*'Default-Data'!$F$19/pv_dollar_index)/'SouthAfrica-IO-Data'!$AT23</f>
        <v>2.2088351274788073E-2</v>
      </c>
      <c r="EI17" t="s">
        <v>139</v>
      </c>
      <c r="EJ17">
        <v>0</v>
      </c>
      <c r="EK17">
        <v>0</v>
      </c>
      <c r="EM17" s="84">
        <v>136442.46045040066</v>
      </c>
      <c r="EN17" s="84">
        <v>7239885.8436458306</v>
      </c>
      <c r="EO17">
        <f>EJ17*'Zambia-IO-Data'!BO21</f>
        <v>0</v>
      </c>
      <c r="EP17">
        <f>EM17*'Zambia-IO-Data'!$BO21</f>
        <v>41050.32661520884</v>
      </c>
      <c r="EQ17">
        <f>EN17*'Zambia-IO-Data'!$BO21</f>
        <v>2178205.2123468244</v>
      </c>
      <c r="ER17">
        <f>EJ17*'Zambia-IO-Data'!$BN21</f>
        <v>0</v>
      </c>
      <c r="ES17">
        <f>EM17*'Zambia-IO-Data'!$BN21</f>
        <v>26401.95179544048</v>
      </c>
      <c r="ET17">
        <f>EN17*'Zambia-IO-Data'!$BN21</f>
        <v>1400935.7235089927</v>
      </c>
      <c r="EU17">
        <f>(ER17*'Default-Data'!$F$19/pv_dollar_index)/'Zambia-IO-Data'!$BP21</f>
        <v>0</v>
      </c>
      <c r="EV17">
        <f>(ES17*'Default-Data'!$F$19/pv_dollar_index)/'Zambia-IO-Data'!$BP21</f>
        <v>200.02546664384269</v>
      </c>
      <c r="EW17">
        <f>(ET17*'Default-Data'!$F$19/pv_dollar_index)/'Zambia-IO-Data'!$BP21</f>
        <v>10613.716137505755</v>
      </c>
      <c r="EX17" s="84">
        <v>1144.2686798019679</v>
      </c>
      <c r="EY17" s="84">
        <v>50754.381245970391</v>
      </c>
      <c r="EZ17">
        <f>EK17*'Zambia-IO-Data'!BO21</f>
        <v>0</v>
      </c>
      <c r="FA17">
        <f>EX17*'Zambia-IO-Data'!$BO21</f>
        <v>344.26675454522467</v>
      </c>
      <c r="FB17">
        <f>EY17*'Zambia-IO-Data'!$BO21</f>
        <v>15270.055380284641</v>
      </c>
      <c r="FC17">
        <f>EK17*'Zambia-IO-Data'!BN21</f>
        <v>0</v>
      </c>
      <c r="FD17">
        <f>EX17*'Zambia-IO-Data'!$BN21</f>
        <v>221.4188048605742</v>
      </c>
      <c r="FE17">
        <f>EY17*'Zambia-IO-Data'!$BN21</f>
        <v>9821.0976454110387</v>
      </c>
      <c r="FF17">
        <f>(FC17*'Default-Data'!$F$19/pv_dollar_index)/'Zambia-IO-Data'!$BP21</f>
        <v>0</v>
      </c>
      <c r="FG17">
        <f>(FD17*'Default-Data'!$F$19/pv_dollar_index)/'Zambia-IO-Data'!$BP21</f>
        <v>1.6775047583265004</v>
      </c>
      <c r="FH17">
        <f>(FE17*'Default-Data'!$F$19/pv_dollar_index)/'Zambia-IO-Data'!$BP21</f>
        <v>74.406227793255212</v>
      </c>
      <c r="FJ17" t="s">
        <v>281</v>
      </c>
      <c r="FK17">
        <f t="shared" si="9"/>
        <v>0</v>
      </c>
      <c r="FL17">
        <f t="shared" si="10"/>
        <v>0</v>
      </c>
      <c r="FN17">
        <v>157007588.85309902</v>
      </c>
      <c r="FO17">
        <v>4771151.9394761622</v>
      </c>
      <c r="FP17">
        <f>FK17*CustomRegion1!C19</f>
        <v>0</v>
      </c>
      <c r="FQ17">
        <f>FN17*CustomRegion1!$C19</f>
        <v>32230496.751702365</v>
      </c>
      <c r="FR17">
        <f>FO17*CustomRegion1!$C19</f>
        <v>979421.4293109288</v>
      </c>
      <c r="FS17">
        <f>FK17*CustomRegion1!D19</f>
        <v>0</v>
      </c>
      <c r="FT17">
        <f>FN17*CustomRegion1!$D19</f>
        <v>7335373.2207634719</v>
      </c>
      <c r="FU17">
        <f>FO17*CustomRegion1!$D19</f>
        <v>222907.57042178695</v>
      </c>
      <c r="FV17">
        <f>(FS17*'Default-Data'!$C$58/pv_dollar_index)/CustomRegion1!$E19</f>
        <v>0</v>
      </c>
      <c r="FW17">
        <f>(FT17*'Default-Data'!$C$58/pv_dollar_index)/CustomRegion1!$E19</f>
        <v>1792.5567672276743</v>
      </c>
      <c r="FX17">
        <f>(FU17*'Default-Data'!$C$58/pv_dollar_index)/CustomRegion1!$E19</f>
        <v>54.472275888406053</v>
      </c>
      <c r="FY17">
        <v>605389.58506403025</v>
      </c>
      <c r="FZ17">
        <v>41712.662143541151</v>
      </c>
      <c r="GA17">
        <f>FL17*CustomRegion1!C19</f>
        <v>0</v>
      </c>
      <c r="GB17">
        <f>FY17*CustomRegion1!$C19</f>
        <v>124274.29271063252</v>
      </c>
      <c r="GC17">
        <f>FZ17*CustomRegion1!$C19</f>
        <v>8562.7696822995003</v>
      </c>
      <c r="GD17">
        <f>FL17*CustomRegion1!D19</f>
        <v>0</v>
      </c>
      <c r="GE17">
        <f>FY17*CustomRegion1!$D19</f>
        <v>28283.719168267104</v>
      </c>
      <c r="GF17">
        <f>FZ17*CustomRegion1!$D19</f>
        <v>1948.8099084227583</v>
      </c>
      <c r="GG17">
        <f>(GD17*'Default-Data'!$C$58/pv_dollar_index)/CustomRegion1!$E19</f>
        <v>0</v>
      </c>
      <c r="GH17">
        <f>(GE17*'Default-Data'!$C$58/pv_dollar_index)/CustomRegion1!$E19</f>
        <v>6.9117372315743415</v>
      </c>
      <c r="GI17">
        <f>(GF17*'Default-Data'!$C$58/pv_dollar_index)/CustomRegion1!$E19</f>
        <v>0.47623376265236145</v>
      </c>
      <c r="GK17" t="s">
        <v>44</v>
      </c>
      <c r="GL17">
        <v>0</v>
      </c>
      <c r="GM17">
        <v>0</v>
      </c>
      <c r="GO17">
        <v>69200386.306212351</v>
      </c>
      <c r="GP17">
        <v>5629735.1078951508</v>
      </c>
      <c r="GQ17">
        <f>GL17*CustomRegion2!$C$13</f>
        <v>0</v>
      </c>
      <c r="GR17">
        <f>GO17*CustomRegion2!C$13</f>
        <v>42639995.063886128</v>
      </c>
      <c r="GS17">
        <f>GP17*CustomRegion2!D$13</f>
        <v>622967.62815775268</v>
      </c>
      <c r="GT17">
        <f>GL17*CustomRegion2!D23</f>
        <v>0</v>
      </c>
      <c r="GU17">
        <f>GO17*CustomRegion2!$D23</f>
        <v>6111593.9291501725</v>
      </c>
      <c r="GV17">
        <f>GP17*CustomRegion2!$D23</f>
        <v>497203.22016535903</v>
      </c>
      <c r="GW17">
        <f>(GT17*'Default-Data'!$C$59/pv_dollar_index)/CustomRegion2!$E23</f>
        <v>0</v>
      </c>
      <c r="GX17">
        <f>(GU17*'Default-Data'!$C$59/pv_dollar_index)/CustomRegion2!$E23</f>
        <v>462.35846113699114</v>
      </c>
      <c r="GY17">
        <f>(GV17*'Default-Data'!$C$59/pv_dollar_index)/CustomRegion2!$E23</f>
        <v>37.614756217937739</v>
      </c>
      <c r="GZ17">
        <v>15851333.085993255</v>
      </c>
      <c r="HA17">
        <v>1573119.4031091351</v>
      </c>
      <c r="HB17">
        <f>GM17*CustomRegion2!C23</f>
        <v>0</v>
      </c>
      <c r="HC17">
        <f>GZ17*CustomRegion2!$C23</f>
        <v>5725312.2328887498</v>
      </c>
      <c r="HD17">
        <f>HA17*CustomRegion2!$C23</f>
        <v>568191.94408159272</v>
      </c>
      <c r="HE17">
        <f>GM17*CustomRegion2!D23</f>
        <v>0</v>
      </c>
      <c r="HF17">
        <f>GZ17*CustomRegion2!$D23</f>
        <v>1399947.5469488339</v>
      </c>
      <c r="HG17">
        <f>HA17*CustomRegion2!$D23</f>
        <v>138933.71853918434</v>
      </c>
      <c r="HH17">
        <f>(HE17*'Default-Data'!$C$59/pv_dollar_index)/CustomRegion2!$E23</f>
        <v>0</v>
      </c>
      <c r="HI17">
        <f>(HF17*'Default-Data'!$C$59/pv_dollar_index)/CustomRegion2!$E23</f>
        <v>105.90978408962677</v>
      </c>
      <c r="HJ17">
        <f>(HG17*'Default-Data'!$C$59/pv_dollar_index)/CustomRegion2!$E23</f>
        <v>10.510708179977104</v>
      </c>
      <c r="HL17" t="s">
        <v>139</v>
      </c>
      <c r="HM17">
        <f t="shared" si="11"/>
        <v>0</v>
      </c>
      <c r="HN17">
        <f t="shared" si="12"/>
        <v>0</v>
      </c>
      <c r="HP17">
        <v>136442.46045040066</v>
      </c>
      <c r="HQ17">
        <v>7239885.8436458306</v>
      </c>
      <c r="HR17">
        <f>HM17*CustomRegion3!D22</f>
        <v>0</v>
      </c>
      <c r="HS17">
        <f>HP17*CustomRegion3!$D22</f>
        <v>41050.32661520884</v>
      </c>
      <c r="HT17">
        <f>HQ17*CustomRegion3!$D22</f>
        <v>2178205.2123468244</v>
      </c>
      <c r="HU17">
        <f>HM17*CustomRegion3!E22</f>
        <v>0</v>
      </c>
      <c r="HV17">
        <f>HP17*CustomRegion3!$E22</f>
        <v>26401.95179544048</v>
      </c>
      <c r="HW17">
        <f>HQ17*CustomRegion3!$E22</f>
        <v>1400935.7235089927</v>
      </c>
      <c r="HX17">
        <f>(HU17*'Default-Data'!$C$60/pv_dollar_index)/CustomRegion3!$F22</f>
        <v>0</v>
      </c>
      <c r="HY17">
        <f>(HV17*'Default-Data'!$C$60/pv_dollar_index)/CustomRegion3!$F22</f>
        <v>200.83559596033831</v>
      </c>
      <c r="HZ17">
        <f>(HW17*'Default-Data'!$C$60/pv_dollar_index)/CustomRegion3!$F22</f>
        <v>10656.703076840166</v>
      </c>
      <c r="IA17">
        <v>1144.2686798019679</v>
      </c>
      <c r="IB17">
        <v>50754.381245970391</v>
      </c>
      <c r="IC17">
        <f>HN17*CustomRegion3!D22</f>
        <v>0</v>
      </c>
      <c r="ID17">
        <f>IA17*CustomRegion3!$D22</f>
        <v>344.26675454522467</v>
      </c>
      <c r="IE17">
        <f>IB17*CustomRegion3!$D22</f>
        <v>15270.055380284641</v>
      </c>
      <c r="IF17">
        <f>HN17*CustomRegion3!E22</f>
        <v>0</v>
      </c>
      <c r="IG17">
        <f>IA17*CustomRegion3!$E22</f>
        <v>221.4188048605742</v>
      </c>
      <c r="IH17">
        <f>IB17*CustomRegion3!$E22</f>
        <v>9821.0976454110387</v>
      </c>
      <c r="II17">
        <f>(IF17*'Default-Data'!$C$60/pv_dollar_index)/CustomRegion3!$F22</f>
        <v>0</v>
      </c>
      <c r="IJ17">
        <f>(IG17*'Default-Data'!$C$60/pv_dollar_index)/CustomRegion3!$F22</f>
        <v>1.6842988721265246</v>
      </c>
      <c r="IK17">
        <f>(IH17*'Default-Data'!$C$60/pv_dollar_index)/CustomRegion3!$F22</f>
        <v>74.707582753083898</v>
      </c>
    </row>
    <row r="18" spans="2:245" x14ac:dyDescent="0.3">
      <c r="B18">
        <v>60</v>
      </c>
      <c r="C18" t="s">
        <v>72</v>
      </c>
      <c r="D18">
        <f t="shared" si="0"/>
        <v>472231439.99999994</v>
      </c>
      <c r="E18">
        <f t="shared" si="0"/>
        <v>4571640</v>
      </c>
      <c r="G18">
        <f t="shared" si="1"/>
        <v>304085531.06014305</v>
      </c>
      <c r="H18">
        <f t="shared" si="1"/>
        <v>396342241.33278084</v>
      </c>
      <c r="I18">
        <f t="shared" si="1"/>
        <v>239652151.70877206</v>
      </c>
      <c r="J18">
        <f t="shared" si="1"/>
        <v>162972720.02954081</v>
      </c>
      <c r="K18">
        <f t="shared" si="1"/>
        <v>128878389.16103418</v>
      </c>
      <c r="L18">
        <f t="shared" si="1"/>
        <v>67096408.132611126</v>
      </c>
      <c r="M18">
        <f t="shared" si="1"/>
        <v>44257820.292274073</v>
      </c>
      <c r="N18">
        <f t="shared" si="1"/>
        <v>50345419.46969717</v>
      </c>
      <c r="O18">
        <f t="shared" si="1"/>
        <v>9969.722439543646</v>
      </c>
      <c r="P18">
        <f t="shared" si="1"/>
        <v>6363.933800550597</v>
      </c>
      <c r="Q18">
        <f t="shared" si="2"/>
        <v>6366.1479443716999</v>
      </c>
      <c r="R18">
        <f t="shared" si="2"/>
        <v>2928214.1607772638</v>
      </c>
      <c r="S18">
        <f t="shared" si="2"/>
        <v>3101723.3817313546</v>
      </c>
      <c r="T18">
        <f t="shared" si="2"/>
        <v>2270105.9655178366</v>
      </c>
      <c r="U18">
        <f t="shared" si="2"/>
        <v>1579517.405611732</v>
      </c>
      <c r="V18">
        <f t="shared" si="2"/>
        <v>1008585.6902772435</v>
      </c>
      <c r="W18">
        <f t="shared" si="2"/>
        <v>447689.99326924747</v>
      </c>
      <c r="X18">
        <f t="shared" si="2"/>
        <v>423753.86999063811</v>
      </c>
      <c r="Y18">
        <f t="shared" si="2"/>
        <v>393996.77462367201</v>
      </c>
      <c r="Z18">
        <f t="shared" si="2"/>
        <v>96.48835409544742</v>
      </c>
      <c r="AA18">
        <f t="shared" si="2"/>
        <v>66.349841436525224</v>
      </c>
      <c r="AB18">
        <f t="shared" si="2"/>
        <v>49.820654654973666</v>
      </c>
      <c r="AD18">
        <v>17</v>
      </c>
      <c r="AE18" t="s">
        <v>282</v>
      </c>
      <c r="AF18">
        <f>'Solar-PV-Inputs'!B24*'Solar-PV-Inputs'!C24</f>
        <v>133823999.99999999</v>
      </c>
      <c r="AG18" s="4">
        <v>0</v>
      </c>
      <c r="AI18" s="85">
        <v>37024554.078950837</v>
      </c>
      <c r="AJ18" s="85">
        <v>536991.97042573988</v>
      </c>
      <c r="AK18" s="4">
        <f>AF18*'Colombia-IO-Data'!AN24</f>
        <v>47357425.655794151</v>
      </c>
      <c r="AL18" s="4">
        <f>AI18*'Colombia-IO-Data'!$AN24</f>
        <v>13102190.692497943</v>
      </c>
      <c r="AM18" s="4">
        <f>AJ18*'Colombia-IO-Data'!$AN24</f>
        <v>190029.86995752176</v>
      </c>
      <c r="AN18" s="20">
        <f>AK18*'Colombia-IO-Data'!$AO24</f>
        <v>12424778.814249046</v>
      </c>
      <c r="AO18" s="20">
        <f>AL18*'Colombia-IO-Data'!$AO24</f>
        <v>3437514.1613400178</v>
      </c>
      <c r="AP18" s="20">
        <f>AM18*'Colombia-IO-Data'!$AO24</f>
        <v>49856.576231225969</v>
      </c>
      <c r="AQ18" s="20">
        <f>(AN18*'Default-Data'!$F$19/pv_dollar_index)/'Colombia-IO-Data'!$AP24</f>
        <v>2294.5617087953697</v>
      </c>
      <c r="AR18" s="20">
        <f>(AO18*'Default-Data'!$F$19/pv_dollar_index)/'Colombia-IO-Data'!$AP24</f>
        <v>634.82726622118616</v>
      </c>
      <c r="AS18" s="20">
        <f>(AP18*'Default-Data'!$F$19/pv_dollar_index)/'Colombia-IO-Data'!$AP24</f>
        <v>9.2073261393283605</v>
      </c>
      <c r="AT18" s="84">
        <v>46863.709994069119</v>
      </c>
      <c r="AU18" s="84">
        <v>4202.430063651278</v>
      </c>
      <c r="AV18">
        <f>'Colombia-IO-Data'!$AN24*Calculations!AG18</f>
        <v>0</v>
      </c>
      <c r="AW18">
        <f>'Colombia-IO-Data'!$AN24*Calculations!AT18</f>
        <v>16584.055640235129</v>
      </c>
      <c r="AX18">
        <f>'Colombia-IO-Data'!$AN24*Calculations!AU18</f>
        <v>1487.1493103855789</v>
      </c>
      <c r="AY18">
        <f>AV18*'Colombia-IO-Data'!$AO24</f>
        <v>0</v>
      </c>
      <c r="AZ18">
        <f>AW18*'Colombia-IO-Data'!$AO24</f>
        <v>4351.0224704942411</v>
      </c>
      <c r="BA18">
        <f>AX18*'Colombia-IO-Data'!$AO24</f>
        <v>390.17115034087811</v>
      </c>
      <c r="BB18">
        <f>(AY18*'Default-Data'!$F$19/pv_dollar_index)/'Colombia-IO-Data'!$AP24</f>
        <v>0</v>
      </c>
      <c r="BC18">
        <f>(AZ18*'Default-Data'!$F$19/pv_dollar_index)/'Colombia-IO-Data'!$AP24</f>
        <v>0.80353056615018148</v>
      </c>
      <c r="BD18">
        <f>(BA18*'Default-Data'!$F$19/pv_dollar_index)/'Colombia-IO-Data'!$AP24</f>
        <v>7.2055349622972789E-2</v>
      </c>
      <c r="BF18" t="s">
        <v>939</v>
      </c>
      <c r="BG18">
        <f t="shared" si="3"/>
        <v>133823999.99999999</v>
      </c>
      <c r="BH18">
        <f t="shared" si="4"/>
        <v>0</v>
      </c>
      <c r="BJ18" s="84">
        <v>10737509.542088464</v>
      </c>
      <c r="BK18" s="84">
        <v>739947.65799629688</v>
      </c>
      <c r="BL18">
        <f>BG18*'Mexico-IO-Data'!AQ24</f>
        <v>49183494.424283139</v>
      </c>
      <c r="BM18">
        <f>BJ18*'Mexico-IO-Data'!$AQ24</f>
        <v>3946289.4599921913</v>
      </c>
      <c r="BN18">
        <f>BK18*'Mexico-IO-Data'!$AQ24</f>
        <v>271948.31653008604</v>
      </c>
      <c r="BO18">
        <f>BG18*'Mexico-IO-Data'!AR24</f>
        <v>17857103.843252141</v>
      </c>
      <c r="BP18">
        <f>BJ18*'Mexico-IO-Data'!$AR24</f>
        <v>1432783.528447696</v>
      </c>
      <c r="BQ18">
        <f>BK18*'Mexico-IO-Data'!$AR24</f>
        <v>98736.565693829922</v>
      </c>
      <c r="BR18">
        <f>(Calculations!BO18*'Default-Data'!$F$19/pv_dollar_index)/'Mexico-IO-Data'!$AS24</f>
        <v>3000.1795151478532</v>
      </c>
      <c r="BS18">
        <f>(Calculations!BP18*'Default-Data'!$F$19/pv_dollar_index)/'Mexico-IO-Data'!$AS24</f>
        <v>240.72256225997148</v>
      </c>
      <c r="BT18">
        <f>(Calculations!BQ18*'Default-Data'!$F$19/pv_dollar_index)/'Mexico-IO-Data'!$AS24</f>
        <v>16.588771863059836</v>
      </c>
      <c r="BU18" s="84">
        <v>99000.378304722355</v>
      </c>
      <c r="BV18" s="84">
        <v>8685.801703590274</v>
      </c>
      <c r="BW18">
        <f>BH18*'Mexico-IO-Data'!AQ24</f>
        <v>0</v>
      </c>
      <c r="BX18">
        <f>BU18*'Mexico-IO-Data'!$AQ24</f>
        <v>36384.987403995052</v>
      </c>
      <c r="BY18">
        <f>BV18*'Mexico-IO-Data'!$AQ24</f>
        <v>3192.2381610096936</v>
      </c>
      <c r="BZ18">
        <f>BH18*'Mexico-IO-Data'!AR24</f>
        <v>0</v>
      </c>
      <c r="CA18">
        <f>BU18*'Mexico-IO-Data'!$AR24</f>
        <v>13210.33623198136</v>
      </c>
      <c r="CB18">
        <f>BV18*'Mexico-IO-Data'!$AR24</f>
        <v>1159.0093180812701</v>
      </c>
      <c r="CC18">
        <f>(BZ18*'Default-Data'!$F$19/pv_dollar_index)/'Mexico-IO-Data'!$AS24</f>
        <v>0</v>
      </c>
      <c r="CD18">
        <f>(CA18*'Default-Data'!$F$19/pv_dollar_index)/'Mexico-IO-Data'!$AS24</f>
        <v>2.2194741375367348</v>
      </c>
      <c r="CE18">
        <f>(CB18*'Default-Data'!$F$19/pv_dollar_index)/'Mexico-IO-Data'!$AS24</f>
        <v>0.19472564221475872</v>
      </c>
      <c r="CG18" t="s">
        <v>282</v>
      </c>
      <c r="CH18">
        <f t="shared" si="5"/>
        <v>133823999.99999999</v>
      </c>
      <c r="CI18">
        <f t="shared" si="6"/>
        <v>0</v>
      </c>
      <c r="CK18" s="84">
        <v>6746633.4477646202</v>
      </c>
      <c r="CL18" s="84">
        <v>692600.33347697556</v>
      </c>
      <c r="CM18">
        <f>CH18*'Philippines-IO-Data'!AN24</f>
        <v>33701982.774315521</v>
      </c>
      <c r="CN18">
        <f>'Philippines-IO-Data'!$AN24*Calculations!CK18</f>
        <v>1699059.3932417517</v>
      </c>
      <c r="CO18">
        <f>'Philippines-IO-Data'!$AN24*Calculations!CL18</f>
        <v>174423.15659617272</v>
      </c>
      <c r="CP18">
        <f>CH18*'Philippines-IO-Data'!AO24</f>
        <v>10331276.521252012</v>
      </c>
      <c r="CQ18">
        <f>'Philippines-IO-Data'!$AO24*Calculations!CK18</f>
        <v>520843.31462506083</v>
      </c>
      <c r="CR18">
        <f>'Philippines-IO-Data'!$AO24*Calculations!CL18</f>
        <v>53469.075531010822</v>
      </c>
      <c r="CS18" s="31">
        <f>(CP18*'Default-Data'!$F$19/pv_dollar_index)/'Philippines-IO-Data'!$AP24</f>
        <v>2514.1648948487964</v>
      </c>
      <c r="CT18" s="31">
        <f>(CQ18*'Default-Data'!$F$19/pv_dollar_index)/'Philippines-IO-Data'!$AP24</f>
        <v>126.74967847906589</v>
      </c>
      <c r="CU18" s="31">
        <f>(CR18*'Default-Data'!$F$19/pv_dollar_index)/'Philippines-IO-Data'!$AP24</f>
        <v>13.011951851598981</v>
      </c>
      <c r="CV18" s="84">
        <v>71674.075251448914</v>
      </c>
      <c r="CW18" s="84">
        <v>6014.2299020955252</v>
      </c>
      <c r="CX18">
        <f>CI18*'Philippines-IO-Data'!AN24</f>
        <v>0</v>
      </c>
      <c r="CY18">
        <f>'Philippines-IO-Data'!$AN24*Calculations!CV18</f>
        <v>18050.263401851131</v>
      </c>
      <c r="CZ18">
        <f>'Philippines-IO-Data'!$AN24*Calculations!CW18</f>
        <v>1514.612271051506</v>
      </c>
      <c r="DA18">
        <f>'Philippines-IO-Data'!AO24*Calculations!CI18</f>
        <v>0</v>
      </c>
      <c r="DB18">
        <f>'Philippines-IO-Data'!$AO24*Calculations!CV18</f>
        <v>5533.2727375339564</v>
      </c>
      <c r="DC18">
        <f>'Philippines-IO-Data'!$AO24*Calculations!CW18</f>
        <v>464.30141216023503</v>
      </c>
      <c r="DD18" s="20">
        <f>(DA18*'Default-Data'!$F$19/pv_dollar_index)/'Philippines-IO-Data'!$AP24</f>
        <v>0</v>
      </c>
      <c r="DE18" s="20">
        <f>(DB18*'Default-Data'!$F$19/pv_dollar_index)/'Philippines-IO-Data'!$AP24</f>
        <v>1.3465480322508956</v>
      </c>
      <c r="DF18" s="20">
        <f>(DC18*'Default-Data'!$F$19/pv_dollar_index)/'Philippines-IO-Data'!$AP24</f>
        <v>0.11298993969242055</v>
      </c>
      <c r="DH18" t="s">
        <v>939</v>
      </c>
      <c r="DI18">
        <f t="shared" si="7"/>
        <v>133823999.99999999</v>
      </c>
      <c r="DJ18">
        <f t="shared" si="8"/>
        <v>0</v>
      </c>
      <c r="DL18" s="84">
        <v>17763842.780950919</v>
      </c>
      <c r="DM18" s="84">
        <v>2428794.1627004147</v>
      </c>
      <c r="DN18">
        <f>DI18*'SouthAfrica-IO-Data'!AR24</f>
        <v>35168381.986260705</v>
      </c>
      <c r="DO18">
        <f>DL18*'SouthAfrica-IO-Data'!$AR24</f>
        <v>4668262.8561720001</v>
      </c>
      <c r="DP18">
        <f>DM18*'SouthAfrica-IO-Data'!$AR24</f>
        <v>638276.84779896308</v>
      </c>
      <c r="DQ18">
        <f>DI18*'SouthAfrica-IO-Data'!AS24</f>
        <v>32667197.693155795</v>
      </c>
      <c r="DR18">
        <f>DL18*'SouthAfrica-IO-Data'!$AS24</f>
        <v>4336254.8116590604</v>
      </c>
      <c r="DS18">
        <f>DM18*'SouthAfrica-IO-Data'!$AS24</f>
        <v>592882.43565367395</v>
      </c>
      <c r="DT18">
        <f>(DQ18*'Default-Data'!$F$19/pv_dollar_index)/'SouthAfrica-IO-Data'!$AT24</f>
        <v>1999.1693867821527</v>
      </c>
      <c r="DU18">
        <f>(DR18*'Default-Data'!$F$19/pv_dollar_index)/'SouthAfrica-IO-Data'!$AT24</f>
        <v>265.37041696024795</v>
      </c>
      <c r="DV18">
        <f>(DS18*'Default-Data'!$F$19/pv_dollar_index)/'SouthAfrica-IO-Data'!$AT24</f>
        <v>36.283259631051685</v>
      </c>
      <c r="DW18" s="84">
        <v>290117.25738067878</v>
      </c>
      <c r="DX18" s="84">
        <v>20904.217174957623</v>
      </c>
      <c r="DY18">
        <f>DJ18*'SouthAfrica-IO-Data'!AR24</f>
        <v>0</v>
      </c>
      <c r="DZ18">
        <f>DW18*'SouthAfrica-IO-Data'!$AR24</f>
        <v>76241.589911899413</v>
      </c>
      <c r="EA18">
        <f>DX18*'SouthAfrica-IO-Data'!$AR24</f>
        <v>5493.5399833562096</v>
      </c>
      <c r="EB18">
        <f>DJ18*'SouthAfrica-IO-Data'!AS24</f>
        <v>0</v>
      </c>
      <c r="EC18">
        <f>DW18*'SouthAfrica-IO-Data'!$AS24</f>
        <v>70819.268599435061</v>
      </c>
      <c r="ED18">
        <f>DX18*'SouthAfrica-IO-Data'!$AS24</f>
        <v>5102.8380191520464</v>
      </c>
      <c r="EE18">
        <f>(EB18*'Default-Data'!$F$19/pv_dollar_index)/'SouthAfrica-IO-Data'!$AT24</f>
        <v>0</v>
      </c>
      <c r="EF18">
        <f>(EC18*'Default-Data'!$F$19/pv_dollar_index)/'SouthAfrica-IO-Data'!$AT24</f>
        <v>4.3340024175981267</v>
      </c>
      <c r="EG18">
        <f>(ED18*'Default-Data'!$F$19/pv_dollar_index)/'SouthAfrica-IO-Data'!$AT24</f>
        <v>0.31228382824322226</v>
      </c>
      <c r="EI18" t="s">
        <v>140</v>
      </c>
      <c r="EJ18">
        <v>0</v>
      </c>
      <c r="EK18">
        <v>0</v>
      </c>
      <c r="EM18" s="84">
        <v>38690.551007267357</v>
      </c>
      <c r="EN18" s="84">
        <v>3687197.3558782781</v>
      </c>
      <c r="EO18">
        <f>EJ18*'Zambia-IO-Data'!BO22</f>
        <v>0</v>
      </c>
      <c r="EP18">
        <f>EM18*'Zambia-IO-Data'!$BO22</f>
        <v>3530.4657125380195</v>
      </c>
      <c r="EQ18">
        <f>EN18*'Zambia-IO-Data'!$BO22</f>
        <v>336452.27326547995</v>
      </c>
      <c r="ER18">
        <f>EJ18*'Zambia-IO-Data'!$BN22</f>
        <v>0</v>
      </c>
      <c r="ES18">
        <f>EM18*'Zambia-IO-Data'!$BN22</f>
        <v>1500.9626535264226</v>
      </c>
      <c r="ET18">
        <f>EN18*'Zambia-IO-Data'!$BN22</f>
        <v>143041.26933511847</v>
      </c>
      <c r="EU18">
        <f>(ER18*'Default-Data'!$F$19/pv_dollar_index)/'Zambia-IO-Data'!$BP22</f>
        <v>0</v>
      </c>
      <c r="EV18">
        <f>(ES18*'Default-Data'!$F$19/pv_dollar_index)/'Zambia-IO-Data'!$BP22</f>
        <v>11.371536374005949</v>
      </c>
      <c r="EW18">
        <f>(ET18*'Default-Data'!$F$19/pv_dollar_index)/'Zambia-IO-Data'!$BP22</f>
        <v>1083.7038439342136</v>
      </c>
      <c r="EX18" s="84">
        <v>361.6396009310551</v>
      </c>
      <c r="EY18" s="84">
        <v>26119.862682582658</v>
      </c>
      <c r="EZ18">
        <f>EK18*'Zambia-IO-Data'!BO22</f>
        <v>0</v>
      </c>
      <c r="FA18">
        <f>EX18*'Zambia-IO-Data'!$BO22</f>
        <v>32.999173652068322</v>
      </c>
      <c r="FB18">
        <f>EY18*'Zambia-IO-Data'!$BO22</f>
        <v>2383.4056950943486</v>
      </c>
      <c r="FC18">
        <f>EK18*'Zambia-IO-Data'!BN22</f>
        <v>0</v>
      </c>
      <c r="FD18">
        <f>EX18*'Zambia-IO-Data'!$BN22</f>
        <v>14.029459930197321</v>
      </c>
      <c r="FE18">
        <f>EY18*'Zambia-IO-Data'!$BN22</f>
        <v>1013.2949100267679</v>
      </c>
      <c r="FF18">
        <f>(FC18*'Default-Data'!$F$19/pv_dollar_index)/'Zambia-IO-Data'!$BP22</f>
        <v>0</v>
      </c>
      <c r="FG18">
        <f>(FD18*'Default-Data'!$F$19/pv_dollar_index)/'Zambia-IO-Data'!$BP22</f>
        <v>0.10628946265190292</v>
      </c>
      <c r="FH18">
        <f>(FE18*'Default-Data'!$F$19/pv_dollar_index)/'Zambia-IO-Data'!$BP22</f>
        <v>7.6768864967376294</v>
      </c>
      <c r="FJ18" t="s">
        <v>282</v>
      </c>
      <c r="FK18">
        <f t="shared" si="9"/>
        <v>133823999.99999999</v>
      </c>
      <c r="FL18">
        <f t="shared" si="10"/>
        <v>0</v>
      </c>
      <c r="FN18">
        <v>12022293.531290308</v>
      </c>
      <c r="FO18">
        <v>1700532.2286470085</v>
      </c>
      <c r="FP18">
        <f>FK18*CustomRegion1!C20</f>
        <v>33701982.774315521</v>
      </c>
      <c r="FQ18">
        <f>FN18*CustomRegion1!$C20</f>
        <v>3027671.6396110631</v>
      </c>
      <c r="FR18">
        <f>FO18*CustomRegion1!$C20</f>
        <v>428258.81663251639</v>
      </c>
      <c r="FS18">
        <f>FK18*CustomRegion1!D20</f>
        <v>10331276.521252012</v>
      </c>
      <c r="FT18">
        <f>FN18*CustomRegion1!$D20</f>
        <v>928126.78511641792</v>
      </c>
      <c r="FU18">
        <f>FO18*CustomRegion1!$D20</f>
        <v>131281.89777209767</v>
      </c>
      <c r="FV18">
        <f>(FS18*'Default-Data'!$C$58/pv_dollar_index)/CustomRegion1!$E20</f>
        <v>2524.670399844108</v>
      </c>
      <c r="FW18">
        <f>(FT18*'Default-Data'!$C$58/pv_dollar_index)/CustomRegion1!$E20</f>
        <v>226.80781187743557</v>
      </c>
      <c r="FX18">
        <f>(FU18*'Default-Data'!$C$58/pv_dollar_index)/CustomRegion1!$E20</f>
        <v>32.081565202400434</v>
      </c>
      <c r="FY18">
        <v>118765.37564652131</v>
      </c>
      <c r="FZ18">
        <v>14867.211779791251</v>
      </c>
      <c r="GA18">
        <f>FL18*CustomRegion1!C20</f>
        <v>0</v>
      </c>
      <c r="GB18">
        <f>FY18*CustomRegion1!$C20</f>
        <v>29909.647329508709</v>
      </c>
      <c r="GC18">
        <f>FZ18*CustomRegion1!$C20</f>
        <v>3744.1304646746889</v>
      </c>
      <c r="GD18">
        <f>FL18*CustomRegion1!D20</f>
        <v>0</v>
      </c>
      <c r="GE18">
        <f>FY18*CustomRegion1!$D20</f>
        <v>9168.7435508920771</v>
      </c>
      <c r="GF18">
        <f>FZ18*CustomRegion1!$D20</f>
        <v>1147.7558285288042</v>
      </c>
      <c r="GG18">
        <f>(GD18*'Default-Data'!$C$58/pv_dollar_index)/CustomRegion1!$E20</f>
        <v>0</v>
      </c>
      <c r="GH18">
        <f>(GE18*'Default-Data'!$C$58/pv_dollar_index)/CustomRegion1!$E20</f>
        <v>2.2405803773698194</v>
      </c>
      <c r="GI18">
        <f>(GF18*'Default-Data'!$C$58/pv_dollar_index)/CustomRegion1!$E20</f>
        <v>0.28047890893003208</v>
      </c>
      <c r="GK18" t="s">
        <v>45</v>
      </c>
      <c r="GL18">
        <f>AF18</f>
        <v>133823999.99999999</v>
      </c>
      <c r="GM18">
        <v>0</v>
      </c>
      <c r="GO18">
        <v>20081068.120004281</v>
      </c>
      <c r="GP18">
        <v>4194112.7721955925</v>
      </c>
      <c r="GQ18">
        <f>GL18*CustomRegion2!$C$13</f>
        <v>82459867.697548196</v>
      </c>
      <c r="GR18">
        <f>GO18*CustomRegion2!C$13</f>
        <v>12373581.871719617</v>
      </c>
      <c r="GS18">
        <f>GP18*CustomRegion2!D$13</f>
        <v>464106.46963773388</v>
      </c>
      <c r="GT18">
        <f>GL18*CustomRegion2!D24</f>
        <v>20633957.952363804</v>
      </c>
      <c r="GU18">
        <f>GO18*CustomRegion2!$D24</f>
        <v>3096245.1819309071</v>
      </c>
      <c r="GV18">
        <f>GP18*CustomRegion2!$D24</f>
        <v>646678.82135458407</v>
      </c>
      <c r="GW18">
        <f>(GT18*'Default-Data'!$C$59/pv_dollar_index)/CustomRegion2!$E24</f>
        <v>3466.7199400588675</v>
      </c>
      <c r="GX18">
        <f>(GU18*'Default-Data'!$C$59/pv_dollar_index)/CustomRegion2!$E24</f>
        <v>520.20145317207152</v>
      </c>
      <c r="GY18">
        <f>(GV18*'Default-Data'!$C$59/pv_dollar_index)/CustomRegion2!$E24</f>
        <v>108.64878032509891</v>
      </c>
      <c r="GZ18">
        <v>5355078.1314047752</v>
      </c>
      <c r="HA18">
        <v>1171962.8107397184</v>
      </c>
      <c r="HB18">
        <f>GM18*CustomRegion2!C24</f>
        <v>0</v>
      </c>
      <c r="HC18">
        <f>GZ18*CustomRegion2!$C24</f>
        <v>1852864.8961896682</v>
      </c>
      <c r="HD18">
        <f>HA18*CustomRegion2!$C24</f>
        <v>405500.85327882273</v>
      </c>
      <c r="HE18">
        <f>GM18*CustomRegion2!D24</f>
        <v>0</v>
      </c>
      <c r="HF18">
        <f>GZ18*CustomRegion2!$D24</f>
        <v>825684.90700493997</v>
      </c>
      <c r="HG18">
        <f>HA18*CustomRegion2!$D24</f>
        <v>180701.75273895156</v>
      </c>
      <c r="HH18">
        <f>(HE18*'Default-Data'!$C$59/pv_dollar_index)/CustomRegion2!$E24</f>
        <v>0</v>
      </c>
      <c r="HI18">
        <f>(HF18*'Default-Data'!$C$59/pv_dollar_index)/CustomRegion2!$E24</f>
        <v>138.72366794232809</v>
      </c>
      <c r="HJ18">
        <f>(HG18*'Default-Data'!$C$59/pv_dollar_index)/CustomRegion2!$E24</f>
        <v>30.35977735681805</v>
      </c>
      <c r="HL18" t="s">
        <v>140</v>
      </c>
      <c r="HM18">
        <f t="shared" si="11"/>
        <v>0</v>
      </c>
      <c r="HN18">
        <f t="shared" si="12"/>
        <v>0</v>
      </c>
      <c r="HP18">
        <v>38690.551007267357</v>
      </c>
      <c r="HQ18">
        <v>3687197.3558782781</v>
      </c>
      <c r="HR18">
        <f>HM18*CustomRegion3!D23</f>
        <v>0</v>
      </c>
      <c r="HS18">
        <f>HP18*CustomRegion3!$D23</f>
        <v>3530.4657125380195</v>
      </c>
      <c r="HT18">
        <f>HQ18*CustomRegion3!$D23</f>
        <v>336452.27326547995</v>
      </c>
      <c r="HU18">
        <f>HM18*CustomRegion3!E23</f>
        <v>0</v>
      </c>
      <c r="HV18">
        <f>HP18*CustomRegion3!$E23</f>
        <v>1500.9626535264226</v>
      </c>
      <c r="HW18">
        <f>HQ18*CustomRegion3!$E23</f>
        <v>143041.26933511847</v>
      </c>
      <c r="HX18">
        <f>(HU18*'Default-Data'!$C$60/pv_dollar_index)/CustomRegion3!$F23</f>
        <v>0</v>
      </c>
      <c r="HY18">
        <f>(HV18*'Default-Data'!$C$60/pv_dollar_index)/CustomRegion3!$F23</f>
        <v>11.417592584471299</v>
      </c>
      <c r="HZ18">
        <f>(HW18*'Default-Data'!$C$60/pv_dollar_index)/CustomRegion3!$F23</f>
        <v>1088.0929863224342</v>
      </c>
      <c r="IA18">
        <v>361.6396009310551</v>
      </c>
      <c r="IB18">
        <v>26119.862682582658</v>
      </c>
      <c r="IC18">
        <f>HN18*CustomRegion3!D23</f>
        <v>0</v>
      </c>
      <c r="ID18">
        <f>IA18*CustomRegion3!$D23</f>
        <v>32.999173652068322</v>
      </c>
      <c r="IE18">
        <f>IB18*CustomRegion3!$D23</f>
        <v>2383.4056950943486</v>
      </c>
      <c r="IF18">
        <f>HN18*CustomRegion3!E23</f>
        <v>0</v>
      </c>
      <c r="IG18">
        <f>IA18*CustomRegion3!$E23</f>
        <v>14.029459930197321</v>
      </c>
      <c r="IH18">
        <f>IB18*CustomRegion3!$E23</f>
        <v>1013.2949100267679</v>
      </c>
      <c r="II18">
        <f>(IF18*'Default-Data'!$C$60/pv_dollar_index)/CustomRegion3!$F23</f>
        <v>0</v>
      </c>
      <c r="IJ18">
        <f>(IG18*'Default-Data'!$C$60/pv_dollar_index)/CustomRegion3!$F23</f>
        <v>0.10671994888534934</v>
      </c>
      <c r="IK18">
        <f>(IH18*'Default-Data'!$C$60/pv_dollar_index)/CustomRegion3!$F23</f>
        <v>7.7079788916949692</v>
      </c>
    </row>
    <row r="19" spans="2:245" x14ac:dyDescent="0.3">
      <c r="AD19">
        <v>18</v>
      </c>
      <c r="AE19" t="s">
        <v>283</v>
      </c>
      <c r="AF19">
        <v>0</v>
      </c>
      <c r="AG19" s="4">
        <v>0</v>
      </c>
      <c r="AI19" s="85">
        <v>1910046.0927016777</v>
      </c>
      <c r="AJ19" s="85">
        <v>378211.62161797332</v>
      </c>
      <c r="AK19" s="4">
        <f>AF19*'Colombia-IO-Data'!AN25</f>
        <v>0</v>
      </c>
      <c r="AL19" s="4">
        <f>AI19*'Colombia-IO-Data'!$AN25</f>
        <v>671829.4777084369</v>
      </c>
      <c r="AM19" s="4">
        <f>AJ19*'Colombia-IO-Data'!$AN25</f>
        <v>133030.14895072998</v>
      </c>
      <c r="AN19" s="20">
        <f>AK19*'Colombia-IO-Data'!$AO25</f>
        <v>0</v>
      </c>
      <c r="AO19" s="20">
        <f>AL19*'Colombia-IO-Data'!$AO25</f>
        <v>343418.49136126076</v>
      </c>
      <c r="AP19" s="20">
        <f>AM19*'Colombia-IO-Data'!$AO25</f>
        <v>68000.905846007037</v>
      </c>
      <c r="AQ19" s="20">
        <f>(AN19*'Default-Data'!$F$19/pv_dollar_index)/'Colombia-IO-Data'!$AP25</f>
        <v>0</v>
      </c>
      <c r="AR19" s="20">
        <f>(AO19*'Default-Data'!$F$19/pv_dollar_index)/'Colombia-IO-Data'!$AP25</f>
        <v>63.421243319529374</v>
      </c>
      <c r="AS19" s="20">
        <f>(AP19*'Default-Data'!$F$19/pv_dollar_index)/'Colombia-IO-Data'!$AP25</f>
        <v>12.558153110838902</v>
      </c>
      <c r="AT19" s="84">
        <v>17106.225629223558</v>
      </c>
      <c r="AU19" s="84">
        <v>2959.8354847825176</v>
      </c>
      <c r="AV19">
        <f>'Colombia-IO-Data'!$AN25*Calculations!AG19</f>
        <v>0</v>
      </c>
      <c r="AW19">
        <f>'Colombia-IO-Data'!$AN25*Calculations!AT19</f>
        <v>6016.8530350952651</v>
      </c>
      <c r="AX19">
        <f>'Colombia-IO-Data'!$AN25*Calculations!AU19</f>
        <v>1041.0768281678916</v>
      </c>
      <c r="AY19">
        <f>AV19*'Colombia-IO-Data'!$AO25</f>
        <v>0</v>
      </c>
      <c r="AZ19">
        <f>AW19*'Colombia-IO-Data'!$AO25</f>
        <v>3075.6295468052967</v>
      </c>
      <c r="BA19">
        <f>AX19*'Colombia-IO-Data'!$AO25</f>
        <v>532.16633920273432</v>
      </c>
      <c r="BB19">
        <f>(AY19*'Default-Data'!$F$19/pv_dollar_index)/'Colombia-IO-Data'!$AP25</f>
        <v>0</v>
      </c>
      <c r="BC19">
        <f>(AZ19*'Default-Data'!$F$19/pv_dollar_index)/'Colombia-IO-Data'!$AP25</f>
        <v>0.56799576829856258</v>
      </c>
      <c r="BD19">
        <f>(BA19*'Default-Data'!$F$19/pv_dollar_index)/'Colombia-IO-Data'!$AP25</f>
        <v>9.8278490337713506E-2</v>
      </c>
      <c r="BF19" t="s">
        <v>940</v>
      </c>
      <c r="BG19">
        <f t="shared" si="3"/>
        <v>0</v>
      </c>
      <c r="BH19">
        <f t="shared" si="4"/>
        <v>0</v>
      </c>
      <c r="BJ19" s="84">
        <v>663295.49187913584</v>
      </c>
      <c r="BK19" s="84">
        <v>129899.59392291843</v>
      </c>
      <c r="BL19">
        <f>BG19*'Mexico-IO-Data'!AQ25</f>
        <v>0</v>
      </c>
      <c r="BM19">
        <f>BJ19*'Mexico-IO-Data'!$AQ25</f>
        <v>235108.79125223021</v>
      </c>
      <c r="BN19">
        <f>BK19*'Mexico-IO-Data'!$AQ25</f>
        <v>46043.636486734824</v>
      </c>
      <c r="BO19">
        <f>BG19*'Mexico-IO-Data'!AR25</f>
        <v>0</v>
      </c>
      <c r="BP19">
        <f>BJ19*'Mexico-IO-Data'!$AR25</f>
        <v>84077.275758754957</v>
      </c>
      <c r="BQ19">
        <f>BK19*'Mexico-IO-Data'!$AR25</f>
        <v>16465.668940800839</v>
      </c>
      <c r="BR19">
        <f>(Calculations!BO19*'Default-Data'!$F$19/pv_dollar_index)/'Mexico-IO-Data'!$AS25</f>
        <v>0</v>
      </c>
      <c r="BS19">
        <f>(Calculations!BP19*'Default-Data'!$F$19/pv_dollar_index)/'Mexico-IO-Data'!$AS25</f>
        <v>7.3695485557150207</v>
      </c>
      <c r="BT19">
        <f>(Calculations!BQ19*'Default-Data'!$F$19/pv_dollar_index)/'Mexico-IO-Data'!$AS25</f>
        <v>1.4432502203061082</v>
      </c>
      <c r="BU19" s="84">
        <v>7585.795615804901</v>
      </c>
      <c r="BV19" s="84">
        <v>1524.8134134873371</v>
      </c>
      <c r="BW19">
        <f>BH19*'Mexico-IO-Data'!AQ25</f>
        <v>0</v>
      </c>
      <c r="BX19">
        <f>BU19*'Mexico-IO-Data'!$AQ25</f>
        <v>2688.8276186917615</v>
      </c>
      <c r="BY19">
        <f>BV19*'Mexico-IO-Data'!$AQ25</f>
        <v>540.47862968970617</v>
      </c>
      <c r="BZ19">
        <f>BH19*'Mexico-IO-Data'!AR25</f>
        <v>0</v>
      </c>
      <c r="CA19">
        <f>BU19*'Mexico-IO-Data'!$AR25</f>
        <v>961.5518839615454</v>
      </c>
      <c r="CB19">
        <f>BV19*'Mexico-IO-Data'!$AR25</f>
        <v>193.28061085297409</v>
      </c>
      <c r="CC19">
        <f>(BZ19*'Default-Data'!$F$19/pv_dollar_index)/'Mexico-IO-Data'!$AS25</f>
        <v>0</v>
      </c>
      <c r="CD19">
        <f>(CA19*'Default-Data'!$F$19/pv_dollar_index)/'Mexico-IO-Data'!$AS25</f>
        <v>8.4282027857639968E-2</v>
      </c>
      <c r="CE19">
        <f>(CB19*'Default-Data'!$F$19/pv_dollar_index)/'Mexico-IO-Data'!$AS25</f>
        <v>1.6941448610279578E-2</v>
      </c>
      <c r="CG19" t="s">
        <v>283</v>
      </c>
      <c r="CH19">
        <f t="shared" si="5"/>
        <v>0</v>
      </c>
      <c r="CI19">
        <f t="shared" si="6"/>
        <v>0</v>
      </c>
      <c r="CK19" s="84">
        <v>861565.91827917797</v>
      </c>
      <c r="CL19" s="84">
        <v>166368.17896162334</v>
      </c>
      <c r="CM19">
        <f>CH19*'Philippines-IO-Data'!AN25</f>
        <v>0</v>
      </c>
      <c r="CN19">
        <f>'Philippines-IO-Data'!$AN25*Calculations!CK19</f>
        <v>315218.88628095144</v>
      </c>
      <c r="CO19">
        <f>'Philippines-IO-Data'!$AN25*Calculations!CL19</f>
        <v>60868.693819292566</v>
      </c>
      <c r="CP19">
        <f>CH19*'Philippines-IO-Data'!AO25</f>
        <v>0</v>
      </c>
      <c r="CQ19">
        <f>'Philippines-IO-Data'!$AO25*Calculations!CK19</f>
        <v>93779.936129937167</v>
      </c>
      <c r="CR19">
        <f>'Philippines-IO-Data'!$AO25*Calculations!CL19</f>
        <v>18108.883912489433</v>
      </c>
      <c r="CS19" s="31">
        <f>(CP19*'Default-Data'!$F$19/pv_dollar_index)/'Philippines-IO-Data'!$AP25</f>
        <v>0</v>
      </c>
      <c r="CT19" s="31">
        <f>(CQ19*'Default-Data'!$F$19/pv_dollar_index)/'Philippines-IO-Data'!$AP25</f>
        <v>22.821790005721112</v>
      </c>
      <c r="CU19" s="31">
        <f>(CR19*'Default-Data'!$F$19/pv_dollar_index)/'Philippines-IO-Data'!$AP25</f>
        <v>4.4068823561171699</v>
      </c>
      <c r="CV19" s="84">
        <v>8870.3970108901522</v>
      </c>
      <c r="CW19" s="84">
        <v>1444.6664667992027</v>
      </c>
      <c r="CX19">
        <f>CI19*'Philippines-IO-Data'!AN25</f>
        <v>0</v>
      </c>
      <c r="CY19">
        <f>'Philippines-IO-Data'!$AN25*Calculations!CV19</f>
        <v>3245.3891307903768</v>
      </c>
      <c r="CZ19">
        <f>'Philippines-IO-Data'!$AN25*Calculations!CW19</f>
        <v>528.55637049969801</v>
      </c>
      <c r="DA19">
        <f>'Philippines-IO-Data'!AO25*Calculations!CI19</f>
        <v>0</v>
      </c>
      <c r="DB19">
        <f>'Philippines-IO-Data'!$AO25*Calculations!CV19</f>
        <v>965.5271262238</v>
      </c>
      <c r="DC19">
        <f>'Philippines-IO-Data'!$AO25*Calculations!CW19</f>
        <v>157.24940612331724</v>
      </c>
      <c r="DD19" s="20">
        <f>(DA19*'Default-Data'!$F$19/pv_dollar_index)/'Philippines-IO-Data'!$AP25</f>
        <v>0</v>
      </c>
      <c r="DE19" s="20">
        <f>(DB19*'Default-Data'!$F$19/pv_dollar_index)/'Philippines-IO-Data'!$AP25</f>
        <v>0.23496558249918387</v>
      </c>
      <c r="DF19" s="20">
        <f>(DC19*'Default-Data'!$F$19/pv_dollar_index)/'Philippines-IO-Data'!$AP25</f>
        <v>3.8267385041703871E-2</v>
      </c>
      <c r="DH19" t="s">
        <v>940</v>
      </c>
      <c r="DI19">
        <f t="shared" si="7"/>
        <v>0</v>
      </c>
      <c r="DJ19">
        <f t="shared" si="8"/>
        <v>0</v>
      </c>
      <c r="DL19" s="84">
        <v>905647.32857049152</v>
      </c>
      <c r="DM19" s="84">
        <v>392329.84759120375</v>
      </c>
      <c r="DN19">
        <f>DI19*'SouthAfrica-IO-Data'!AR25</f>
        <v>0</v>
      </c>
      <c r="DO19">
        <f>DL19*'SouthAfrica-IO-Data'!$AR25</f>
        <v>275219.10229761089</v>
      </c>
      <c r="DP19">
        <f>DM19*'SouthAfrica-IO-Data'!$AR25</f>
        <v>119225.95590166881</v>
      </c>
      <c r="DQ19">
        <f>DI19*'SouthAfrica-IO-Data'!AS25</f>
        <v>0</v>
      </c>
      <c r="DR19">
        <f>DL19*'SouthAfrica-IO-Data'!$AS25</f>
        <v>220351.47965940612</v>
      </c>
      <c r="DS19">
        <f>DM19*'SouthAfrica-IO-Data'!$AS25</f>
        <v>95457.094283850834</v>
      </c>
      <c r="DT19">
        <f>(DQ19*'Default-Data'!$F$19/pv_dollar_index)/'SouthAfrica-IO-Data'!$AT25</f>
        <v>0</v>
      </c>
      <c r="DU19">
        <f>(DR19*'Default-Data'!$F$19/pv_dollar_index)/'SouthAfrica-IO-Data'!$AT25</f>
        <v>13.485084842754347</v>
      </c>
      <c r="DV19">
        <f>(DS19*'Default-Data'!$F$19/pv_dollar_index)/'SouthAfrica-IO-Data'!$AT25</f>
        <v>5.8417897499495224</v>
      </c>
      <c r="DW19" s="84">
        <v>8837.8843808399215</v>
      </c>
      <c r="DX19" s="84">
        <v>3376.7160940249851</v>
      </c>
      <c r="DY19">
        <f>DJ19*'SouthAfrica-IO-Data'!AR25</f>
        <v>0</v>
      </c>
      <c r="DZ19">
        <f>DW19*'SouthAfrica-IO-Data'!$AR25</f>
        <v>2685.7635734918599</v>
      </c>
      <c r="EA19">
        <f>DX19*'SouthAfrica-IO-Data'!$AR25</f>
        <v>1026.1574707876102</v>
      </c>
      <c r="EB19">
        <f>DJ19*'SouthAfrica-IO-Data'!AS25</f>
        <v>0</v>
      </c>
      <c r="EC19">
        <f>DW19*'SouthAfrica-IO-Data'!$AS25</f>
        <v>2150.33030953754</v>
      </c>
      <c r="ED19">
        <f>DX19*'SouthAfrica-IO-Data'!$AS25</f>
        <v>821.58293215814547</v>
      </c>
      <c r="EE19">
        <f>(EB19*'Default-Data'!$F$19/pv_dollar_index)/'SouthAfrica-IO-Data'!$AT25</f>
        <v>0</v>
      </c>
      <c r="EF19">
        <f>(EC19*'Default-Data'!$F$19/pv_dollar_index)/'SouthAfrica-IO-Data'!$AT25</f>
        <v>0.13159606057050649</v>
      </c>
      <c r="EG19">
        <f>(ED19*'Default-Data'!$F$19/pv_dollar_index)/'SouthAfrica-IO-Data'!$AT25</f>
        <v>5.0279288174675731E-2</v>
      </c>
      <c r="EI19" t="s">
        <v>141</v>
      </c>
      <c r="EJ19">
        <v>0</v>
      </c>
      <c r="EK19">
        <v>0</v>
      </c>
      <c r="EM19" s="84">
        <v>1826136.9475237031</v>
      </c>
      <c r="EN19" s="84">
        <v>158339.35084693157</v>
      </c>
      <c r="EO19">
        <f>EJ19*'Zambia-IO-Data'!BO23</f>
        <v>0</v>
      </c>
      <c r="EP19">
        <f>EM19*'Zambia-IO-Data'!$BO23</f>
        <v>585360.55096337269</v>
      </c>
      <c r="EQ19">
        <f>EN19*'Zambia-IO-Data'!$BO23</f>
        <v>50755.015814464037</v>
      </c>
      <c r="ER19">
        <f>EJ19*'Zambia-IO-Data'!$BN23</f>
        <v>0</v>
      </c>
      <c r="ES19">
        <f>EM19*'Zambia-IO-Data'!$BN23</f>
        <v>332198.44720424525</v>
      </c>
      <c r="ET19">
        <f>EN19*'Zambia-IO-Data'!$BN23</f>
        <v>28804.020724735987</v>
      </c>
      <c r="EU19">
        <f>(ER19*'Default-Data'!$F$19/pv_dollar_index)/'Zambia-IO-Data'!$BP23</f>
        <v>0</v>
      </c>
      <c r="EV19">
        <f>(ES19*'Default-Data'!$F$19/pv_dollar_index)/'Zambia-IO-Data'!$BP23</f>
        <v>2516.7892864596638</v>
      </c>
      <c r="EW19">
        <f>(ET19*'Default-Data'!$F$19/pv_dollar_index)/'Zambia-IO-Data'!$BP23</f>
        <v>218.22393023531041</v>
      </c>
      <c r="EX19" s="84">
        <v>27283.130724493203</v>
      </c>
      <c r="EY19" s="84">
        <v>1127.5853381351371</v>
      </c>
      <c r="EZ19">
        <f>EK19*'Zambia-IO-Data'!BO23</f>
        <v>0</v>
      </c>
      <c r="FA19">
        <f>EX19*'Zambia-IO-Data'!$BO23</f>
        <v>8745.4932964099426</v>
      </c>
      <c r="FB19">
        <f>EY19*'Zambia-IO-Data'!$BO23</f>
        <v>361.44275799470807</v>
      </c>
      <c r="FC19">
        <f>EK19*'Zambia-IO-Data'!BN23</f>
        <v>0</v>
      </c>
      <c r="FD19">
        <f>EX19*'Zambia-IO-Data'!$BN23</f>
        <v>4963.162085865104</v>
      </c>
      <c r="FE19">
        <f>EY19*'Zambia-IO-Data'!$BN23</f>
        <v>205.12267654773154</v>
      </c>
      <c r="FF19">
        <f>(FC19*'Default-Data'!$F$19/pv_dollar_index)/'Zambia-IO-Data'!$BP23</f>
        <v>0</v>
      </c>
      <c r="FG19">
        <f>(FD19*'Default-Data'!$F$19/pv_dollar_index)/'Zambia-IO-Data'!$BP23</f>
        <v>37.601720507104361</v>
      </c>
      <c r="FH19">
        <f>(FE19*'Default-Data'!$F$19/pv_dollar_index)/'Zambia-IO-Data'!$BP23</f>
        <v>1.5540426485734169</v>
      </c>
      <c r="FJ19" t="s">
        <v>283</v>
      </c>
      <c r="FK19">
        <f t="shared" si="9"/>
        <v>0</v>
      </c>
      <c r="FL19">
        <f t="shared" si="10"/>
        <v>0</v>
      </c>
      <c r="FN19">
        <v>3609265.3227144852</v>
      </c>
      <c r="FO19">
        <v>880727.93803682644</v>
      </c>
      <c r="FP19">
        <f>FK19*CustomRegion1!C21</f>
        <v>0</v>
      </c>
      <c r="FQ19">
        <f>FN19*CustomRegion1!$C21</f>
        <v>1320512.5355827513</v>
      </c>
      <c r="FR19">
        <f>FO19*CustomRegion1!$C21</f>
        <v>322229.64471364778</v>
      </c>
      <c r="FS19">
        <f>FK19*CustomRegion1!D21</f>
        <v>0</v>
      </c>
      <c r="FT19">
        <f>FN19*CustomRegion1!$D21</f>
        <v>392862.18762716075</v>
      </c>
      <c r="FU19">
        <f>FO19*CustomRegion1!$D21</f>
        <v>95865.688306139855</v>
      </c>
      <c r="FV19">
        <f>(FS19*'Default-Data'!$C$58/pv_dollar_index)/CustomRegion1!$E21</f>
        <v>0</v>
      </c>
      <c r="FW19">
        <f>(FT19*'Default-Data'!$C$58/pv_dollar_index)/CustomRegion1!$E21</f>
        <v>96.004354764874336</v>
      </c>
      <c r="FX19">
        <f>(FU19*'Default-Data'!$C$58/pv_dollar_index)/CustomRegion1!$E21</f>
        <v>23.426850024711374</v>
      </c>
      <c r="FY19">
        <v>38805.37891004666</v>
      </c>
      <c r="FZ19">
        <v>7699.9239147560875</v>
      </c>
      <c r="GA19">
        <f>FL19*CustomRegion1!C21</f>
        <v>0</v>
      </c>
      <c r="GB19">
        <f>FY19*CustomRegion1!$C21</f>
        <v>14197.623260407992</v>
      </c>
      <c r="GC19">
        <f>FZ19*CustomRegion1!$C21</f>
        <v>2817.1511771325559</v>
      </c>
      <c r="GD19">
        <f>FL19*CustomRegion1!D21</f>
        <v>0</v>
      </c>
      <c r="GE19">
        <f>FY19*CustomRegion1!$D21</f>
        <v>4223.8972996410557</v>
      </c>
      <c r="GF19">
        <f>FZ19*CustomRegion1!$D21</f>
        <v>838.12318664306315</v>
      </c>
      <c r="GG19">
        <f>(GD19*'Default-Data'!$C$58/pv_dollar_index)/CustomRegion1!$E21</f>
        <v>0</v>
      </c>
      <c r="GH19">
        <f>(GE19*'Default-Data'!$C$58/pv_dollar_index)/CustomRegion1!$E21</f>
        <v>1.032200470333835</v>
      </c>
      <c r="GI19">
        <f>(GF19*'Default-Data'!$C$58/pv_dollar_index)/CustomRegion1!$E21</f>
        <v>0.20481349002594806</v>
      </c>
      <c r="GK19" t="s">
        <v>46</v>
      </c>
      <c r="GL19">
        <v>0</v>
      </c>
      <c r="GM19">
        <v>0</v>
      </c>
      <c r="GO19">
        <v>6092120.7468370758</v>
      </c>
      <c r="GP19">
        <v>1701438.1644821614</v>
      </c>
      <c r="GQ19">
        <f>GL19*CustomRegion2!$C$13</f>
        <v>0</v>
      </c>
      <c r="GR19">
        <f>GO19*CustomRegion2!C$13</f>
        <v>3753851.8560323548</v>
      </c>
      <c r="GS19">
        <f>GP19*CustomRegion2!D$13</f>
        <v>188275.44768457569</v>
      </c>
      <c r="GT19">
        <f>GL19*CustomRegion2!D25</f>
        <v>0</v>
      </c>
      <c r="GU19">
        <f>GO19*CustomRegion2!$D25</f>
        <v>1639275.3721985871</v>
      </c>
      <c r="GV19">
        <f>GP19*CustomRegion2!$D25</f>
        <v>457825.08198026801</v>
      </c>
      <c r="GW19">
        <f>(GT19*'Default-Data'!$C$59/pv_dollar_index)/CustomRegion2!$E25</f>
        <v>0</v>
      </c>
      <c r="GX19">
        <f>(GU19*'Default-Data'!$C$59/pv_dollar_index)/CustomRegion2!$E25</f>
        <v>143.68590493189637</v>
      </c>
      <c r="GY19">
        <f>(GV19*'Default-Data'!$C$59/pv_dollar_index)/CustomRegion2!$E25</f>
        <v>40.129323187858695</v>
      </c>
      <c r="GZ19">
        <v>1558754.1809486125</v>
      </c>
      <c r="HA19">
        <v>475433.6284816775</v>
      </c>
      <c r="HB19">
        <f>GM19*CustomRegion2!C25</f>
        <v>0</v>
      </c>
      <c r="HC19">
        <f>GZ19*CustomRegion2!$C25</f>
        <v>585698.46612231946</v>
      </c>
      <c r="HD19">
        <f>HA19*CustomRegion2!$C25</f>
        <v>178643.14357458471</v>
      </c>
      <c r="HE19">
        <f>GM19*CustomRegion2!D25</f>
        <v>0</v>
      </c>
      <c r="HF19">
        <f>GZ19*CustomRegion2!$D25</f>
        <v>419431.49952621514</v>
      </c>
      <c r="HG19">
        <f>HA19*CustomRegion2!$D25</f>
        <v>127930.26774619665</v>
      </c>
      <c r="HH19">
        <f>(HE19*'Default-Data'!$C$59/pv_dollar_index)/CustomRegion2!$E25</f>
        <v>0</v>
      </c>
      <c r="HI19">
        <f>(HF19*'Default-Data'!$C$59/pv_dollar_index)/CustomRegion2!$E25</f>
        <v>36.764045619460219</v>
      </c>
      <c r="HJ19">
        <f>(HG19*'Default-Data'!$C$59/pv_dollar_index)/CustomRegion2!$E25</f>
        <v>11.213354754813722</v>
      </c>
      <c r="HL19" t="s">
        <v>141</v>
      </c>
      <c r="HM19">
        <f t="shared" si="11"/>
        <v>0</v>
      </c>
      <c r="HN19">
        <f t="shared" si="12"/>
        <v>0</v>
      </c>
      <c r="HP19">
        <v>1826136.9475237031</v>
      </c>
      <c r="HQ19">
        <v>158339.35084693157</v>
      </c>
      <c r="HR19">
        <f>HM19*CustomRegion3!D24</f>
        <v>0</v>
      </c>
      <c r="HS19">
        <f>HP19*CustomRegion3!$D24</f>
        <v>585360.55096337269</v>
      </c>
      <c r="HT19">
        <f>HQ19*CustomRegion3!$D24</f>
        <v>50755.015814464037</v>
      </c>
      <c r="HU19">
        <f>HM19*CustomRegion3!E24</f>
        <v>0</v>
      </c>
      <c r="HV19">
        <f>HP19*CustomRegion3!$E24</f>
        <v>332198.44720424525</v>
      </c>
      <c r="HW19">
        <f>HQ19*CustomRegion3!$E24</f>
        <v>28804.020724735987</v>
      </c>
      <c r="HX19">
        <f>(HU19*'Default-Data'!$C$60/pv_dollar_index)/CustomRegion3!$F24</f>
        <v>0</v>
      </c>
      <c r="HY19">
        <f>(HV19*'Default-Data'!$C$60/pv_dollar_index)/CustomRegion3!$F24</f>
        <v>2526.9826124326687</v>
      </c>
      <c r="HZ19">
        <f>(HW19*'Default-Data'!$C$60/pv_dollar_index)/CustomRegion3!$F24</f>
        <v>219.10776571091665</v>
      </c>
      <c r="IA19">
        <v>27283.130724493203</v>
      </c>
      <c r="IB19">
        <v>1127.5853381351371</v>
      </c>
      <c r="IC19">
        <f>HN19*CustomRegion3!D24</f>
        <v>0</v>
      </c>
      <c r="ID19">
        <f>IA19*CustomRegion3!$D24</f>
        <v>8745.4932964099426</v>
      </c>
      <c r="IE19">
        <f>IB19*CustomRegion3!$D24</f>
        <v>361.44275799470807</v>
      </c>
      <c r="IF19">
        <f>HN19*CustomRegion3!E24</f>
        <v>0</v>
      </c>
      <c r="IG19">
        <f>IA19*CustomRegion3!$E24</f>
        <v>4963.162085865104</v>
      </c>
      <c r="IH19">
        <f>IB19*CustomRegion3!$E24</f>
        <v>205.12267654773154</v>
      </c>
      <c r="II19">
        <f>(IF19*'Default-Data'!$C$60/pv_dollar_index)/CustomRegion3!$F24</f>
        <v>0</v>
      </c>
      <c r="IJ19">
        <f>(IG19*'Default-Data'!$C$60/pv_dollar_index)/CustomRegion3!$F24</f>
        <v>37.754012395955293</v>
      </c>
      <c r="IK19">
        <f>(IH19*'Default-Data'!$C$60/pv_dollar_index)/CustomRegion3!$F24</f>
        <v>1.5603367246719144</v>
      </c>
    </row>
    <row r="20" spans="2:245" x14ac:dyDescent="0.3">
      <c r="AD20">
        <v>19</v>
      </c>
      <c r="AE20" t="s">
        <v>284</v>
      </c>
      <c r="AF20">
        <f>'Solar-PV-Inputs'!B13*'Solar-PV-Inputs'!C13+'Solar-PV-Inputs'!B14*'Solar-PV-Inputs'!C14</f>
        <v>0</v>
      </c>
      <c r="AG20" s="4">
        <f>'Solar-PV-Inputs'!B35*'Solar-PV-Inputs'!C35</f>
        <v>0</v>
      </c>
      <c r="AI20" s="85">
        <v>578978.19814578316</v>
      </c>
      <c r="AJ20" s="85">
        <v>70449.443563901819</v>
      </c>
      <c r="AK20" s="4">
        <f>AF20*'Colombia-IO-Data'!AN26</f>
        <v>0</v>
      </c>
      <c r="AL20" s="4">
        <f>AI20*'Colombia-IO-Data'!$AN26</f>
        <v>138315.89506048226</v>
      </c>
      <c r="AM20" s="4">
        <f>AJ20*'Colombia-IO-Data'!$AN26</f>
        <v>16830.129138300406</v>
      </c>
      <c r="AN20" s="20">
        <f>AK20*'Colombia-IO-Data'!$AO26</f>
        <v>0</v>
      </c>
      <c r="AO20" s="20">
        <f>AL20*'Colombia-IO-Data'!$AO26</f>
        <v>54943.034527489493</v>
      </c>
      <c r="AP20" s="20">
        <f>AM20*'Colombia-IO-Data'!$AO26</f>
        <v>6685.4092650985449</v>
      </c>
      <c r="AQ20" s="20">
        <f>(AN20*'Default-Data'!$F$19/pv_dollar_index)/'Colombia-IO-Data'!$AP26</f>
        <v>0</v>
      </c>
      <c r="AR20" s="20">
        <f>(AO20*'Default-Data'!$F$19/pv_dollar_index)/'Colombia-IO-Data'!$AP26</f>
        <v>10.146674244793708</v>
      </c>
      <c r="AS20" s="20">
        <f>(AP20*'Default-Data'!$F$19/pv_dollar_index)/'Colombia-IO-Data'!$AP26</f>
        <v>1.2346363936658997</v>
      </c>
      <c r="AT20" s="84">
        <v>2443.4219535478551</v>
      </c>
      <c r="AU20" s="84">
        <v>551.32828031985173</v>
      </c>
      <c r="AV20">
        <f>'Colombia-IO-Data'!$AN26*Calculations!AG20</f>
        <v>0</v>
      </c>
      <c r="AW20">
        <f>'Colombia-IO-Data'!$AN26*Calculations!AT20</f>
        <v>583.7250791096393</v>
      </c>
      <c r="AX20">
        <f>'Colombia-IO-Data'!$AN26*Calculations!AU20</f>
        <v>131.71042503641146</v>
      </c>
      <c r="AY20">
        <f>AV20*'Colombia-IO-Data'!$AO26</f>
        <v>0</v>
      </c>
      <c r="AZ20">
        <f>AW20*'Colombia-IO-Data'!$AO26</f>
        <v>231.87231779874818</v>
      </c>
      <c r="BA20">
        <f>AX20*'Colombia-IO-Data'!$AO26</f>
        <v>52.319152670352821</v>
      </c>
      <c r="BB20">
        <f>(AY20*'Default-Data'!$F$19/pv_dollar_index)/'Colombia-IO-Data'!$AP26</f>
        <v>0</v>
      </c>
      <c r="BC20">
        <f>(AZ20*'Default-Data'!$F$19/pv_dollar_index)/'Colombia-IO-Data'!$AP26</f>
        <v>4.2821312934800557E-2</v>
      </c>
      <c r="BD20">
        <f>(BA20*'Default-Data'!$F$19/pv_dollar_index)/'Colombia-IO-Data'!$AP26</f>
        <v>9.6621055512340227E-3</v>
      </c>
      <c r="BF20" t="s">
        <v>941</v>
      </c>
      <c r="BG20">
        <f t="shared" si="3"/>
        <v>0</v>
      </c>
      <c r="BH20">
        <f t="shared" si="4"/>
        <v>0</v>
      </c>
      <c r="BJ20" s="84">
        <v>673057.71678402566</v>
      </c>
      <c r="BK20" s="84">
        <v>735791.57349277323</v>
      </c>
      <c r="BL20">
        <f>BG20*'Mexico-IO-Data'!AQ26</f>
        <v>0</v>
      </c>
      <c r="BM20">
        <f>BJ20*'Mexico-IO-Data'!$AQ26</f>
        <v>91231.126466415022</v>
      </c>
      <c r="BN20">
        <f>BK20*'Mexico-IO-Data'!$AQ26</f>
        <v>99734.528585431544</v>
      </c>
      <c r="BO20">
        <f>BG20*'Mexico-IO-Data'!AR26</f>
        <v>0</v>
      </c>
      <c r="BP20">
        <f>BJ20*'Mexico-IO-Data'!$AR26</f>
        <v>39114.480441812892</v>
      </c>
      <c r="BQ20">
        <f>BK20*'Mexico-IO-Data'!$AR26</f>
        <v>42760.233473214786</v>
      </c>
      <c r="BR20">
        <f>(Calculations!BO20*'Default-Data'!$F$19/pv_dollar_index)/'Mexico-IO-Data'!$AS26</f>
        <v>0</v>
      </c>
      <c r="BS20">
        <f>(Calculations!BP20*'Default-Data'!$F$19/pv_dollar_index)/'Mexico-IO-Data'!$AS26</f>
        <v>3.926347595339748</v>
      </c>
      <c r="BT20">
        <f>(Calculations!BQ20*'Default-Data'!$F$19/pv_dollar_index)/'Mexico-IO-Data'!$AS26</f>
        <v>4.2923116446217469</v>
      </c>
      <c r="BU20" s="84">
        <v>3644.9834890021211</v>
      </c>
      <c r="BV20" s="84">
        <v>8637.0159206077951</v>
      </c>
      <c r="BW20">
        <f>BH20*'Mexico-IO-Data'!AQ26</f>
        <v>0</v>
      </c>
      <c r="BX20">
        <f>BU20*'Mexico-IO-Data'!$AQ26</f>
        <v>494.06750916110974</v>
      </c>
      <c r="BY20">
        <f>BV20*'Mexico-IO-Data'!$AQ26</f>
        <v>1170.7238058430225</v>
      </c>
      <c r="BZ20">
        <f>BH20*'Mexico-IO-Data'!AR26</f>
        <v>0</v>
      </c>
      <c r="CA20">
        <f>BU20*'Mexico-IO-Data'!$AR26</f>
        <v>211.82675992860436</v>
      </c>
      <c r="CB20">
        <f>BV20*'Mexico-IO-Data'!$AR26</f>
        <v>501.93673124565873</v>
      </c>
      <c r="CC20">
        <f>(BZ20*'Default-Data'!$F$19/pv_dollar_index)/'Mexico-IO-Data'!$AS26</f>
        <v>0</v>
      </c>
      <c r="CD20">
        <f>(CA20*'Default-Data'!$F$19/pv_dollar_index)/'Mexico-IO-Data'!$AS26</f>
        <v>2.1263365384887052E-2</v>
      </c>
      <c r="CE20">
        <f>(CB20*'Default-Data'!$F$19/pv_dollar_index)/'Mexico-IO-Data'!$AS26</f>
        <v>5.038487167612607E-2</v>
      </c>
      <c r="CG20" t="s">
        <v>284</v>
      </c>
      <c r="CH20">
        <f t="shared" si="5"/>
        <v>0</v>
      </c>
      <c r="CI20">
        <f t="shared" si="6"/>
        <v>0</v>
      </c>
      <c r="CK20" s="84">
        <v>7874402.1934288498</v>
      </c>
      <c r="CL20" s="84">
        <v>3948844.1394374408</v>
      </c>
      <c r="CM20">
        <f>CH20*'Philippines-IO-Data'!AN26</f>
        <v>0</v>
      </c>
      <c r="CN20">
        <f>'Philippines-IO-Data'!$AN26*Calculations!CK20</f>
        <v>1940719.3423803875</v>
      </c>
      <c r="CO20">
        <f>'Philippines-IO-Data'!$AN26*Calculations!CL20</f>
        <v>973229.20689102123</v>
      </c>
      <c r="CP20">
        <f>CH20*'Philippines-IO-Data'!AO26</f>
        <v>0</v>
      </c>
      <c r="CQ20">
        <f>'Philippines-IO-Data'!$AO26*Calculations!CK20</f>
        <v>728236.01689540863</v>
      </c>
      <c r="CR20">
        <f>'Philippines-IO-Data'!$AO26*Calculations!CL20</f>
        <v>365194.77374986623</v>
      </c>
      <c r="CS20" s="31">
        <f>(CP20*'Default-Data'!$F$19/pv_dollar_index)/'Philippines-IO-Data'!$AP26</f>
        <v>0</v>
      </c>
      <c r="CT20" s="31">
        <f>(CQ20*'Default-Data'!$F$19/pv_dollar_index)/'Philippines-IO-Data'!$AP26</f>
        <v>177.2196712648894</v>
      </c>
      <c r="CU20" s="31">
        <f>(CR20*'Default-Data'!$F$19/pv_dollar_index)/'Philippines-IO-Data'!$AP26</f>
        <v>88.871871549992534</v>
      </c>
      <c r="CV20" s="84">
        <v>39787.772591570516</v>
      </c>
      <c r="CW20" s="84">
        <v>34289.987102508101</v>
      </c>
      <c r="CX20">
        <f>CI20*'Philippines-IO-Data'!AN26</f>
        <v>0</v>
      </c>
      <c r="CY20">
        <f>'Philippines-IO-Data'!$AN26*Calculations!CV20</f>
        <v>9806.0650144502742</v>
      </c>
      <c r="CZ20">
        <f>'Philippines-IO-Data'!$AN26*Calculations!CW20</f>
        <v>8451.084867794134</v>
      </c>
      <c r="DA20">
        <f>'Philippines-IO-Data'!AO26*Calculations!CI20</f>
        <v>0</v>
      </c>
      <c r="DB20">
        <f>'Philippines-IO-Data'!$AO26*Calculations!CV20</f>
        <v>3679.6303162422951</v>
      </c>
      <c r="DC20">
        <f>'Philippines-IO-Data'!$AO26*Calculations!CW20</f>
        <v>3171.187223299793</v>
      </c>
      <c r="DD20" s="20">
        <f>(DA20*'Default-Data'!$F$19/pv_dollar_index)/'Philippines-IO-Data'!$AP26</f>
        <v>0</v>
      </c>
      <c r="DE20" s="20">
        <f>(DB20*'Default-Data'!$F$19/pv_dollar_index)/'Philippines-IO-Data'!$AP26</f>
        <v>0.89545540167156734</v>
      </c>
      <c r="DF20" s="20">
        <f>(DC20*'Default-Data'!$F$19/pv_dollar_index)/'Philippines-IO-Data'!$AP26</f>
        <v>0.77172337565572835</v>
      </c>
      <c r="DH20" t="s">
        <v>941</v>
      </c>
      <c r="DI20">
        <f t="shared" si="7"/>
        <v>0</v>
      </c>
      <c r="DJ20">
        <f t="shared" si="8"/>
        <v>0</v>
      </c>
      <c r="DL20" s="84">
        <v>232335.6993200884</v>
      </c>
      <c r="DM20" s="84">
        <v>690223.97271829855</v>
      </c>
      <c r="DN20">
        <f>DI20*'SouthAfrica-IO-Data'!AR26</f>
        <v>0</v>
      </c>
      <c r="DO20">
        <f>DL20*'SouthAfrica-IO-Data'!$AR26</f>
        <v>59134.024802769331</v>
      </c>
      <c r="DP20">
        <f>DM20*'SouthAfrica-IO-Data'!$AR26</f>
        <v>175675.63504719143</v>
      </c>
      <c r="DQ20">
        <f>DI20*'SouthAfrica-IO-Data'!AS26</f>
        <v>0</v>
      </c>
      <c r="DR20">
        <f>DL20*'SouthAfrica-IO-Data'!$AS26</f>
        <v>41338.503453909048</v>
      </c>
      <c r="DS20">
        <f>DM20*'SouthAfrica-IO-Data'!$AS26</f>
        <v>122808.61771860807</v>
      </c>
      <c r="DT20">
        <f>(DQ20*'Default-Data'!$F$19/pv_dollar_index)/'SouthAfrica-IO-Data'!$AT26</f>
        <v>0</v>
      </c>
      <c r="DU20">
        <f>(DR20*'Default-Data'!$F$19/pv_dollar_index)/'SouthAfrica-IO-Data'!$AT26</f>
        <v>2.5298365466395047</v>
      </c>
      <c r="DV20">
        <f>(DS20*'Default-Data'!$F$19/pv_dollar_index)/'SouthAfrica-IO-Data'!$AT26</f>
        <v>7.5156501418397506</v>
      </c>
      <c r="DW20" s="84">
        <v>2197.2069379459895</v>
      </c>
      <c r="DX20" s="84">
        <v>5940.6400289693174</v>
      </c>
      <c r="DY20">
        <f>DJ20*'SouthAfrica-IO-Data'!AR26</f>
        <v>0</v>
      </c>
      <c r="DZ20">
        <f>DW20*'SouthAfrica-IO-Data'!$AR26</f>
        <v>559.23256712396631</v>
      </c>
      <c r="EA20">
        <f>DX20*'SouthAfrica-IO-Data'!$AR26</f>
        <v>1512.0102328029193</v>
      </c>
      <c r="EB20">
        <f>DJ20*'SouthAfrica-IO-Data'!AS26</f>
        <v>0</v>
      </c>
      <c r="EC20">
        <f>DW20*'SouthAfrica-IO-Data'!$AS26</f>
        <v>390.93969139928834</v>
      </c>
      <c r="ED20">
        <f>DX20*'SouthAfrica-IO-Data'!$AS26</f>
        <v>1056.9928300930083</v>
      </c>
      <c r="EE20">
        <f>(EB20*'Default-Data'!$F$19/pv_dollar_index)/'SouthAfrica-IO-Data'!$AT26</f>
        <v>0</v>
      </c>
      <c r="EF20">
        <f>(EC20*'Default-Data'!$F$19/pv_dollar_index)/'SouthAfrica-IO-Data'!$AT26</f>
        <v>2.3924753829963969E-2</v>
      </c>
      <c r="EG20">
        <f>(ED20*'Default-Data'!$F$19/pv_dollar_index)/'SouthAfrica-IO-Data'!$AT26</f>
        <v>6.4685919123478874E-2</v>
      </c>
      <c r="EI20" t="s">
        <v>142</v>
      </c>
      <c r="EJ20">
        <v>0</v>
      </c>
      <c r="EK20">
        <v>0</v>
      </c>
      <c r="EM20" s="84">
        <v>36922868.631372705</v>
      </c>
      <c r="EN20" s="84">
        <v>912091.31556741148</v>
      </c>
      <c r="EO20">
        <f>EJ20*'Zambia-IO-Data'!BO24</f>
        <v>0</v>
      </c>
      <c r="EP20">
        <f>EM20*'Zambia-IO-Data'!$BO24</f>
        <v>9020707.7167884763</v>
      </c>
      <c r="EQ20">
        <f>EN20*'Zambia-IO-Data'!$BO24</f>
        <v>222835.04705167367</v>
      </c>
      <c r="ER20">
        <f>EJ20*'Zambia-IO-Data'!$BN24</f>
        <v>0</v>
      </c>
      <c r="ES20">
        <f>EM20*'Zambia-IO-Data'!$BN24</f>
        <v>328994.0372245239</v>
      </c>
      <c r="ET20">
        <f>EN20*'Zambia-IO-Data'!$BN24</f>
        <v>8127.0122108276173</v>
      </c>
      <c r="EU20">
        <f>(ER20*'Default-Data'!$F$19/pv_dollar_index)/'Zambia-IO-Data'!$BP24</f>
        <v>0</v>
      </c>
      <c r="EV20">
        <f>(ES20*'Default-Data'!$F$19/pv_dollar_index)/'Zambia-IO-Data'!$BP24</f>
        <v>226.87716055411761</v>
      </c>
      <c r="EW20">
        <f>(ET20*'Default-Data'!$F$19/pv_dollar_index)/'Zambia-IO-Data'!$BP24</f>
        <v>5.6044585784479635</v>
      </c>
      <c r="EX20" s="84">
        <v>733865.73546612321</v>
      </c>
      <c r="EY20" s="84">
        <v>6502.7418694397202</v>
      </c>
      <c r="EZ20">
        <f>EK20*'Zambia-IO-Data'!BO24</f>
        <v>0</v>
      </c>
      <c r="FA20">
        <f>EX20*'Zambia-IO-Data'!$BO24</f>
        <v>179292.36130317952</v>
      </c>
      <c r="FB20">
        <f>EY20*'Zambia-IO-Data'!$BO24</f>
        <v>1588.6992516095193</v>
      </c>
      <c r="FC20">
        <f>EK20*'Zambia-IO-Data'!BN24</f>
        <v>0</v>
      </c>
      <c r="FD20">
        <f>EX20*'Zambia-IO-Data'!$BN24</f>
        <v>6538.9678549136142</v>
      </c>
      <c r="FE20">
        <f>EY20*'Zambia-IO-Data'!$BN24</f>
        <v>57.941416253831981</v>
      </c>
      <c r="FF20">
        <f>(FC20*'Default-Data'!$F$19/pv_dollar_index)/'Zambia-IO-Data'!$BP24</f>
        <v>0</v>
      </c>
      <c r="FG20">
        <f>(FD20*'Default-Data'!$F$19/pv_dollar_index)/'Zambia-IO-Data'!$BP24</f>
        <v>4.5093293252150888</v>
      </c>
      <c r="FH20">
        <f>(FE20*'Default-Data'!$F$19/pv_dollar_index)/'Zambia-IO-Data'!$BP24</f>
        <v>3.9956906541690047E-2</v>
      </c>
      <c r="FJ20" t="s">
        <v>284</v>
      </c>
      <c r="FK20">
        <f t="shared" si="9"/>
        <v>0</v>
      </c>
      <c r="FL20">
        <f t="shared" si="10"/>
        <v>0</v>
      </c>
      <c r="FN20">
        <v>14999322.064106077</v>
      </c>
      <c r="FO20">
        <v>9640408.3843832836</v>
      </c>
      <c r="FP20">
        <f>FK20*CustomRegion1!C22</f>
        <v>0</v>
      </c>
      <c r="FQ20">
        <f>FN20*CustomRegion1!$C22</f>
        <v>3696721.825651133</v>
      </c>
      <c r="FR20">
        <f>FO20*CustomRegion1!$C22</f>
        <v>2375967.9224451529</v>
      </c>
      <c r="FS20">
        <f>FK20*CustomRegion1!D22</f>
        <v>0</v>
      </c>
      <c r="FT20">
        <f>FN20*CustomRegion1!$D22</f>
        <v>1387158.8328586083</v>
      </c>
      <c r="FU20">
        <f>FO20*CustomRegion1!$D22</f>
        <v>891558.8041650895</v>
      </c>
      <c r="FV20">
        <f>(FS20*'Default-Data'!$C$58/pv_dollar_index)/CustomRegion1!$E22</f>
        <v>0</v>
      </c>
      <c r="FW20">
        <f>(FT20*'Default-Data'!$C$58/pv_dollar_index)/CustomRegion1!$E22</f>
        <v>338.9822001179017</v>
      </c>
      <c r="FX20">
        <f>(FU20*'Default-Data'!$C$58/pv_dollar_index)/CustomRegion1!$E22</f>
        <v>217.87163647839654</v>
      </c>
      <c r="FY20">
        <v>87435.246881730447</v>
      </c>
      <c r="FZ20">
        <v>84283.020738946972</v>
      </c>
      <c r="GA20">
        <f>FL20*CustomRegion1!C22</f>
        <v>0</v>
      </c>
      <c r="GB20">
        <f>FY20*CustomRegion1!$C22</f>
        <v>21549.226298192127</v>
      </c>
      <c r="GC20">
        <f>FZ20*CustomRegion1!$C22</f>
        <v>20772.330973749325</v>
      </c>
      <c r="GD20">
        <f>FL20*CustomRegion1!D22</f>
        <v>0</v>
      </c>
      <c r="GE20">
        <f>FY20*CustomRegion1!$D22</f>
        <v>8086.1371265177813</v>
      </c>
      <c r="GF20">
        <f>FZ20*CustomRegion1!$D22</f>
        <v>7794.6147284759527</v>
      </c>
      <c r="GG20">
        <f>(GD20*'Default-Data'!$C$58/pv_dollar_index)/CustomRegion1!$E22</f>
        <v>0</v>
      </c>
      <c r="GH20">
        <f>(GE20*'Default-Data'!$C$58/pv_dollar_index)/CustomRegion1!$E22</f>
        <v>1.9760221314767337</v>
      </c>
      <c r="GI20">
        <f>(GF20*'Default-Data'!$C$58/pv_dollar_index)/CustomRegion1!$E22</f>
        <v>1.9047823415326948</v>
      </c>
      <c r="GK20" t="s">
        <v>47</v>
      </c>
      <c r="GL20">
        <v>0</v>
      </c>
      <c r="GM20">
        <v>0</v>
      </c>
      <c r="GO20">
        <v>18140543.337380204</v>
      </c>
      <c r="GP20">
        <v>11532755.272175144</v>
      </c>
      <c r="GQ20">
        <f>GL20*CustomRegion2!$C$13</f>
        <v>0</v>
      </c>
      <c r="GR20">
        <f>GO20*CustomRegion2!C$13</f>
        <v>11177866.478075765</v>
      </c>
      <c r="GS20">
        <f>GP20*CustomRegion2!D$13</f>
        <v>1276176.0651855832</v>
      </c>
      <c r="GT20">
        <f>GL20*CustomRegion2!D26</f>
        <v>0</v>
      </c>
      <c r="GU20">
        <f>GO20*CustomRegion2!$D26</f>
        <v>1254666.8920748369</v>
      </c>
      <c r="GV20">
        <f>GP20*CustomRegion2!$D26</f>
        <v>797647.89539591339</v>
      </c>
      <c r="GW20">
        <f>(GT20*'Default-Data'!$C$59/pv_dollar_index)/CustomRegion2!$E26</f>
        <v>0</v>
      </c>
      <c r="GX20">
        <f>(GU20*'Default-Data'!$C$59/pv_dollar_index)/CustomRegion2!$E26</f>
        <v>125.94461894946512</v>
      </c>
      <c r="GY20">
        <f>(GV20*'Default-Data'!$C$59/pv_dollar_index)/CustomRegion2!$E26</f>
        <v>80.068630866119193</v>
      </c>
      <c r="GZ20">
        <v>3226550.7022045162</v>
      </c>
      <c r="HA20">
        <v>3222602.9719453296</v>
      </c>
      <c r="HB20">
        <f>GM20*CustomRegion2!C26</f>
        <v>0</v>
      </c>
      <c r="HC20">
        <f>GZ20*CustomRegion2!$C26</f>
        <v>530092.78731941234</v>
      </c>
      <c r="HD20">
        <f>HA20*CustomRegion2!$C26</f>
        <v>529444.21132299374</v>
      </c>
      <c r="HE20">
        <f>GM20*CustomRegion2!D26</f>
        <v>0</v>
      </c>
      <c r="HF20">
        <f>GZ20*CustomRegion2!$D26</f>
        <v>223160.14831347697</v>
      </c>
      <c r="HG20">
        <f>HA20*CustomRegion2!$D26</f>
        <v>222887.10872679396</v>
      </c>
      <c r="HH20">
        <f>(HE20*'Default-Data'!$C$59/pv_dollar_index)/CustomRegion2!$E26</f>
        <v>0</v>
      </c>
      <c r="HI20">
        <f>(HF20*'Default-Data'!$C$59/pv_dollar_index)/CustomRegion2!$E26</f>
        <v>22.401021356009892</v>
      </c>
      <c r="HJ20">
        <f>(HG20*'Default-Data'!$C$59/pv_dollar_index)/CustomRegion2!$E26</f>
        <v>22.373613390660587</v>
      </c>
      <c r="HL20" t="s">
        <v>142</v>
      </c>
      <c r="HM20">
        <f t="shared" si="11"/>
        <v>0</v>
      </c>
      <c r="HN20">
        <f t="shared" si="12"/>
        <v>0</v>
      </c>
      <c r="HP20">
        <v>36922868.631372705</v>
      </c>
      <c r="HQ20">
        <v>912091.31556741148</v>
      </c>
      <c r="HR20">
        <f>HM20*CustomRegion3!D25</f>
        <v>0</v>
      </c>
      <c r="HS20">
        <f>HP20*CustomRegion3!$D25</f>
        <v>9020707.7167884763</v>
      </c>
      <c r="HT20">
        <f>HQ20*CustomRegion3!$D25</f>
        <v>222835.04705167367</v>
      </c>
      <c r="HU20">
        <f>HM20*CustomRegion3!E25</f>
        <v>0</v>
      </c>
      <c r="HV20">
        <f>HP20*CustomRegion3!$E25</f>
        <v>328994.0372245239</v>
      </c>
      <c r="HW20">
        <f>HQ20*CustomRegion3!$E25</f>
        <v>8127.0122108276173</v>
      </c>
      <c r="HX20">
        <f>(HU20*'Default-Data'!$C$60/pv_dollar_index)/CustomRegion3!$F25</f>
        <v>0</v>
      </c>
      <c r="HY20">
        <f>(HV20*'Default-Data'!$C$60/pv_dollar_index)/CustomRegion3!$F25</f>
        <v>227.79604274493101</v>
      </c>
      <c r="HZ20">
        <f>(HW20*'Default-Data'!$C$60/pv_dollar_index)/CustomRegion3!$F25</f>
        <v>5.6271573691253041</v>
      </c>
      <c r="IA20">
        <v>733865.73546612321</v>
      </c>
      <c r="IB20">
        <v>6502.7418694397202</v>
      </c>
      <c r="IC20">
        <f>HN20*CustomRegion3!D25</f>
        <v>0</v>
      </c>
      <c r="ID20">
        <f>IA20*CustomRegion3!$D25</f>
        <v>179292.36130317952</v>
      </c>
      <c r="IE20">
        <f>IB20*CustomRegion3!$D25</f>
        <v>1588.6992516095193</v>
      </c>
      <c r="IF20">
        <f>HN20*CustomRegion3!E25</f>
        <v>0</v>
      </c>
      <c r="IG20">
        <f>IA20*CustomRegion3!$E25</f>
        <v>6538.9678549136142</v>
      </c>
      <c r="IH20">
        <f>IB20*CustomRegion3!$E25</f>
        <v>57.941416253831981</v>
      </c>
      <c r="II20">
        <f>(IF20*'Default-Data'!$C$60/pv_dollar_index)/CustomRegion3!$F25</f>
        <v>0</v>
      </c>
      <c r="IJ20">
        <f>(IG20*'Default-Data'!$C$60/pv_dollar_index)/CustomRegion3!$F25</f>
        <v>4.5275926991013478</v>
      </c>
      <c r="IK20">
        <f>(IH20*'Default-Data'!$C$60/pv_dollar_index)/CustomRegion3!$F25</f>
        <v>4.0118737242195474E-2</v>
      </c>
    </row>
    <row r="21" spans="2:245" x14ac:dyDescent="0.3">
      <c r="AD21">
        <v>20</v>
      </c>
      <c r="AE21" t="s">
        <v>285</v>
      </c>
      <c r="AF21">
        <v>0</v>
      </c>
      <c r="AG21" s="4">
        <v>0</v>
      </c>
      <c r="AI21" s="85">
        <v>2526320.8874518224</v>
      </c>
      <c r="AJ21" s="85">
        <v>262540.36622024095</v>
      </c>
      <c r="AK21" s="4">
        <f>AF21*'Colombia-IO-Data'!AN27</f>
        <v>0</v>
      </c>
      <c r="AL21" s="4">
        <f>AI21*'Colombia-IO-Data'!$AN27</f>
        <v>638988.00608698325</v>
      </c>
      <c r="AM21" s="4">
        <f>AJ21*'Colombia-IO-Data'!$AN27</f>
        <v>66404.923444871514</v>
      </c>
      <c r="AN21" s="20">
        <f>AK21*'Colombia-IO-Data'!$AO27</f>
        <v>0</v>
      </c>
      <c r="AO21" s="20">
        <f>AL21*'Colombia-IO-Data'!$AO27</f>
        <v>330738.91290874215</v>
      </c>
      <c r="AP21" s="20">
        <f>AM21*'Colombia-IO-Data'!$AO27</f>
        <v>34371.055454451431</v>
      </c>
      <c r="AQ21" s="20">
        <f>(AN21*'Default-Data'!$F$19/pv_dollar_index)/'Colombia-IO-Data'!$AP27</f>
        <v>0</v>
      </c>
      <c r="AR21" s="20">
        <f>(AO21*'Default-Data'!$F$19/pv_dollar_index)/'Colombia-IO-Data'!$AP27</f>
        <v>61.079626165954757</v>
      </c>
      <c r="AS21" s="20">
        <f>(AP21*'Default-Data'!$F$19/pv_dollar_index)/'Colombia-IO-Data'!$AP27</f>
        <v>6.3475180456508733</v>
      </c>
      <c r="AT21" s="84">
        <v>40823.543538553968</v>
      </c>
      <c r="AU21" s="84">
        <v>2054.6071239222365</v>
      </c>
      <c r="AV21">
        <f>'Colombia-IO-Data'!$AN27*Calculations!AG21</f>
        <v>0</v>
      </c>
      <c r="AW21">
        <f>'Colombia-IO-Data'!$AN27*Calculations!AT21</f>
        <v>10325.590393790864</v>
      </c>
      <c r="AX21">
        <f>'Colombia-IO-Data'!$AN27*Calculations!AU21</f>
        <v>519.67638629287865</v>
      </c>
      <c r="AY21">
        <f>AV21*'Colombia-IO-Data'!$AO27</f>
        <v>0</v>
      </c>
      <c r="AZ21">
        <f>AW21*'Colombia-IO-Data'!$AO27</f>
        <v>5344.5049194216936</v>
      </c>
      <c r="BA21">
        <f>AX21*'Colombia-IO-Data'!$AO27</f>
        <v>268.98345732557175</v>
      </c>
      <c r="BB21">
        <f>(AY21*'Default-Data'!$F$19/pv_dollar_index)/'Colombia-IO-Data'!$AP27</f>
        <v>0</v>
      </c>
      <c r="BC21">
        <f>(AZ21*'Default-Data'!$F$19/pv_dollar_index)/'Colombia-IO-Data'!$AP27</f>
        <v>0.98700319127690594</v>
      </c>
      <c r="BD21">
        <f>(BA21*'Default-Data'!$F$19/pv_dollar_index)/'Colombia-IO-Data'!$AP27</f>
        <v>4.967485946476817E-2</v>
      </c>
      <c r="BF21" t="s">
        <v>942</v>
      </c>
      <c r="BG21">
        <f t="shared" si="3"/>
        <v>0</v>
      </c>
      <c r="BH21">
        <f t="shared" si="4"/>
        <v>0</v>
      </c>
      <c r="BJ21" s="84">
        <v>1052875.3298284763</v>
      </c>
      <c r="BK21" s="84">
        <v>356487.90608231118</v>
      </c>
      <c r="BL21">
        <f>BG21*'Mexico-IO-Data'!AQ27</f>
        <v>0</v>
      </c>
      <c r="BM21">
        <f>BJ21*'Mexico-IO-Data'!$AQ27</f>
        <v>282481.5367937524</v>
      </c>
      <c r="BN21">
        <f>BK21*'Mexico-IO-Data'!$AQ27</f>
        <v>95644.041327213301</v>
      </c>
      <c r="BO21">
        <f>BG21*'Mexico-IO-Data'!AR27</f>
        <v>0</v>
      </c>
      <c r="BP21">
        <f>BJ21*'Mexico-IO-Data'!$AR27</f>
        <v>97465.99117339254</v>
      </c>
      <c r="BQ21">
        <f>BK21*'Mexico-IO-Data'!$AR27</f>
        <v>33000.533038702786</v>
      </c>
      <c r="BR21">
        <f>(Calculations!BO21*'Default-Data'!$F$19/pv_dollar_index)/'Mexico-IO-Data'!$AS27</f>
        <v>0</v>
      </c>
      <c r="BS21">
        <f>(Calculations!BP21*'Default-Data'!$F$19/pv_dollar_index)/'Mexico-IO-Data'!$AS27</f>
        <v>10.982175960173363</v>
      </c>
      <c r="BT21">
        <f>(Calculations!BQ21*'Default-Data'!$F$19/pv_dollar_index)/'Mexico-IO-Data'!$AS27</f>
        <v>3.7184012212609168</v>
      </c>
      <c r="BU21" s="84">
        <v>19668.864814003417</v>
      </c>
      <c r="BV21" s="84">
        <v>4184.5976921442743</v>
      </c>
      <c r="BW21">
        <f>BH21*'Mexico-IO-Data'!AQ27</f>
        <v>0</v>
      </c>
      <c r="BX21">
        <f>BU21*'Mexico-IO-Data'!$AQ27</f>
        <v>5277.0646269709723</v>
      </c>
      <c r="BY21">
        <f>BV21*'Mexico-IO-Data'!$AQ27</f>
        <v>1122.7080295756148</v>
      </c>
      <c r="BZ21">
        <f>BH21*'Mexico-IO-Data'!AR27</f>
        <v>0</v>
      </c>
      <c r="CA21">
        <f>BU21*'Mexico-IO-Data'!$AR27</f>
        <v>1820.7715102077789</v>
      </c>
      <c r="CB21">
        <f>BV21*'Mexico-IO-Data'!$AR27</f>
        <v>387.37346214881524</v>
      </c>
      <c r="CC21">
        <f>(BZ21*'Default-Data'!$F$19/pv_dollar_index)/'Mexico-IO-Data'!$AS27</f>
        <v>0</v>
      </c>
      <c r="CD21">
        <f>(CA21*'Default-Data'!$F$19/pv_dollar_index)/'Mexico-IO-Data'!$AS27</f>
        <v>0.20515908028677779</v>
      </c>
      <c r="CE21">
        <f>(CB21*'Default-Data'!$F$19/pv_dollar_index)/'Mexico-IO-Data'!$AS27</f>
        <v>4.3648081473378682E-2</v>
      </c>
      <c r="CG21" t="s">
        <v>285</v>
      </c>
      <c r="CH21">
        <f t="shared" si="5"/>
        <v>0</v>
      </c>
      <c r="CI21">
        <f t="shared" si="6"/>
        <v>0</v>
      </c>
      <c r="CK21" s="84">
        <v>287333.60413174593</v>
      </c>
      <c r="CL21" s="84">
        <v>2243353.293417729</v>
      </c>
      <c r="CM21">
        <f>CH21*'Philippines-IO-Data'!AN27</f>
        <v>0</v>
      </c>
      <c r="CN21">
        <f>'Philippines-IO-Data'!$AN27*Calculations!CK21</f>
        <v>74659.062408393162</v>
      </c>
      <c r="CO21">
        <f>'Philippines-IO-Data'!$AN27*Calculations!CL21</f>
        <v>582899.63696885901</v>
      </c>
      <c r="CP21">
        <f>CH21*'Philippines-IO-Data'!AO27</f>
        <v>0</v>
      </c>
      <c r="CQ21">
        <f>'Philippines-IO-Data'!$AO27*Calculations!CK21</f>
        <v>24966.704696570574</v>
      </c>
      <c r="CR21">
        <f>'Philippines-IO-Data'!$AO27*Calculations!CL21</f>
        <v>194927.21492178345</v>
      </c>
      <c r="CS21" s="31">
        <f>(CP21*'Default-Data'!$F$19/pv_dollar_index)/'Philippines-IO-Data'!$AP27</f>
        <v>0</v>
      </c>
      <c r="CT21" s="31">
        <f>(CQ21*'Default-Data'!$F$19/pv_dollar_index)/'Philippines-IO-Data'!$AP27</f>
        <v>6.0757654060514277</v>
      </c>
      <c r="CU21" s="31">
        <f>(CR21*'Default-Data'!$F$19/pv_dollar_index)/'Philippines-IO-Data'!$AP27</f>
        <v>47.436457614784999</v>
      </c>
      <c r="CV21" s="84">
        <v>1717.0338052583013</v>
      </c>
      <c r="CW21" s="84">
        <v>19480.271386102817</v>
      </c>
      <c r="CX21">
        <f>CI21*'Philippines-IO-Data'!AN27</f>
        <v>0</v>
      </c>
      <c r="CY21">
        <f>'Philippines-IO-Data'!$AN27*Calculations!CV21</f>
        <v>446.14389747926128</v>
      </c>
      <c r="CZ21">
        <f>'Philippines-IO-Data'!$AN27*Calculations!CW21</f>
        <v>5061.6383751642061</v>
      </c>
      <c r="DA21">
        <f>'Philippines-IO-Data'!AO27*Calculations!CI21</f>
        <v>0</v>
      </c>
      <c r="DB21">
        <f>'Philippines-IO-Data'!$AO27*Calculations!CV21</f>
        <v>149.19478736032931</v>
      </c>
      <c r="DC21">
        <f>'Philippines-IO-Data'!$AO27*Calculations!CW21</f>
        <v>1692.660294905435</v>
      </c>
      <c r="DD21" s="20">
        <f>(DA21*'Default-Data'!$F$19/pv_dollar_index)/'Philippines-IO-Data'!$AP27</f>
        <v>0</v>
      </c>
      <c r="DE21" s="20">
        <f>(DB21*'Default-Data'!$F$19/pv_dollar_index)/'Philippines-IO-Data'!$AP27</f>
        <v>3.6307255555900447E-2</v>
      </c>
      <c r="DF21" s="20">
        <f>(DC21*'Default-Data'!$F$19/pv_dollar_index)/'Philippines-IO-Data'!$AP27</f>
        <v>0.41191687044689923</v>
      </c>
      <c r="DH21" t="s">
        <v>942</v>
      </c>
      <c r="DI21">
        <f t="shared" si="7"/>
        <v>0</v>
      </c>
      <c r="DJ21">
        <f t="shared" si="8"/>
        <v>0</v>
      </c>
      <c r="DL21" s="84">
        <v>3066964.4339729138</v>
      </c>
      <c r="DM21" s="84">
        <v>1329863.4584569735</v>
      </c>
      <c r="DN21">
        <f>DI21*'SouthAfrica-IO-Data'!AR27</f>
        <v>0</v>
      </c>
      <c r="DO21">
        <f>DL21*'SouthAfrica-IO-Data'!$AR27</f>
        <v>576910.7421738744</v>
      </c>
      <c r="DP21">
        <f>DM21*'SouthAfrica-IO-Data'!$AR27</f>
        <v>250153.70452616856</v>
      </c>
      <c r="DQ21">
        <f>DI21*'SouthAfrica-IO-Data'!AS27</f>
        <v>0</v>
      </c>
      <c r="DR21">
        <f>DL21*'SouthAfrica-IO-Data'!$AS27</f>
        <v>588589.31416699395</v>
      </c>
      <c r="DS21">
        <f>DM21*'SouthAfrica-IO-Data'!$AS27</f>
        <v>255217.63874352432</v>
      </c>
      <c r="DT21">
        <f>(DQ21*'Default-Data'!$F$19/pv_dollar_index)/'SouthAfrica-IO-Data'!$AT27</f>
        <v>0</v>
      </c>
      <c r="DU21">
        <f>(DR21*'Default-Data'!$F$19/pv_dollar_index)/'SouthAfrica-IO-Data'!$AT27</f>
        <v>36.020528890247874</v>
      </c>
      <c r="DV21">
        <f>(DS21*'Default-Data'!$F$19/pv_dollar_index)/'SouthAfrica-IO-Data'!$AT27</f>
        <v>15.618826418336425</v>
      </c>
      <c r="DW21" s="84">
        <v>72419.882012758302</v>
      </c>
      <c r="DX21" s="84">
        <v>11445.908004701298</v>
      </c>
      <c r="DY21">
        <f>DJ21*'SouthAfrica-IO-Data'!AR27</f>
        <v>0</v>
      </c>
      <c r="DZ21">
        <f>DW21*'SouthAfrica-IO-Data'!$AR27</f>
        <v>13622.527675028719</v>
      </c>
      <c r="EA21">
        <f>DX21*'SouthAfrica-IO-Data'!$AR27</f>
        <v>2153.0302760284417</v>
      </c>
      <c r="EB21">
        <f>DJ21*'SouthAfrica-IO-Data'!AS27</f>
        <v>0</v>
      </c>
      <c r="EC21">
        <f>DW21*'SouthAfrica-IO-Data'!$AS27</f>
        <v>13898.292465924462</v>
      </c>
      <c r="ED21">
        <f>DX21*'SouthAfrica-IO-Data'!$AS27</f>
        <v>2196.614694282151</v>
      </c>
      <c r="EE21">
        <f>(EB21*'Default-Data'!$F$19/pv_dollar_index)/'SouthAfrica-IO-Data'!$AT27</f>
        <v>0</v>
      </c>
      <c r="EF21">
        <f>(EC21*'Default-Data'!$F$19/pv_dollar_index)/'SouthAfrica-IO-Data'!$AT27</f>
        <v>0.85054864783343642</v>
      </c>
      <c r="EG21">
        <f>(ED21*'Default-Data'!$F$19/pv_dollar_index)/'SouthAfrica-IO-Data'!$AT27</f>
        <v>0.13442857549684376</v>
      </c>
      <c r="EI21" t="s">
        <v>143</v>
      </c>
      <c r="EJ21">
        <v>0</v>
      </c>
      <c r="EK21">
        <v>0</v>
      </c>
      <c r="EM21" s="84">
        <v>253543.83271993749</v>
      </c>
      <c r="EN21" s="84">
        <v>21588672.139022116</v>
      </c>
      <c r="EO21">
        <f>EJ21*'Zambia-IO-Data'!BO25</f>
        <v>0</v>
      </c>
      <c r="EP21">
        <f>EM21*'Zambia-IO-Data'!$BO25</f>
        <v>28430.387465045114</v>
      </c>
      <c r="EQ21">
        <f>EN21*'Zambia-IO-Data'!$BO25</f>
        <v>2420781.8710628757</v>
      </c>
      <c r="ER21">
        <f>EJ21*'Zambia-IO-Data'!$BN25</f>
        <v>0</v>
      </c>
      <c r="ES21">
        <f>EM21*'Zambia-IO-Data'!$BN25</f>
        <v>13162.968677916904</v>
      </c>
      <c r="ET21">
        <f>EN21*'Zambia-IO-Data'!$BN25</f>
        <v>1120796.400824541</v>
      </c>
      <c r="EU21">
        <f>(ER21*'Default-Data'!$F$19/pv_dollar_index)/'Zambia-IO-Data'!$BP25</f>
        <v>0</v>
      </c>
      <c r="EV21">
        <f>(ES21*'Default-Data'!$F$19/pv_dollar_index)/'Zambia-IO-Data'!$BP25</f>
        <v>38.692252086480543</v>
      </c>
      <c r="EW21">
        <f>(ET21*'Default-Data'!$F$19/pv_dollar_index)/'Zambia-IO-Data'!$BP25</f>
        <v>3294.5559576600085</v>
      </c>
      <c r="EX21" s="84">
        <v>2404.4556735933088</v>
      </c>
      <c r="EY21" s="84">
        <v>153382.37858643348</v>
      </c>
      <c r="EZ21">
        <f>EK21*'Zambia-IO-Data'!BO25</f>
        <v>0</v>
      </c>
      <c r="FA21">
        <f>EX21*'Zambia-IO-Data'!$BO25</f>
        <v>269.61652235609017</v>
      </c>
      <c r="FB21">
        <f>EY21*'Zambia-IO-Data'!$BO25</f>
        <v>17199.079175944145</v>
      </c>
      <c r="FC21">
        <f>EK21*'Zambia-IO-Data'!BN25</f>
        <v>0</v>
      </c>
      <c r="FD21">
        <f>EX21*'Zambia-IO-Data'!$BN25</f>
        <v>124.82959802026976</v>
      </c>
      <c r="FE21">
        <f>EY21*'Zambia-IO-Data'!$BN25</f>
        <v>7962.9917376367503</v>
      </c>
      <c r="FF21">
        <f>(FC21*'Default-Data'!$F$19/pv_dollar_index)/'Zambia-IO-Data'!$BP25</f>
        <v>0</v>
      </c>
      <c r="FG21">
        <f>(FD21*'Default-Data'!$F$19/pv_dollar_index)/'Zambia-IO-Data'!$BP25</f>
        <v>0.3669338120174474</v>
      </c>
      <c r="FH21">
        <f>(FE21*'Default-Data'!$F$19/pv_dollar_index)/'Zambia-IO-Data'!$BP25</f>
        <v>23.407036149231491</v>
      </c>
      <c r="FJ21" t="s">
        <v>285</v>
      </c>
      <c r="FK21">
        <f t="shared" si="9"/>
        <v>0</v>
      </c>
      <c r="FL21">
        <f t="shared" si="10"/>
        <v>0</v>
      </c>
      <c r="FN21">
        <v>1000683.5569088685</v>
      </c>
      <c r="FO21">
        <v>4173611.267665199</v>
      </c>
      <c r="FP21">
        <f>FK21*CustomRegion1!C23</f>
        <v>0</v>
      </c>
      <c r="FQ21">
        <f>FN21*CustomRegion1!$C23</f>
        <v>260011.69042537946</v>
      </c>
      <c r="FR21">
        <f>FO21*CustomRegion1!$C23</f>
        <v>1084446.4400276605</v>
      </c>
      <c r="FS21">
        <f>FK21*CustomRegion1!D23</f>
        <v>0</v>
      </c>
      <c r="FT21">
        <f>FN21*CustomRegion1!$D23</f>
        <v>86950.396684552892</v>
      </c>
      <c r="FU21">
        <f>FO21*CustomRegion1!$D23</f>
        <v>362649.26392075961</v>
      </c>
      <c r="FV21">
        <f>(FS21*'Default-Data'!$C$58/pv_dollar_index)/CustomRegion1!$E23</f>
        <v>0</v>
      </c>
      <c r="FW21">
        <f>(FT21*'Default-Data'!$C$58/pv_dollar_index)/CustomRegion1!$E23</f>
        <v>21.248206096567717</v>
      </c>
      <c r="FX21">
        <f>(FU21*'Default-Data'!$C$58/pv_dollar_index)/CustomRegion1!$E23</f>
        <v>88.621174766024055</v>
      </c>
      <c r="FY21">
        <v>8603.2665781096566</v>
      </c>
      <c r="FZ21">
        <v>36488.554322943426</v>
      </c>
      <c r="GA21">
        <f>FL21*CustomRegion1!C23</f>
        <v>0</v>
      </c>
      <c r="GB21">
        <f>FY21*CustomRegion1!$C23</f>
        <v>2235.4218481059534</v>
      </c>
      <c r="GC21">
        <f>FZ21*CustomRegion1!$C23</f>
        <v>9480.9699082032803</v>
      </c>
      <c r="GD21">
        <f>FL21*CustomRegion1!D23</f>
        <v>0</v>
      </c>
      <c r="GE21">
        <f>FY21*CustomRegion1!$D23</f>
        <v>747.54645120816713</v>
      </c>
      <c r="GF21">
        <f>FZ21*CustomRegion1!$D23</f>
        <v>3170.5270371647798</v>
      </c>
      <c r="GG21">
        <f>(GD21*'Default-Data'!$C$58/pv_dollar_index)/CustomRegion1!$E23</f>
        <v>0</v>
      </c>
      <c r="GH21">
        <f>(GE21*'Default-Data'!$C$58/pv_dollar_index)/CustomRegion1!$E23</f>
        <v>0.18267910978778554</v>
      </c>
      <c r="GI21">
        <f>(GF21*'Default-Data'!$C$58/pv_dollar_index)/CustomRegion1!$E23</f>
        <v>0.77478671161008861</v>
      </c>
      <c r="GK21" t="s">
        <v>48</v>
      </c>
      <c r="GL21">
        <f>AF20</f>
        <v>0</v>
      </c>
      <c r="GM21" s="18">
        <f>AG20</f>
        <v>0</v>
      </c>
      <c r="GO21">
        <v>11437902.079030156</v>
      </c>
      <c r="GP21">
        <v>5516304.3525811546</v>
      </c>
      <c r="GQ21">
        <f>GL21*CustomRegion2!$C$13</f>
        <v>0</v>
      </c>
      <c r="GR21">
        <f>GO21*CustomRegion2!C$13</f>
        <v>7047823.2019244544</v>
      </c>
      <c r="GS21">
        <f>GP21*CustomRegion2!D$13</f>
        <v>610415.76075301401</v>
      </c>
      <c r="GT21">
        <f>GL21*CustomRegion2!D27</f>
        <v>0</v>
      </c>
      <c r="GU21">
        <f>GO21*CustomRegion2!$D27</f>
        <v>1389346.4444724028</v>
      </c>
      <c r="GV21">
        <f>GP21*CustomRegion2!$D27</f>
        <v>670058.00416295556</v>
      </c>
      <c r="GW21">
        <f>(GT21*'Default-Data'!$C$59/pv_dollar_index)/CustomRegion2!$E27</f>
        <v>0</v>
      </c>
      <c r="GX21">
        <f>(GU21*'Default-Data'!$C$59/pv_dollar_index)/CustomRegion2!$E27</f>
        <v>156.54739606241736</v>
      </c>
      <c r="GY21">
        <f>(GV21*'Default-Data'!$C$59/pv_dollar_index)/CustomRegion2!$E27</f>
        <v>75.500128984980961</v>
      </c>
      <c r="GZ21">
        <v>3561945.607346043</v>
      </c>
      <c r="HA21">
        <v>1541423.3963390226</v>
      </c>
      <c r="HB21">
        <f>GM21*CustomRegion2!C27</f>
        <v>0</v>
      </c>
      <c r="HC21">
        <f>GZ21*CustomRegion2!$C27</f>
        <v>924913.58600832603</v>
      </c>
      <c r="HD21">
        <f>HA21*CustomRegion2!$C27</f>
        <v>400254.13024970808</v>
      </c>
      <c r="HE21">
        <f>GM21*CustomRegion2!D27</f>
        <v>0</v>
      </c>
      <c r="HF21">
        <f>GZ21*CustomRegion2!$D27</f>
        <v>432664.69941574597</v>
      </c>
      <c r="HG21">
        <f>HA21*CustomRegion2!$D27</f>
        <v>187234.60826408688</v>
      </c>
      <c r="HH21">
        <f>(HE21*'Default-Data'!$C$59/pv_dollar_index)/CustomRegion2!$E27</f>
        <v>0</v>
      </c>
      <c r="HI21">
        <f>(HF21*'Default-Data'!$C$59/pv_dollar_index)/CustomRegion2!$E27</f>
        <v>48.751362434575931</v>
      </c>
      <c r="HJ21">
        <f>(HG21*'Default-Data'!$C$59/pv_dollar_index)/CustomRegion2!$E27</f>
        <v>21.097034863496777</v>
      </c>
      <c r="HL21" t="s">
        <v>143</v>
      </c>
      <c r="HM21">
        <f t="shared" si="11"/>
        <v>0</v>
      </c>
      <c r="HN21">
        <f t="shared" si="12"/>
        <v>0</v>
      </c>
      <c r="HP21">
        <v>253543.83271993749</v>
      </c>
      <c r="HQ21">
        <v>21588672.139022116</v>
      </c>
      <c r="HR21">
        <f>HM21*CustomRegion3!D26</f>
        <v>0</v>
      </c>
      <c r="HS21">
        <f>HP21*CustomRegion3!$D26</f>
        <v>28430.387465045114</v>
      </c>
      <c r="HT21">
        <f>HQ21*CustomRegion3!$D26</f>
        <v>2420781.8710628757</v>
      </c>
      <c r="HU21">
        <f>HM21*CustomRegion3!E26</f>
        <v>0</v>
      </c>
      <c r="HV21">
        <f>HP21*CustomRegion3!$E26</f>
        <v>13162.968677916904</v>
      </c>
      <c r="HW21">
        <f>HQ21*CustomRegion3!$E26</f>
        <v>1120796.400824541</v>
      </c>
      <c r="HX21">
        <f>(HU21*'Default-Data'!$C$60/pv_dollar_index)/CustomRegion3!$F26</f>
        <v>0</v>
      </c>
      <c r="HY21">
        <f>(HV21*'Default-Data'!$C$60/pv_dollar_index)/CustomRegion3!$F26</f>
        <v>38.848960770941744</v>
      </c>
      <c r="HZ21">
        <f>(HW21*'Default-Data'!$C$60/pv_dollar_index)/CustomRegion3!$F26</f>
        <v>3307.8993404348021</v>
      </c>
      <c r="IA21">
        <v>2404.4556735933088</v>
      </c>
      <c r="IB21">
        <v>153382.37858643348</v>
      </c>
      <c r="IC21">
        <f>HN21*CustomRegion3!D26</f>
        <v>0</v>
      </c>
      <c r="ID21">
        <f>IA21*CustomRegion3!$D26</f>
        <v>269.61652235609017</v>
      </c>
      <c r="IE21">
        <f>IB21*CustomRegion3!$D26</f>
        <v>17199.079175944145</v>
      </c>
      <c r="IF21">
        <f>HN21*CustomRegion3!E26</f>
        <v>0</v>
      </c>
      <c r="IG21">
        <f>IA21*CustomRegion3!$E26</f>
        <v>124.82959802026976</v>
      </c>
      <c r="IH21">
        <f>IB21*CustomRegion3!$E26</f>
        <v>7962.9917376367503</v>
      </c>
      <c r="II21">
        <f>(IF21*'Default-Data'!$C$60/pv_dollar_index)/CustomRegion3!$F26</f>
        <v>0</v>
      </c>
      <c r="IJ21">
        <f>(IG21*'Default-Data'!$C$60/pv_dollar_index)/CustomRegion3!$F26</f>
        <v>0.36841994197537975</v>
      </c>
      <c r="IK21">
        <f>(IH21*'Default-Data'!$C$60/pv_dollar_index)/CustomRegion3!$F26</f>
        <v>23.501837708827541</v>
      </c>
    </row>
    <row r="22" spans="2:245" x14ac:dyDescent="0.3">
      <c r="AD22">
        <v>21</v>
      </c>
      <c r="AE22" t="s">
        <v>286</v>
      </c>
      <c r="AF22">
        <v>0</v>
      </c>
      <c r="AG22" s="4">
        <v>0</v>
      </c>
      <c r="AI22" s="85">
        <v>405651.75329799502</v>
      </c>
      <c r="AJ22" s="85">
        <v>811930.62932908698</v>
      </c>
      <c r="AK22" s="4">
        <f>AF22*'Colombia-IO-Data'!AN28</f>
        <v>0</v>
      </c>
      <c r="AL22" s="4">
        <f>AI22*'Colombia-IO-Data'!$AN28</f>
        <v>89286.528629121094</v>
      </c>
      <c r="AM22" s="4">
        <f>AJ22*'Colombia-IO-Data'!$AN28</f>
        <v>178711.09095687012</v>
      </c>
      <c r="AN22" s="20">
        <f>AK22*'Colombia-IO-Data'!$AO28</f>
        <v>0</v>
      </c>
      <c r="AO22" s="20">
        <f>AL22*'Colombia-IO-Data'!$AO28</f>
        <v>22848.867361427128</v>
      </c>
      <c r="AP22" s="20">
        <f>AM22*'Colombia-IO-Data'!$AO28</f>
        <v>45733.058233800213</v>
      </c>
      <c r="AQ22" s="20">
        <f>(AN22*'Default-Data'!$F$19/pv_dollar_index)/'Colombia-IO-Data'!$AP28</f>
        <v>0</v>
      </c>
      <c r="AR22" s="20">
        <f>(AO22*'Default-Data'!$F$19/pv_dollar_index)/'Colombia-IO-Data'!$AP28</f>
        <v>4.2196434174545692</v>
      </c>
      <c r="AS22" s="20">
        <f>(AP22*'Default-Data'!$F$19/pv_dollar_index)/'Colombia-IO-Data'!$AP28</f>
        <v>8.4458102488747748</v>
      </c>
      <c r="AT22" s="84">
        <v>3259.819106746836</v>
      </c>
      <c r="AU22" s="84">
        <v>6354.0646307729057</v>
      </c>
      <c r="AV22">
        <f>'Colombia-IO-Data'!$AN28*Calculations!AG22</f>
        <v>0</v>
      </c>
      <c r="AW22">
        <f>'Colombia-IO-Data'!$AN28*Calculations!AT22</f>
        <v>717.50690002933095</v>
      </c>
      <c r="AX22">
        <f>'Colombia-IO-Data'!$AN28*Calculations!AU22</f>
        <v>1398.5700023587076</v>
      </c>
      <c r="AY22">
        <f>AV22*'Colombia-IO-Data'!$AO28</f>
        <v>0</v>
      </c>
      <c r="AZ22">
        <f>AW22*'Colombia-IO-Data'!$AO28</f>
        <v>183.61358920982744</v>
      </c>
      <c r="BA22">
        <f>AX22*'Colombia-IO-Data'!$AO28</f>
        <v>357.90102908248207</v>
      </c>
      <c r="BB22">
        <f>(AY22*'Default-Data'!$F$19/pv_dollar_index)/'Colombia-IO-Data'!$AP28</f>
        <v>0</v>
      </c>
      <c r="BC22">
        <f>(AZ22*'Default-Data'!$F$19/pv_dollar_index)/'Colombia-IO-Data'!$AP28</f>
        <v>3.3909071325453358E-2</v>
      </c>
      <c r="BD22">
        <f>(BA22*'Default-Data'!$F$19/pv_dollar_index)/'Colombia-IO-Data'!$AP28</f>
        <v>6.6095824251560839E-2</v>
      </c>
      <c r="BF22" t="s">
        <v>943</v>
      </c>
      <c r="BG22">
        <f t="shared" si="3"/>
        <v>0</v>
      </c>
      <c r="BH22">
        <f t="shared" si="4"/>
        <v>0</v>
      </c>
      <c r="BJ22" s="84">
        <v>327504.21739285876</v>
      </c>
      <c r="BK22" s="84">
        <v>2395345.8820120781</v>
      </c>
      <c r="BL22">
        <f>BG22*'Mexico-IO-Data'!AQ28</f>
        <v>0</v>
      </c>
      <c r="BM22">
        <f>BJ22*'Mexico-IO-Data'!$AQ28</f>
        <v>110878.68328637621</v>
      </c>
      <c r="BN22">
        <f>BK22*'Mexico-IO-Data'!$AQ28</f>
        <v>810959.93061472534</v>
      </c>
      <c r="BO22">
        <f>BG22*'Mexico-IO-Data'!AR28</f>
        <v>0</v>
      </c>
      <c r="BP22">
        <f>BJ22*'Mexico-IO-Data'!$AR28</f>
        <v>28146.177261209399</v>
      </c>
      <c r="BQ22">
        <f>BK22*'Mexico-IO-Data'!$AR28</f>
        <v>205859.42475405207</v>
      </c>
      <c r="BR22">
        <f>(Calculations!BO22*'Default-Data'!$F$19/pv_dollar_index)/'Mexico-IO-Data'!$AS28</f>
        <v>0</v>
      </c>
      <c r="BS22">
        <f>(Calculations!BP22*'Default-Data'!$F$19/pv_dollar_index)/'Mexico-IO-Data'!$AS28</f>
        <v>2.9742934515373887</v>
      </c>
      <c r="BT22">
        <f>(Calculations!BQ22*'Default-Data'!$F$19/pv_dollar_index)/'Mexico-IO-Data'!$AS28</f>
        <v>21.7538009975896</v>
      </c>
      <c r="BU22" s="84">
        <v>3296.6632911177971</v>
      </c>
      <c r="BV22" s="84">
        <v>28117.528473576411</v>
      </c>
      <c r="BW22">
        <f>BH22*'Mexico-IO-Data'!AQ28</f>
        <v>0</v>
      </c>
      <c r="BX22">
        <f>BU22*'Mexico-IO-Data'!$AQ28</f>
        <v>1116.1068027383615</v>
      </c>
      <c r="BY22">
        <f>BV22*'Mexico-IO-Data'!$AQ28</f>
        <v>9519.3721755270562</v>
      </c>
      <c r="BZ22">
        <f>BH22*'Mexico-IO-Data'!AR28</f>
        <v>0</v>
      </c>
      <c r="CA22">
        <f>BU22*'Mexico-IO-Data'!$AR28</f>
        <v>283.3199221096404</v>
      </c>
      <c r="CB22">
        <f>BV22*'Mexico-IO-Data'!$AR28</f>
        <v>2416.460303517425</v>
      </c>
      <c r="CC22">
        <f>(BZ22*'Default-Data'!$F$19/pv_dollar_index)/'Mexico-IO-Data'!$AS28</f>
        <v>0</v>
      </c>
      <c r="CD22">
        <f>(CA22*'Default-Data'!$F$19/pv_dollar_index)/'Mexico-IO-Data'!$AS28</f>
        <v>2.9939290909751694E-2</v>
      </c>
      <c r="CE22">
        <f>(CB22*'Default-Data'!$F$19/pv_dollar_index)/'Mexico-IO-Data'!$AS28</f>
        <v>0.25535482101000245</v>
      </c>
      <c r="CG22" t="s">
        <v>286</v>
      </c>
      <c r="CH22">
        <f t="shared" si="5"/>
        <v>0</v>
      </c>
      <c r="CI22">
        <f t="shared" si="6"/>
        <v>0</v>
      </c>
      <c r="CK22" s="84">
        <v>150262.10830302807</v>
      </c>
      <c r="CL22" s="84">
        <v>1470116.0566312941</v>
      </c>
      <c r="CM22">
        <f>CH22*'Philippines-IO-Data'!AN28</f>
        <v>0</v>
      </c>
      <c r="CN22">
        <f>'Philippines-IO-Data'!$AN28*Calculations!CK22</f>
        <v>24548.753278975462</v>
      </c>
      <c r="CO22">
        <f>'Philippines-IO-Data'!$AN28*Calculations!CL22</f>
        <v>240177.09303613362</v>
      </c>
      <c r="CP22">
        <f>CH22*'Philippines-IO-Data'!AO28</f>
        <v>0</v>
      </c>
      <c r="CQ22">
        <f>'Philippines-IO-Data'!$AO28*Calculations!CK22</f>
        <v>6091.5822735337479</v>
      </c>
      <c r="CR22">
        <f>'Philippines-IO-Data'!$AO28*Calculations!CL22</f>
        <v>59598.078396135876</v>
      </c>
      <c r="CS22" s="31">
        <f>(CP22*'Default-Data'!$F$19/pv_dollar_index)/'Philippines-IO-Data'!$AP28</f>
        <v>0</v>
      </c>
      <c r="CT22" s="31">
        <f>(CQ22*'Default-Data'!$F$19/pv_dollar_index)/'Philippines-IO-Data'!$AP28</f>
        <v>1.4824152925049932</v>
      </c>
      <c r="CU22" s="31">
        <f>(CR22*'Default-Data'!$F$19/pv_dollar_index)/'Philippines-IO-Data'!$AP28</f>
        <v>14.503473621655884</v>
      </c>
      <c r="CV22" s="84">
        <v>497.27502486004937</v>
      </c>
      <c r="CW22" s="84">
        <v>12765.826870102466</v>
      </c>
      <c r="CX22">
        <f>CI22*'Philippines-IO-Data'!AN28</f>
        <v>0</v>
      </c>
      <c r="CY22">
        <f>'Philippines-IO-Data'!$AN28*Calculations!CV22</f>
        <v>81.241252601536516</v>
      </c>
      <c r="CZ22">
        <f>'Philippines-IO-Data'!$AN28*Calculations!CW22</f>
        <v>2085.5898920589393</v>
      </c>
      <c r="DA22">
        <f>'Philippines-IO-Data'!AO28*Calculations!CI22</f>
        <v>0</v>
      </c>
      <c r="DB22">
        <f>'Philippines-IO-Data'!$AO28*Calculations!CV22</f>
        <v>20.15938522837488</v>
      </c>
      <c r="DC22">
        <f>'Philippines-IO-Data'!$AO28*Calculations!CW22</f>
        <v>517.52291743499984</v>
      </c>
      <c r="DD22" s="20">
        <f>(DA22*'Default-Data'!$F$19/pv_dollar_index)/'Philippines-IO-Data'!$AP28</f>
        <v>0</v>
      </c>
      <c r="DE22" s="20">
        <f>(DB22*'Default-Data'!$F$19/pv_dollar_index)/'Philippines-IO-Data'!$AP28</f>
        <v>4.9058815276750815E-3</v>
      </c>
      <c r="DF22" s="20">
        <f>(DC22*'Default-Data'!$F$19/pv_dollar_index)/'Philippines-IO-Data'!$AP28</f>
        <v>0.12594164415387543</v>
      </c>
      <c r="DH22" t="s">
        <v>943</v>
      </c>
      <c r="DI22">
        <f t="shared" si="7"/>
        <v>0</v>
      </c>
      <c r="DJ22">
        <f t="shared" si="8"/>
        <v>0</v>
      </c>
      <c r="DL22" s="84">
        <v>695706.71531901369</v>
      </c>
      <c r="DM22" s="84">
        <v>2296880.8257627683</v>
      </c>
      <c r="DN22">
        <f>DI22*'SouthAfrica-IO-Data'!AR28</f>
        <v>0</v>
      </c>
      <c r="DO22">
        <f>DL22*'SouthAfrica-IO-Data'!$AR28</f>
        <v>168208.03726283374</v>
      </c>
      <c r="DP22">
        <f>DM22*'SouthAfrica-IO-Data'!$AR28</f>
        <v>555340.06934377644</v>
      </c>
      <c r="DQ22">
        <f>DI22*'SouthAfrica-IO-Data'!AS28</f>
        <v>0</v>
      </c>
      <c r="DR22">
        <f>DL22*'SouthAfrica-IO-Data'!$AS28</f>
        <v>123488.3432287558</v>
      </c>
      <c r="DS22">
        <f>DM22*'SouthAfrica-IO-Data'!$AS28</f>
        <v>407697.67133450718</v>
      </c>
      <c r="DT22">
        <f>(DQ22*'Default-Data'!$F$19/pv_dollar_index)/'SouthAfrica-IO-Data'!$AT28</f>
        <v>0</v>
      </c>
      <c r="DU22">
        <f>(DR22*'Default-Data'!$F$19/pv_dollar_index)/'SouthAfrica-IO-Data'!$AT28</f>
        <v>7.5572480298516407</v>
      </c>
      <c r="DV22">
        <f>(DS22*'Default-Data'!$F$19/pv_dollar_index)/'SouthAfrica-IO-Data'!$AT28</f>
        <v>24.950309826088429</v>
      </c>
      <c r="DW22" s="84">
        <v>5795.3303568464016</v>
      </c>
      <c r="DX22" s="84">
        <v>19768.861579178039</v>
      </c>
      <c r="DY22">
        <f>DJ22*'SouthAfrica-IO-Data'!AR28</f>
        <v>0</v>
      </c>
      <c r="DZ22">
        <f>DW22*'SouthAfrica-IO-Data'!$AR28</f>
        <v>1401.1955370703163</v>
      </c>
      <c r="EA22">
        <f>DX22*'SouthAfrica-IO-Data'!$AR28</f>
        <v>4779.7172744399722</v>
      </c>
      <c r="EB22">
        <f>DJ22*'SouthAfrica-IO-Data'!AS28</f>
        <v>0</v>
      </c>
      <c r="EC22">
        <f>DW22*'SouthAfrica-IO-Data'!$AS28</f>
        <v>1028.6744808868418</v>
      </c>
      <c r="ED22">
        <f>DX22*'SouthAfrica-IO-Data'!$AS28</f>
        <v>3508.984332301417</v>
      </c>
      <c r="EE22">
        <f>(EB22*'Default-Data'!$F$19/pv_dollar_index)/'SouthAfrica-IO-Data'!$AT28</f>
        <v>0</v>
      </c>
      <c r="EF22">
        <f>(EC22*'Default-Data'!$F$19/pv_dollar_index)/'SouthAfrica-IO-Data'!$AT28</f>
        <v>6.2952890862256569E-2</v>
      </c>
      <c r="EG22">
        <f>(ED22*'Default-Data'!$F$19/pv_dollar_index)/'SouthAfrica-IO-Data'!$AT28</f>
        <v>0.21474306188513226</v>
      </c>
      <c r="EI22" t="s">
        <v>144</v>
      </c>
      <c r="EJ22">
        <v>0</v>
      </c>
      <c r="EK22">
        <v>0</v>
      </c>
      <c r="EM22" s="84">
        <v>14265367.334942581</v>
      </c>
      <c r="EN22" s="84">
        <v>7201737.5135064851</v>
      </c>
      <c r="EO22">
        <f>EJ22*'Zambia-IO-Data'!BO26</f>
        <v>0</v>
      </c>
      <c r="EP22">
        <f>EM22*'Zambia-IO-Data'!$BO26</f>
        <v>1447721.5389859844</v>
      </c>
      <c r="EQ22">
        <f>EN22*'Zambia-IO-Data'!$BO26</f>
        <v>730868.70261575852</v>
      </c>
      <c r="ER22">
        <f>EJ22*'Zambia-IO-Data'!$BN26</f>
        <v>0</v>
      </c>
      <c r="ES22">
        <f>EM22*'Zambia-IO-Data'!$BN26</f>
        <v>397818.84074353974</v>
      </c>
      <c r="ET22">
        <f>EN22*'Zambia-IO-Data'!$BN26</f>
        <v>200835.12759918312</v>
      </c>
      <c r="EU22">
        <f>(ER22*'Default-Data'!$F$19/pv_dollar_index)/'Zambia-IO-Data'!$BP26</f>
        <v>0</v>
      </c>
      <c r="EV22">
        <f>(ES22*'Default-Data'!$F$19/pv_dollar_index)/'Zambia-IO-Data'!$BP26</f>
        <v>1169.3795865839911</v>
      </c>
      <c r="EW22">
        <f>(ET22*'Default-Data'!$F$19/pv_dollar_index)/'Zambia-IO-Data'!$BP26</f>
        <v>590.3503666254893</v>
      </c>
      <c r="EX22" s="84">
        <v>249994.7796125712</v>
      </c>
      <c r="EY22" s="84">
        <v>51188.946423424437</v>
      </c>
      <c r="EZ22">
        <f>EK22*'Zambia-IO-Data'!BO26</f>
        <v>0</v>
      </c>
      <c r="FA22">
        <f>EX22*'Zambia-IO-Data'!$BO26</f>
        <v>25370.733089547208</v>
      </c>
      <c r="FB22">
        <f>EY22*'Zambia-IO-Data'!$BO26</f>
        <v>5194.9128652065947</v>
      </c>
      <c r="FC22">
        <f>EK22*'Zambia-IO-Data'!BN26</f>
        <v>0</v>
      </c>
      <c r="FD22">
        <f>EX22*'Zambia-IO-Data'!$BN26</f>
        <v>6971.6139151778862</v>
      </c>
      <c r="FE22">
        <f>EY22*'Zambia-IO-Data'!$BN26</f>
        <v>1427.5080933365844</v>
      </c>
      <c r="FF22">
        <f>(FC22*'Default-Data'!$F$19/pv_dollar_index)/'Zambia-IO-Data'!$BP26</f>
        <v>0</v>
      </c>
      <c r="FG22">
        <f>(FD22*'Default-Data'!$F$19/pv_dollar_index)/'Zambia-IO-Data'!$BP26</f>
        <v>20.492903208698277</v>
      </c>
      <c r="FH22">
        <f>(FE22*'Default-Data'!$F$19/pv_dollar_index)/'Zambia-IO-Data'!$BP26</f>
        <v>4.1961281192998507</v>
      </c>
      <c r="FJ22" t="s">
        <v>286</v>
      </c>
      <c r="FK22">
        <f t="shared" si="9"/>
        <v>0</v>
      </c>
      <c r="FL22">
        <f t="shared" si="10"/>
        <v>0</v>
      </c>
      <c r="FN22">
        <v>450698.88427828887</v>
      </c>
      <c r="FO22">
        <v>2942181.1259083017</v>
      </c>
      <c r="FP22">
        <f>FK22*CustomRegion1!C24</f>
        <v>0</v>
      </c>
      <c r="FQ22">
        <f>FN22*CustomRegion1!$C24</f>
        <v>73631.974409307979</v>
      </c>
      <c r="FR22">
        <f>FO22*CustomRegion1!$C24</f>
        <v>480672.60187993536</v>
      </c>
      <c r="FS22">
        <f>FK22*CustomRegion1!D24</f>
        <v>0</v>
      </c>
      <c r="FT22">
        <f>FN22*CustomRegion1!$D24</f>
        <v>18271.20200279884</v>
      </c>
      <c r="FU22">
        <f>FO22*CustomRegion1!$D24</f>
        <v>119275.16919944216</v>
      </c>
      <c r="FV22">
        <f>(FS22*'Default-Data'!$C$58/pv_dollar_index)/CustomRegion1!$E24</f>
        <v>0</v>
      </c>
      <c r="FW22">
        <f>(FT22*'Default-Data'!$C$58/pv_dollar_index)/CustomRegion1!$E24</f>
        <v>4.4649625601588712</v>
      </c>
      <c r="FX22">
        <f>(FU22*'Default-Data'!$C$58/pv_dollar_index)/CustomRegion1!$E24</f>
        <v>29.14746193220045</v>
      </c>
      <c r="FY22">
        <v>2537.9103950050426</v>
      </c>
      <c r="FZ22">
        <v>25722.552714091409</v>
      </c>
      <c r="GA22">
        <f>FL22*CustomRegion1!C24</f>
        <v>0</v>
      </c>
      <c r="GB22">
        <f>FY22*CustomRegion1!$C24</f>
        <v>414.62572856679685</v>
      </c>
      <c r="GC22">
        <f>FZ22*CustomRegion1!$C24</f>
        <v>4202.3674991318194</v>
      </c>
      <c r="GD22">
        <f>FL22*CustomRegion1!D24</f>
        <v>0</v>
      </c>
      <c r="GE22">
        <f>FY22*CustomRegion1!$D24</f>
        <v>102.88615106379552</v>
      </c>
      <c r="GF22">
        <f>FZ22*CustomRegion1!$D24</f>
        <v>1042.7848238838999</v>
      </c>
      <c r="GG22">
        <f>(GD22*'Default-Data'!$C$58/pv_dollar_index)/CustomRegion1!$E24</f>
        <v>0</v>
      </c>
      <c r="GH22">
        <f>(GE22*'Default-Data'!$C$58/pv_dollar_index)/CustomRegion1!$E24</f>
        <v>2.5142451623507148E-2</v>
      </c>
      <c r="GI22">
        <f>(GF22*'Default-Data'!$C$58/pv_dollar_index)/CustomRegion1!$E24</f>
        <v>0.25482697833619566</v>
      </c>
      <c r="GK22" t="s">
        <v>49</v>
      </c>
      <c r="GL22">
        <v>0</v>
      </c>
      <c r="GM22">
        <v>0</v>
      </c>
      <c r="GO22">
        <v>0</v>
      </c>
      <c r="GP22">
        <v>0</v>
      </c>
      <c r="GQ22">
        <f>GL22*CustomRegion2!$C$13</f>
        <v>0</v>
      </c>
      <c r="GR22">
        <f>GO22*CustomRegion2!C$13</f>
        <v>0</v>
      </c>
      <c r="GS22">
        <f>GP22*CustomRegion2!D$13</f>
        <v>0</v>
      </c>
      <c r="GT22">
        <f>GL22*CustomRegion2!D28</f>
        <v>0</v>
      </c>
      <c r="GU22">
        <f>GO22*CustomRegion2!$D28</f>
        <v>0</v>
      </c>
      <c r="GV22">
        <f>GP22*CustomRegion2!$D28</f>
        <v>0</v>
      </c>
      <c r="GW22">
        <f>(GT22*'Default-Data'!$C$59/pv_dollar_index)/CustomRegion2!$E28</f>
        <v>0</v>
      </c>
      <c r="GX22">
        <f>(GU22*'Default-Data'!$C$59/pv_dollar_index)/CustomRegion2!$E28</f>
        <v>0</v>
      </c>
      <c r="GY22">
        <f>(GV22*'Default-Data'!$C$59/pv_dollar_index)/CustomRegion2!$E28</f>
        <v>0</v>
      </c>
      <c r="GZ22">
        <v>0</v>
      </c>
      <c r="HA22">
        <v>0</v>
      </c>
      <c r="HB22">
        <f>GM22*CustomRegion2!C28</f>
        <v>0</v>
      </c>
      <c r="HC22">
        <f>GZ22*CustomRegion2!$C28</f>
        <v>0</v>
      </c>
      <c r="HD22">
        <f>HA22*CustomRegion2!$C28</f>
        <v>0</v>
      </c>
      <c r="HE22">
        <f>GM22*CustomRegion2!D28</f>
        <v>0</v>
      </c>
      <c r="HF22">
        <f>GZ22*CustomRegion2!$D28</f>
        <v>0</v>
      </c>
      <c r="HG22">
        <f>HA22*CustomRegion2!$D28</f>
        <v>0</v>
      </c>
      <c r="HH22">
        <f>(HE22*'Default-Data'!$C$59/pv_dollar_index)/CustomRegion2!$E28</f>
        <v>0</v>
      </c>
      <c r="HI22">
        <f>(HF22*'Default-Data'!$C$59/pv_dollar_index)/CustomRegion2!$E28</f>
        <v>0</v>
      </c>
      <c r="HJ22">
        <f>(HG22*'Default-Data'!$C$59/pv_dollar_index)/CustomRegion2!$E28</f>
        <v>0</v>
      </c>
      <c r="HL22" t="s">
        <v>144</v>
      </c>
      <c r="HM22">
        <f t="shared" si="11"/>
        <v>0</v>
      </c>
      <c r="HN22">
        <f t="shared" si="12"/>
        <v>0</v>
      </c>
      <c r="HP22">
        <v>14265367.334942581</v>
      </c>
      <c r="HQ22">
        <v>7201737.5135064851</v>
      </c>
      <c r="HR22">
        <f>HM22*CustomRegion3!D27</f>
        <v>0</v>
      </c>
      <c r="HS22">
        <f>HP22*CustomRegion3!$D27</f>
        <v>1447721.5389859844</v>
      </c>
      <c r="HT22">
        <f>HQ22*CustomRegion3!$D27</f>
        <v>730868.70261575852</v>
      </c>
      <c r="HU22">
        <f>HM22*CustomRegion3!E27</f>
        <v>0</v>
      </c>
      <c r="HV22">
        <f>HP22*CustomRegion3!$E27</f>
        <v>397818.84074353974</v>
      </c>
      <c r="HW22">
        <f>HQ22*CustomRegion3!$E27</f>
        <v>200835.12759918312</v>
      </c>
      <c r="HX22">
        <f>(HU22*'Default-Data'!$C$60/pv_dollar_index)/CustomRegion3!$F27</f>
        <v>0</v>
      </c>
      <c r="HY22">
        <f>(HV22*'Default-Data'!$C$60/pv_dollar_index)/CustomRegion3!$F27</f>
        <v>1174.1157269420085</v>
      </c>
      <c r="HZ22">
        <f>(HW22*'Default-Data'!$C$60/pv_dollar_index)/CustomRegion3!$F27</f>
        <v>592.74136286727685</v>
      </c>
      <c r="IA22">
        <v>249994.7796125712</v>
      </c>
      <c r="IB22">
        <v>51188.946423424437</v>
      </c>
      <c r="IC22">
        <f>HN22*CustomRegion3!D27</f>
        <v>0</v>
      </c>
      <c r="ID22">
        <f>IA22*CustomRegion3!$D27</f>
        <v>25370.733089547208</v>
      </c>
      <c r="IE22">
        <f>IB22*CustomRegion3!$D27</f>
        <v>5194.9128652065947</v>
      </c>
      <c r="IF22">
        <f>HN22*CustomRegion3!E27</f>
        <v>0</v>
      </c>
      <c r="IG22">
        <f>IA22*CustomRegion3!$E27</f>
        <v>6971.6139151778862</v>
      </c>
      <c r="IH22">
        <f>IB22*CustomRegion3!$E27</f>
        <v>1427.5080933365844</v>
      </c>
      <c r="II22">
        <f>(IF22*'Default-Data'!$C$60/pv_dollar_index)/CustomRegion3!$F27</f>
        <v>0</v>
      </c>
      <c r="IJ22">
        <f>(IG22*'Default-Data'!$C$60/pv_dollar_index)/CustomRegion3!$F27</f>
        <v>20.575902148523443</v>
      </c>
      <c r="IK22">
        <f>(IH22*'Default-Data'!$C$60/pv_dollar_index)/CustomRegion3!$F27</f>
        <v>4.2131229873146774</v>
      </c>
    </row>
    <row r="23" spans="2:245" x14ac:dyDescent="0.3">
      <c r="AD23">
        <v>22</v>
      </c>
      <c r="AE23" t="s">
        <v>287</v>
      </c>
      <c r="AF23">
        <v>0</v>
      </c>
      <c r="AG23" s="4">
        <v>0</v>
      </c>
      <c r="AI23" s="85">
        <v>29733.437473982718</v>
      </c>
      <c r="AJ23" s="85">
        <v>70892.708080310418</v>
      </c>
      <c r="AK23" s="4">
        <f>AF23*'Colombia-IO-Data'!AN29</f>
        <v>0</v>
      </c>
      <c r="AL23" s="4">
        <f>AI23*'Colombia-IO-Data'!$AN29</f>
        <v>3316.8856292716991</v>
      </c>
      <c r="AM23" s="4">
        <f>AJ23*'Colombia-IO-Data'!$AN29</f>
        <v>7908.3693184647618</v>
      </c>
      <c r="AN23" s="20">
        <f>AK23*'Colombia-IO-Data'!$AO29</f>
        <v>0</v>
      </c>
      <c r="AO23" s="20">
        <f>AL23*'Colombia-IO-Data'!$AO29</f>
        <v>1250.7295163982008</v>
      </c>
      <c r="AP23" s="20">
        <f>AM23*'Colombia-IO-Data'!$AO29</f>
        <v>2982.0838095504832</v>
      </c>
      <c r="AQ23" s="20">
        <f>(AN23*'Default-Data'!$F$19/pv_dollar_index)/'Colombia-IO-Data'!$AP29</f>
        <v>0</v>
      </c>
      <c r="AR23" s="20">
        <f>(AO23*'Default-Data'!$F$19/pv_dollar_index)/'Colombia-IO-Data'!$AP29</f>
        <v>0.23098005198259275</v>
      </c>
      <c r="AS23" s="20">
        <f>(AP23*'Default-Data'!$F$19/pv_dollar_index)/'Colombia-IO-Data'!$AP29</f>
        <v>0.55072009120725163</v>
      </c>
      <c r="AT23" s="84">
        <v>338.02148871772744</v>
      </c>
      <c r="AU23" s="84">
        <v>554.79721138864988</v>
      </c>
      <c r="AV23">
        <f>'Colombia-IO-Data'!$AN29*Calculations!AG23</f>
        <v>0</v>
      </c>
      <c r="AW23">
        <f>'Colombia-IO-Data'!$AN29*Calculations!AT23</f>
        <v>37.707668993667717</v>
      </c>
      <c r="AX23">
        <f>'Colombia-IO-Data'!$AN29*Calculations!AU23</f>
        <v>61.889880684842865</v>
      </c>
      <c r="AY23">
        <f>AV23*'Colombia-IO-Data'!$AO29</f>
        <v>0</v>
      </c>
      <c r="AZ23">
        <f>AW23*'Colombia-IO-Data'!$AO29</f>
        <v>14.21878830814827</v>
      </c>
      <c r="BA23">
        <f>AX23*'Colombia-IO-Data'!$AO29</f>
        <v>23.337404176909324</v>
      </c>
      <c r="BB23">
        <f>(AY23*'Default-Data'!$F$19/pv_dollar_index)/'Colombia-IO-Data'!$AP29</f>
        <v>0</v>
      </c>
      <c r="BC23">
        <f>(AZ23*'Default-Data'!$F$19/pv_dollar_index)/'Colombia-IO-Data'!$AP29</f>
        <v>2.6258726762948999E-3</v>
      </c>
      <c r="BD23">
        <f>(BA23*'Default-Data'!$F$19/pv_dollar_index)/'Colombia-IO-Data'!$AP29</f>
        <v>4.3098645704345096E-3</v>
      </c>
      <c r="BF23" t="s">
        <v>944</v>
      </c>
      <c r="BG23">
        <f t="shared" si="3"/>
        <v>0</v>
      </c>
      <c r="BH23">
        <f t="shared" si="4"/>
        <v>0</v>
      </c>
      <c r="BJ23" s="84">
        <v>22473.628776237954</v>
      </c>
      <c r="BK23" s="84">
        <v>93938.15919499399</v>
      </c>
      <c r="BL23">
        <f>BG23*'Mexico-IO-Data'!AQ29</f>
        <v>0</v>
      </c>
      <c r="BM23">
        <f>BJ23*'Mexico-IO-Data'!$AQ29</f>
        <v>7918.4859910349542</v>
      </c>
      <c r="BN23">
        <f>BK23*'Mexico-IO-Data'!$AQ29</f>
        <v>33098.704486729985</v>
      </c>
      <c r="BO23">
        <f>BG23*'Mexico-IO-Data'!AR29</f>
        <v>0</v>
      </c>
      <c r="BP23">
        <f>BJ23*'Mexico-IO-Data'!$AR29</f>
        <v>2019.2971633760471</v>
      </c>
      <c r="BQ23">
        <f>BK23*'Mexico-IO-Data'!$AR29</f>
        <v>8440.5175632242754</v>
      </c>
      <c r="BR23">
        <f>(Calculations!BO23*'Default-Data'!$F$19/pv_dollar_index)/'Mexico-IO-Data'!$AS29</f>
        <v>0</v>
      </c>
      <c r="BS23">
        <f>(Calculations!BP23*'Default-Data'!$F$19/pv_dollar_index)/'Mexico-IO-Data'!$AS29</f>
        <v>0.2133853657638527</v>
      </c>
      <c r="BT23">
        <f>(Calculations!BQ23*'Default-Data'!$F$19/pv_dollar_index)/'Mexico-IO-Data'!$AS29</f>
        <v>0.89193555071093067</v>
      </c>
      <c r="BU23" s="84">
        <v>192.57316950646313</v>
      </c>
      <c r="BV23" s="84">
        <v>1102.6837024897261</v>
      </c>
      <c r="BW23">
        <f>BH23*'Mexico-IO-Data'!AQ29</f>
        <v>0</v>
      </c>
      <c r="BX23">
        <f>BU23*'Mexico-IO-Data'!$AQ29</f>
        <v>67.852324169314301</v>
      </c>
      <c r="BY23">
        <f>BV23*'Mexico-IO-Data'!$AQ29</f>
        <v>388.52583788958992</v>
      </c>
      <c r="BZ23">
        <f>BH23*'Mexico-IO-Data'!AR29</f>
        <v>0</v>
      </c>
      <c r="CA23">
        <f>BU23*'Mexico-IO-Data'!$AR29</f>
        <v>17.303055897136279</v>
      </c>
      <c r="CB23">
        <f>BV23*'Mexico-IO-Data'!$AR29</f>
        <v>99.078172675558349</v>
      </c>
      <c r="CC23">
        <f>(BZ23*'Default-Data'!$F$19/pv_dollar_index)/'Mexico-IO-Data'!$AS29</f>
        <v>0</v>
      </c>
      <c r="CD23">
        <f>(CA23*'Default-Data'!$F$19/pv_dollar_index)/'Mexico-IO-Data'!$AS29</f>
        <v>1.8284673392349152E-3</v>
      </c>
      <c r="CE23">
        <f>(CB23*'Default-Data'!$F$19/pv_dollar_index)/'Mexico-IO-Data'!$AS29</f>
        <v>1.0469896407045563E-2</v>
      </c>
      <c r="CG23" t="s">
        <v>287</v>
      </c>
      <c r="CH23">
        <f t="shared" si="5"/>
        <v>0</v>
      </c>
      <c r="CI23">
        <f t="shared" si="6"/>
        <v>0</v>
      </c>
      <c r="CK23" s="84">
        <v>53624.329784910929</v>
      </c>
      <c r="CL23" s="84">
        <v>14764.215743581204</v>
      </c>
      <c r="CM23">
        <f>CH23*'Philippines-IO-Data'!AN29</f>
        <v>0</v>
      </c>
      <c r="CN23">
        <f>'Philippines-IO-Data'!$AN29*Calculations!CK23</f>
        <v>11222.080580112468</v>
      </c>
      <c r="CO23">
        <f>'Philippines-IO-Data'!$AN29*Calculations!CL23</f>
        <v>3089.7396655809521</v>
      </c>
      <c r="CP23">
        <f>CH23*'Philippines-IO-Data'!AO29</f>
        <v>0</v>
      </c>
      <c r="CQ23">
        <f>'Philippines-IO-Data'!$AO29*Calculations!CK23</f>
        <v>2519.9336096997026</v>
      </c>
      <c r="CR23">
        <f>'Philippines-IO-Data'!$AO29*Calculations!CL23</f>
        <v>693.80528618889412</v>
      </c>
      <c r="CS23" s="31">
        <f>(CP23*'Default-Data'!$F$19/pv_dollar_index)/'Philippines-IO-Data'!$AP29</f>
        <v>0</v>
      </c>
      <c r="CT23" s="31">
        <f>(CQ23*'Default-Data'!$F$19/pv_dollar_index)/'Philippines-IO-Data'!$AP29</f>
        <v>0.61323773551352201</v>
      </c>
      <c r="CU23" s="31">
        <f>(CR23*'Default-Data'!$F$19/pv_dollar_index)/'Philippines-IO-Data'!$AP29</f>
        <v>0.16884079046848025</v>
      </c>
      <c r="CV23" s="84">
        <v>14.160798236991093</v>
      </c>
      <c r="CW23" s="84">
        <v>128.2058115107499</v>
      </c>
      <c r="CX23">
        <f>CI23*'Philippines-IO-Data'!AN29</f>
        <v>0</v>
      </c>
      <c r="CY23">
        <f>'Philippines-IO-Data'!$AN29*Calculations!CV23</f>
        <v>2.9634611664450956</v>
      </c>
      <c r="CZ23">
        <f>'Philippines-IO-Data'!$AN29*Calculations!CW23</f>
        <v>26.82991010578904</v>
      </c>
      <c r="DA23">
        <f>'Philippines-IO-Data'!AO29*Calculations!CI23</f>
        <v>0</v>
      </c>
      <c r="DB23">
        <f>'Philippines-IO-Data'!$AO29*Calculations!CV23</f>
        <v>0.66544927574295132</v>
      </c>
      <c r="DC23">
        <f>'Philippines-IO-Data'!$AO29*Calculations!CW23</f>
        <v>6.0246931696975858</v>
      </c>
      <c r="DD23" s="20">
        <f>(DA23*'Default-Data'!$F$19/pv_dollar_index)/'Philippines-IO-Data'!$AP29</f>
        <v>0</v>
      </c>
      <c r="DE23" s="20">
        <f>(DB23*'Default-Data'!$F$19/pv_dollar_index)/'Philippines-IO-Data'!$AP29</f>
        <v>1.6194022151414975E-4</v>
      </c>
      <c r="DF23" s="20">
        <f>(DC23*'Default-Data'!$F$19/pv_dollar_index)/'Philippines-IO-Data'!$AP29</f>
        <v>1.4661375134360816E-3</v>
      </c>
      <c r="DH23" t="s">
        <v>944</v>
      </c>
      <c r="DI23">
        <f t="shared" si="7"/>
        <v>0</v>
      </c>
      <c r="DJ23">
        <f t="shared" si="8"/>
        <v>0</v>
      </c>
      <c r="DL23" s="84">
        <v>299408.09249058279</v>
      </c>
      <c r="DM23" s="84">
        <v>1172482.0379514205</v>
      </c>
      <c r="DN23">
        <f>DI23*'SouthAfrica-IO-Data'!AR29</f>
        <v>0</v>
      </c>
      <c r="DO23">
        <f>DL23*'SouthAfrica-IO-Data'!$AR29</f>
        <v>38204.167578504326</v>
      </c>
      <c r="DP23">
        <f>DM23*'SouthAfrica-IO-Data'!$AR29</f>
        <v>149607.51357143503</v>
      </c>
      <c r="DQ23">
        <f>DI23*'SouthAfrica-IO-Data'!AS29</f>
        <v>0</v>
      </c>
      <c r="DR23">
        <f>DL23*'SouthAfrica-IO-Data'!$AS29</f>
        <v>39001.387551563297</v>
      </c>
      <c r="DS23">
        <f>DM23*'SouthAfrica-IO-Data'!$AS29</f>
        <v>152729.42684683242</v>
      </c>
      <c r="DT23">
        <f>(DQ23*'Default-Data'!$F$19/pv_dollar_index)/'SouthAfrica-IO-Data'!$AT29</f>
        <v>0</v>
      </c>
      <c r="DU23">
        <f>(DR23*'Default-Data'!$F$19/pv_dollar_index)/'SouthAfrica-IO-Data'!$AT29</f>
        <v>2.3868095686532564</v>
      </c>
      <c r="DV23">
        <f>(DS23*'Default-Data'!$F$19/pv_dollar_index)/'SouthAfrica-IO-Data'!$AT29</f>
        <v>9.3467458543878248</v>
      </c>
      <c r="DW23" s="84">
        <v>3436.3164993193418</v>
      </c>
      <c r="DX23" s="84">
        <v>10091.352956737242</v>
      </c>
      <c r="DY23">
        <f>DJ23*'SouthAfrica-IO-Data'!AR29</f>
        <v>0</v>
      </c>
      <c r="DZ23">
        <f>DW23*'SouthAfrica-IO-Data'!$AR29</f>
        <v>438.4704845507963</v>
      </c>
      <c r="EA23">
        <f>DX23*'SouthAfrica-IO-Data'!$AR29</f>
        <v>1287.6463566700381</v>
      </c>
      <c r="EB23">
        <f>DJ23*'SouthAfrica-IO-Data'!AS29</f>
        <v>0</v>
      </c>
      <c r="EC23">
        <f>DW23*'SouthAfrica-IO-Data'!$AS29</f>
        <v>447.62020433365637</v>
      </c>
      <c r="ED23">
        <f>DX23*'SouthAfrica-IO-Data'!$AS29</f>
        <v>1314.5161318500516</v>
      </c>
      <c r="EE23">
        <f>(EB23*'Default-Data'!$F$19/pv_dollar_index)/'SouthAfrica-IO-Data'!$AT29</f>
        <v>0</v>
      </c>
      <c r="EF23">
        <f>(EC23*'Default-Data'!$F$19/pv_dollar_index)/'SouthAfrica-IO-Data'!$AT29</f>
        <v>2.7393491716508754E-2</v>
      </c>
      <c r="EG23">
        <f>(ED23*'Default-Data'!$F$19/pv_dollar_index)/'SouthAfrica-IO-Data'!$AT29</f>
        <v>8.044584766377133E-2</v>
      </c>
      <c r="EI23" t="s">
        <v>145</v>
      </c>
      <c r="EJ23">
        <v>0</v>
      </c>
      <c r="EK23">
        <v>0</v>
      </c>
      <c r="EM23" s="84">
        <v>34337536.308252841</v>
      </c>
      <c r="EN23" s="84">
        <v>3179444.3216465116</v>
      </c>
      <c r="EO23">
        <f>EJ23*'Zambia-IO-Data'!BO27</f>
        <v>0</v>
      </c>
      <c r="EP23">
        <f>EM23*'Zambia-IO-Data'!$BO27</f>
        <v>6309058.9252211945</v>
      </c>
      <c r="EQ23">
        <f>EN23*'Zambia-IO-Data'!$BO27</f>
        <v>584179.98876368499</v>
      </c>
      <c r="ER23">
        <f>EJ23*'Zambia-IO-Data'!$BN27</f>
        <v>0</v>
      </c>
      <c r="ES23">
        <f>EM23*'Zambia-IO-Data'!$BN27</f>
        <v>1955589.4090330852</v>
      </c>
      <c r="ET23">
        <f>EN23*'Zambia-IO-Data'!$BN27</f>
        <v>181075.53163410598</v>
      </c>
      <c r="EU23">
        <f>(ER23*'Default-Data'!$F$19/pv_dollar_index)/'Zambia-IO-Data'!$BP27</f>
        <v>0</v>
      </c>
      <c r="EV23">
        <f>(ES23*'Default-Data'!$F$19/pv_dollar_index)/'Zambia-IO-Data'!$BP27</f>
        <v>5748.4113381582656</v>
      </c>
      <c r="EW23">
        <f>(ET23*'Default-Data'!$F$19/pv_dollar_index)/'Zambia-IO-Data'!$BP27</f>
        <v>532.26747613814678</v>
      </c>
      <c r="EX23" s="84">
        <v>518953.12164676323</v>
      </c>
      <c r="EY23" s="84">
        <v>22639.762958478706</v>
      </c>
      <c r="EZ23">
        <f>EK23*'Zambia-IO-Data'!BO27</f>
        <v>0</v>
      </c>
      <c r="FA23">
        <f>EX23*'Zambia-IO-Data'!$BO27</f>
        <v>95350.633036243729</v>
      </c>
      <c r="FB23">
        <f>EY23*'Zambia-IO-Data'!$BO27</f>
        <v>4159.750929007464</v>
      </c>
      <c r="FC23">
        <f>EK23*'Zambia-IO-Data'!BN27</f>
        <v>0</v>
      </c>
      <c r="FD23">
        <f>EX23*'Zambia-IO-Data'!$BN27</f>
        <v>29555.388580197949</v>
      </c>
      <c r="FE23">
        <f>EY23*'Zambia-IO-Data'!$BN27</f>
        <v>1289.3784885195585</v>
      </c>
      <c r="FF23">
        <f>(FC23*'Default-Data'!$F$19/pv_dollar_index)/'Zambia-IO-Data'!$BP27</f>
        <v>0</v>
      </c>
      <c r="FG23">
        <f>(FD23*'Default-Data'!$F$19/pv_dollar_index)/'Zambia-IO-Data'!$BP27</f>
        <v>86.877403831966049</v>
      </c>
      <c r="FH23">
        <f>(FE23*'Default-Data'!$F$19/pv_dollar_index)/'Zambia-IO-Data'!$BP27</f>
        <v>3.7900992347099582</v>
      </c>
      <c r="FJ23" t="s">
        <v>287</v>
      </c>
      <c r="FK23">
        <f t="shared" si="9"/>
        <v>0</v>
      </c>
      <c r="FL23">
        <f t="shared" si="10"/>
        <v>0</v>
      </c>
      <c r="FN23">
        <v>130568.01021330772</v>
      </c>
      <c r="FO23">
        <v>43652.63612939333</v>
      </c>
      <c r="FP23">
        <f>FK23*CustomRegion1!C25</f>
        <v>0</v>
      </c>
      <c r="FQ23">
        <f>FN23*CustomRegion1!$C25</f>
        <v>27324.252586015245</v>
      </c>
      <c r="FR23">
        <f>FO23*CustomRegion1!$C25</f>
        <v>9135.2824761312677</v>
      </c>
      <c r="FS23">
        <f>FK23*CustomRegion1!D25</f>
        <v>0</v>
      </c>
      <c r="FT23">
        <f>FN23*CustomRegion1!$D25</f>
        <v>6135.6984526958167</v>
      </c>
      <c r="FU23">
        <f>FO23*CustomRegion1!$D25</f>
        <v>2051.3402288787693</v>
      </c>
      <c r="FV23">
        <f>(FS23*'Default-Data'!$C$58/pv_dollar_index)/CustomRegion1!$E25</f>
        <v>0</v>
      </c>
      <c r="FW23">
        <f>(FT23*'Default-Data'!$C$58/pv_dollar_index)/CustomRegion1!$E25</f>
        <v>1.4993903448451273</v>
      </c>
      <c r="FX23">
        <f>(FU23*'Default-Data'!$C$58/pv_dollar_index)/CustomRegion1!$E25</f>
        <v>0.50128925938689783</v>
      </c>
      <c r="FY23">
        <v>263.4626764104429</v>
      </c>
      <c r="FZ23">
        <v>381.64109750405851</v>
      </c>
      <c r="GA23">
        <f>FL23*CustomRegion1!C25</f>
        <v>0</v>
      </c>
      <c r="GB23">
        <f>FY23*CustomRegion1!$C25</f>
        <v>55.135409549902263</v>
      </c>
      <c r="GC23">
        <f>FZ23*CustomRegion1!$C25</f>
        <v>79.866865768795506</v>
      </c>
      <c r="GD23">
        <f>FL23*CustomRegion1!D25</f>
        <v>0</v>
      </c>
      <c r="GE23">
        <f>FY23*CustomRegion1!$D25</f>
        <v>12.380731952288675</v>
      </c>
      <c r="GF23">
        <f>FZ23*CustomRegion1!$D25</f>
        <v>17.934214419100655</v>
      </c>
      <c r="GG23">
        <f>(GD23*'Default-Data'!$C$58/pv_dollar_index)/CustomRegion1!$E25</f>
        <v>0</v>
      </c>
      <c r="GH23">
        <f>(GE23*'Default-Data'!$C$58/pv_dollar_index)/CustomRegion1!$E25</f>
        <v>3.0254990681983424E-3</v>
      </c>
      <c r="GI23">
        <f>(GF23*'Default-Data'!$C$58/pv_dollar_index)/CustomRegion1!$E25</f>
        <v>4.3826123708160837E-3</v>
      </c>
      <c r="GK23" t="s">
        <v>50</v>
      </c>
      <c r="GL23">
        <v>0</v>
      </c>
      <c r="GM23">
        <v>0</v>
      </c>
      <c r="GO23">
        <v>0</v>
      </c>
      <c r="GP23">
        <v>0</v>
      </c>
      <c r="GQ23">
        <f>GL23*CustomRegion2!$C$13</f>
        <v>0</v>
      </c>
      <c r="GR23">
        <f>GO23*CustomRegion2!C$13</f>
        <v>0</v>
      </c>
      <c r="GS23">
        <f>GP23*CustomRegion2!D$13</f>
        <v>0</v>
      </c>
      <c r="GT23">
        <f>GL23*CustomRegion2!D29</f>
        <v>0</v>
      </c>
      <c r="GU23">
        <f>GO23*CustomRegion2!$D29</f>
        <v>0</v>
      </c>
      <c r="GV23">
        <f>GP23*CustomRegion2!$D29</f>
        <v>0</v>
      </c>
      <c r="GW23">
        <f>(GT23*'Default-Data'!$C$59/pv_dollar_index)/CustomRegion2!$E29</f>
        <v>0</v>
      </c>
      <c r="GX23">
        <f>(GU23*'Default-Data'!$C$59/pv_dollar_index)/CustomRegion2!$E29</f>
        <v>0</v>
      </c>
      <c r="GY23">
        <f>(GV23*'Default-Data'!$C$59/pv_dollar_index)/CustomRegion2!$E29</f>
        <v>0</v>
      </c>
      <c r="GZ23">
        <v>0</v>
      </c>
      <c r="HA23">
        <v>0</v>
      </c>
      <c r="HB23">
        <f>GM23*CustomRegion2!C29</f>
        <v>0</v>
      </c>
      <c r="HC23">
        <f>GZ23*CustomRegion2!$C29</f>
        <v>0</v>
      </c>
      <c r="HD23">
        <f>HA23*CustomRegion2!$C29</f>
        <v>0</v>
      </c>
      <c r="HE23">
        <f>GM23*CustomRegion2!D29</f>
        <v>0</v>
      </c>
      <c r="HF23">
        <f>GZ23*CustomRegion2!$D29</f>
        <v>0</v>
      </c>
      <c r="HG23">
        <f>HA23*CustomRegion2!$D29</f>
        <v>0</v>
      </c>
      <c r="HH23">
        <f>(HE23*'Default-Data'!$C$59/pv_dollar_index)/CustomRegion2!$E29</f>
        <v>0</v>
      </c>
      <c r="HI23">
        <f>(HF23*'Default-Data'!$C$59/pv_dollar_index)/CustomRegion2!$E29</f>
        <v>0</v>
      </c>
      <c r="HJ23">
        <f>(HG23*'Default-Data'!$C$59/pv_dollar_index)/CustomRegion2!$E29</f>
        <v>0</v>
      </c>
      <c r="HL23" t="s">
        <v>145</v>
      </c>
      <c r="HM23">
        <f t="shared" si="11"/>
        <v>0</v>
      </c>
      <c r="HN23">
        <f t="shared" si="12"/>
        <v>0</v>
      </c>
      <c r="HP23">
        <v>34337536.308252841</v>
      </c>
      <c r="HQ23">
        <v>3179444.3216465116</v>
      </c>
      <c r="HR23">
        <f>HM23*CustomRegion3!D28</f>
        <v>0</v>
      </c>
      <c r="HS23">
        <f>HP23*CustomRegion3!$D28</f>
        <v>6309058.9252211945</v>
      </c>
      <c r="HT23">
        <f>HQ23*CustomRegion3!$D28</f>
        <v>584179.98876368499</v>
      </c>
      <c r="HU23">
        <f>HM23*CustomRegion3!E28</f>
        <v>0</v>
      </c>
      <c r="HV23">
        <f>HP23*CustomRegion3!$E28</f>
        <v>1955589.4090330852</v>
      </c>
      <c r="HW23">
        <f>HQ23*CustomRegion3!$E28</f>
        <v>181075.53163410598</v>
      </c>
      <c r="HX23">
        <f>(HU23*'Default-Data'!$C$60/pv_dollar_index)/CustomRegion3!$F28</f>
        <v>0</v>
      </c>
      <c r="HY23">
        <f>(HV23*'Default-Data'!$C$60/pv_dollar_index)/CustomRegion3!$F28</f>
        <v>5771.6931563509934</v>
      </c>
      <c r="HZ23">
        <f>(HW23*'Default-Data'!$C$60/pv_dollar_index)/CustomRegion3!$F28</f>
        <v>534.42322907236894</v>
      </c>
      <c r="IA23">
        <v>518953.12164676323</v>
      </c>
      <c r="IB23">
        <v>22639.762958478706</v>
      </c>
      <c r="IC23">
        <f>HN23*CustomRegion3!D28</f>
        <v>0</v>
      </c>
      <c r="ID23">
        <f>IA23*CustomRegion3!$D28</f>
        <v>95350.633036243729</v>
      </c>
      <c r="IE23">
        <f>IB23*CustomRegion3!$D28</f>
        <v>4159.750929007464</v>
      </c>
      <c r="IF23">
        <f>HN23*CustomRegion3!E28</f>
        <v>0</v>
      </c>
      <c r="IG23">
        <f>IA23*CustomRegion3!$E28</f>
        <v>29555.388580197949</v>
      </c>
      <c r="IH23">
        <f>IB23*CustomRegion3!$E28</f>
        <v>1289.3784885195585</v>
      </c>
      <c r="II23">
        <f>(IF23*'Default-Data'!$C$60/pv_dollar_index)/CustomRegion3!$F28</f>
        <v>0</v>
      </c>
      <c r="IJ23">
        <f>(IG23*'Default-Data'!$C$60/pv_dollar_index)/CustomRegion3!$F28</f>
        <v>87.229268686807856</v>
      </c>
      <c r="IK23">
        <f>(IH23*'Default-Data'!$C$60/pv_dollar_index)/CustomRegion3!$F28</f>
        <v>3.8054496326067078</v>
      </c>
    </row>
    <row r="24" spans="2:245" x14ac:dyDescent="0.3">
      <c r="AD24">
        <v>23</v>
      </c>
      <c r="AE24" t="s">
        <v>288</v>
      </c>
      <c r="AF24">
        <v>0</v>
      </c>
      <c r="AG24" s="4">
        <v>0</v>
      </c>
      <c r="AI24" s="85">
        <v>2231542.4604982026</v>
      </c>
      <c r="AJ24" s="85">
        <v>1328182.1611381574</v>
      </c>
      <c r="AK24" s="4">
        <f>AF24*'Colombia-IO-Data'!AN30</f>
        <v>0</v>
      </c>
      <c r="AL24" s="4">
        <f>AI24*'Colombia-IO-Data'!$AN30</f>
        <v>831944.32741330855</v>
      </c>
      <c r="AM24" s="4">
        <f>AJ24*'Colombia-IO-Data'!$AN30</f>
        <v>495161.36676321557</v>
      </c>
      <c r="AN24" s="20">
        <f>AK24*'Colombia-IO-Data'!$AO30</f>
        <v>0</v>
      </c>
      <c r="AO24" s="20">
        <f>AL24*'Colombia-IO-Data'!$AO30</f>
        <v>191504.7726998938</v>
      </c>
      <c r="AP24" s="20">
        <f>AM24*'Colombia-IO-Data'!$AO30</f>
        <v>113980.90216756663</v>
      </c>
      <c r="AQ24" s="20">
        <f>(AN24*'Default-Data'!$F$19/pv_dollar_index)/'Colombia-IO-Data'!$AP30</f>
        <v>0</v>
      </c>
      <c r="AR24" s="20">
        <f>(AO24*'Default-Data'!$F$19/pv_dollar_index)/'Colombia-IO-Data'!$AP30</f>
        <v>35.366385595919013</v>
      </c>
      <c r="AS24" s="20">
        <f>(AP24*'Default-Data'!$F$19/pv_dollar_index)/'Colombia-IO-Data'!$AP30</f>
        <v>21.049566962730417</v>
      </c>
      <c r="AT24" s="84">
        <v>32047.815009201062</v>
      </c>
      <c r="AU24" s="84">
        <v>10394.182690564434</v>
      </c>
      <c r="AV24">
        <f>'Colombia-IO-Data'!$AN30*Calculations!AG24</f>
        <v>0</v>
      </c>
      <c r="AW24">
        <f>'Colombia-IO-Data'!$AN30*Calculations!AT24</f>
        <v>11947.788749197043</v>
      </c>
      <c r="AX24">
        <f>'Colombia-IO-Data'!$AN30*Calculations!AU24</f>
        <v>3875.0691418984306</v>
      </c>
      <c r="AY24">
        <f>AV24*'Colombia-IO-Data'!$AO30</f>
        <v>0</v>
      </c>
      <c r="AZ24">
        <f>AW24*'Colombia-IO-Data'!$AO30</f>
        <v>2750.2544260327945</v>
      </c>
      <c r="BA24">
        <f>AX24*'Colombia-IO-Data'!$AO30</f>
        <v>891.99987398551048</v>
      </c>
      <c r="BB24">
        <f>(AY24*'Default-Data'!$F$19/pv_dollar_index)/'Colombia-IO-Data'!$AP30</f>
        <v>0</v>
      </c>
      <c r="BC24">
        <f>(AZ24*'Default-Data'!$F$19/pv_dollar_index)/'Colombia-IO-Data'!$AP30</f>
        <v>0.50790670721499298</v>
      </c>
      <c r="BD24">
        <f>(BA24*'Default-Data'!$F$19/pv_dollar_index)/'Colombia-IO-Data'!$AP30</f>
        <v>0.16473120251848544</v>
      </c>
      <c r="BF24" t="s">
        <v>945</v>
      </c>
      <c r="BG24">
        <f t="shared" si="3"/>
        <v>0</v>
      </c>
      <c r="BH24">
        <f t="shared" si="4"/>
        <v>0</v>
      </c>
      <c r="BJ24" s="84">
        <v>1033389.5020133876</v>
      </c>
      <c r="BK24" s="84">
        <v>1238170.9185053962</v>
      </c>
      <c r="BL24">
        <f>BG24*'Mexico-IO-Data'!AQ30</f>
        <v>0</v>
      </c>
      <c r="BM24">
        <f>BJ24*'Mexico-IO-Data'!$AQ30</f>
        <v>388531.60458326468</v>
      </c>
      <c r="BN24">
        <f>BK24*'Mexico-IO-Data'!$AQ30</f>
        <v>465524.88948064036</v>
      </c>
      <c r="BO24">
        <f>BG24*'Mexico-IO-Data'!AR30</f>
        <v>0</v>
      </c>
      <c r="BP24">
        <f>BJ24*'Mexico-IO-Data'!$AR30</f>
        <v>159831.19237542586</v>
      </c>
      <c r="BQ24">
        <f>BK24*'Mexico-IO-Data'!$AR30</f>
        <v>191504.1074867915</v>
      </c>
      <c r="BR24">
        <f>(Calculations!BO24*'Default-Data'!$F$19/pv_dollar_index)/'Mexico-IO-Data'!$AS30</f>
        <v>0</v>
      </c>
      <c r="BS24">
        <f>(Calculations!BP24*'Default-Data'!$F$19/pv_dollar_index)/'Mexico-IO-Data'!$AS30</f>
        <v>19.621996923079124</v>
      </c>
      <c r="BT24">
        <f>(Calculations!BQ24*'Default-Data'!$F$19/pv_dollar_index)/'Mexico-IO-Data'!$AS30</f>
        <v>23.510385876596789</v>
      </c>
      <c r="BU24" s="84">
        <v>10991.888991502899</v>
      </c>
      <c r="BV24" s="84">
        <v>14534.14570215885</v>
      </c>
      <c r="BW24">
        <f>BH24*'Mexico-IO-Data'!AQ30</f>
        <v>0</v>
      </c>
      <c r="BX24">
        <f>BU24*'Mexico-IO-Data'!$AQ30</f>
        <v>4132.7072308640672</v>
      </c>
      <c r="BY24">
        <f>BV24*'Mexico-IO-Data'!$AQ30</f>
        <v>5464.5174350083353</v>
      </c>
      <c r="BZ24">
        <f>BH24*'Mexico-IO-Data'!AR30</f>
        <v>0</v>
      </c>
      <c r="CA24">
        <f>BU24*'Mexico-IO-Data'!$AR30</f>
        <v>1700.0818380168387</v>
      </c>
      <c r="CB24">
        <f>BV24*'Mexico-IO-Data'!$AR30</f>
        <v>2247.9518450770224</v>
      </c>
      <c r="CC24">
        <f>(BZ24*'Default-Data'!$F$19/pv_dollar_index)/'Mexico-IO-Data'!$AS30</f>
        <v>0</v>
      </c>
      <c r="CD24">
        <f>(CA24*'Default-Data'!$F$19/pv_dollar_index)/'Mexico-IO-Data'!$AS30</f>
        <v>0.20871395688641606</v>
      </c>
      <c r="CE24">
        <f>(CB24*'Default-Data'!$F$19/pv_dollar_index)/'Mexico-IO-Data'!$AS30</f>
        <v>0.27597431722666171</v>
      </c>
      <c r="CG24" t="s">
        <v>288</v>
      </c>
      <c r="CH24">
        <f t="shared" si="5"/>
        <v>0</v>
      </c>
      <c r="CI24">
        <f t="shared" si="6"/>
        <v>0</v>
      </c>
      <c r="CK24" s="84">
        <v>470661.98933581641</v>
      </c>
      <c r="CL24" s="84">
        <v>661390.59624847979</v>
      </c>
      <c r="CM24">
        <f>CH24*'Philippines-IO-Data'!AN30</f>
        <v>0</v>
      </c>
      <c r="CN24">
        <f>'Philippines-IO-Data'!$AN30*Calculations!CK24</f>
        <v>190794.73166667565</v>
      </c>
      <c r="CO24">
        <f>'Philippines-IO-Data'!$AN30*Calculations!CL24</f>
        <v>268111.39245845308</v>
      </c>
      <c r="CP24">
        <f>CH24*'Philippines-IO-Data'!AO30</f>
        <v>0</v>
      </c>
      <c r="CQ24">
        <f>'Philippines-IO-Data'!$AO30*Calculations!CK24</f>
        <v>64408.412600852294</v>
      </c>
      <c r="CR24">
        <f>'Philippines-IO-Data'!$AO30*Calculations!CL24</f>
        <v>90508.941403172052</v>
      </c>
      <c r="CS24" s="31">
        <f>(CP24*'Default-Data'!$F$19/pv_dollar_index)/'Philippines-IO-Data'!$AP30</f>
        <v>0</v>
      </c>
      <c r="CT24" s="31">
        <f>(CQ24*'Default-Data'!$F$19/pv_dollar_index)/'Philippines-IO-Data'!$AP30</f>
        <v>15.674091150391121</v>
      </c>
      <c r="CU24" s="31">
        <f>(CR24*'Default-Data'!$F$19/pv_dollar_index)/'Philippines-IO-Data'!$AP30</f>
        <v>22.025778003104442</v>
      </c>
      <c r="CV24" s="84">
        <v>1429.6220153666804</v>
      </c>
      <c r="CW24" s="84">
        <v>5743.2185759328058</v>
      </c>
      <c r="CX24">
        <f>CI24*'Philippines-IO-Data'!AN30</f>
        <v>0</v>
      </c>
      <c r="CY24">
        <f>'Philippines-IO-Data'!$AN30*Calculations!CV24</f>
        <v>579.53341248477375</v>
      </c>
      <c r="CZ24">
        <f>'Philippines-IO-Data'!$AN30*Calculations!CW24</f>
        <v>2328.1587889527505</v>
      </c>
      <c r="DA24">
        <f>'Philippines-IO-Data'!AO30*Calculations!CI24</f>
        <v>0</v>
      </c>
      <c r="DB24">
        <f>'Philippines-IO-Data'!$AO30*Calculations!CV24</f>
        <v>195.63866790887266</v>
      </c>
      <c r="DC24">
        <f>'Philippines-IO-Data'!$AO30*Calculations!CW24</f>
        <v>785.93895423245726</v>
      </c>
      <c r="DD24" s="20">
        <f>(DA24*'Default-Data'!$F$19/pv_dollar_index)/'Philippines-IO-Data'!$AP30</f>
        <v>0</v>
      </c>
      <c r="DE24" s="20">
        <f>(DB24*'Default-Data'!$F$19/pv_dollar_index)/'Philippines-IO-Data'!$AP30</f>
        <v>4.7609593056547252E-2</v>
      </c>
      <c r="DF24" s="20">
        <f>(DC24*'Default-Data'!$F$19/pv_dollar_index)/'Philippines-IO-Data'!$AP30</f>
        <v>0.19126195336662588</v>
      </c>
      <c r="DH24" t="s">
        <v>945</v>
      </c>
      <c r="DI24">
        <f t="shared" si="7"/>
        <v>0</v>
      </c>
      <c r="DJ24">
        <f t="shared" si="8"/>
        <v>0</v>
      </c>
      <c r="DL24" s="84">
        <v>7469827.3405220015</v>
      </c>
      <c r="DM24" s="84">
        <v>7028614.5930444328</v>
      </c>
      <c r="DN24">
        <f>DI24*'SouthAfrica-IO-Data'!AR30</f>
        <v>0</v>
      </c>
      <c r="DO24">
        <f>DL24*'SouthAfrica-IO-Data'!$AR30</f>
        <v>1998754.6325864275</v>
      </c>
      <c r="DP24">
        <f>DM24*'SouthAfrica-IO-Data'!$AR30</f>
        <v>1880696.2113170344</v>
      </c>
      <c r="DQ24">
        <f>DI24*'SouthAfrica-IO-Data'!AS30</f>
        <v>0</v>
      </c>
      <c r="DR24">
        <f>DL24*'SouthAfrica-IO-Data'!$AS30</f>
        <v>775689.42996565579</v>
      </c>
      <c r="DS24">
        <f>DM24*'SouthAfrica-IO-Data'!$AS30</f>
        <v>729872.56580229488</v>
      </c>
      <c r="DT24">
        <f>(DQ24*'Default-Data'!$F$19/pv_dollar_index)/'SouthAfrica-IO-Data'!$AT30</f>
        <v>0</v>
      </c>
      <c r="DU24">
        <f>(DR24*'Default-Data'!$F$19/pv_dollar_index)/'SouthAfrica-IO-Data'!$AT30</f>
        <v>47.470694505355013</v>
      </c>
      <c r="DV24">
        <f>(DS24*'Default-Data'!$F$19/pv_dollar_index)/'SouthAfrica-IO-Data'!$AT30</f>
        <v>44.666790935354641</v>
      </c>
      <c r="DW24" s="84">
        <v>40999.861925183141</v>
      </c>
      <c r="DX24" s="84">
        <v>60494.08720939768</v>
      </c>
      <c r="DY24">
        <f>DJ24*'SouthAfrica-IO-Data'!AR30</f>
        <v>0</v>
      </c>
      <c r="DZ24">
        <f>DW24*'SouthAfrica-IO-Data'!$AR30</f>
        <v>10970.623579719448</v>
      </c>
      <c r="EA24">
        <f>DX24*'SouthAfrica-IO-Data'!$AR30</f>
        <v>16186.831574800684</v>
      </c>
      <c r="EB24">
        <f>DJ24*'SouthAfrica-IO-Data'!AS30</f>
        <v>0</v>
      </c>
      <c r="EC24">
        <f>DW24*'SouthAfrica-IO-Data'!$AS30</f>
        <v>4257.549482153554</v>
      </c>
      <c r="ED24">
        <f>DX24*'SouthAfrica-IO-Data'!$AS30</f>
        <v>6281.888708350145</v>
      </c>
      <c r="EE24">
        <f>(EB24*'Default-Data'!$F$19/pv_dollar_index)/'SouthAfrica-IO-Data'!$AT30</f>
        <v>0</v>
      </c>
      <c r="EF24">
        <f>(EC24*'Default-Data'!$F$19/pv_dollar_index)/'SouthAfrica-IO-Data'!$AT30</f>
        <v>0.26055380285082946</v>
      </c>
      <c r="EG24">
        <f>(ED24*'Default-Data'!$F$19/pv_dollar_index)/'SouthAfrica-IO-Data'!$AT30</f>
        <v>0.38443945253183637</v>
      </c>
      <c r="EI24" t="s">
        <v>146</v>
      </c>
      <c r="EJ24">
        <v>0</v>
      </c>
      <c r="EK24">
        <v>0</v>
      </c>
      <c r="EM24" s="84">
        <v>5207885.9237068901</v>
      </c>
      <c r="EN24" s="84">
        <v>1623576.4289809028</v>
      </c>
      <c r="EO24">
        <f>EJ24*'Zambia-IO-Data'!BO28</f>
        <v>0</v>
      </c>
      <c r="EP24">
        <f>EM24*'Zambia-IO-Data'!$BO28</f>
        <v>970580.02217162121</v>
      </c>
      <c r="EQ24">
        <f>EN24*'Zambia-IO-Data'!$BO28</f>
        <v>302581.67508323019</v>
      </c>
      <c r="ER24">
        <f>EJ24*'Zambia-IO-Data'!$BN28</f>
        <v>0</v>
      </c>
      <c r="ES24">
        <f>EM24*'Zambia-IO-Data'!$BN28</f>
        <v>187466.12383080702</v>
      </c>
      <c r="ET24">
        <f>EN24*'Zambia-IO-Data'!$BN28</f>
        <v>58443.211764414147</v>
      </c>
      <c r="EU24">
        <f>(ER24*'Default-Data'!$F$19/pv_dollar_index)/'Zambia-IO-Data'!$BP28</f>
        <v>0</v>
      </c>
      <c r="EV24">
        <f>(ES24*'Default-Data'!$F$19/pv_dollar_index)/'Zambia-IO-Data'!$BP28</f>
        <v>551.05247899783478</v>
      </c>
      <c r="EW24">
        <f>(ET24*'Default-Data'!$F$19/pv_dollar_index)/'Zambia-IO-Data'!$BP28</f>
        <v>171.79251411013291</v>
      </c>
      <c r="EX24" s="84">
        <v>59023.600726293</v>
      </c>
      <c r="EY24" s="84">
        <v>11424.693013128148</v>
      </c>
      <c r="EZ24">
        <f>EK24*'Zambia-IO-Data'!BO28</f>
        <v>0</v>
      </c>
      <c r="FA24">
        <f>EX24*'Zambia-IO-Data'!$BO28</f>
        <v>11000.073454143234</v>
      </c>
      <c r="FB24">
        <f>EY24*'Zambia-IO-Data'!$BO28</f>
        <v>2129.1900322757474</v>
      </c>
      <c r="FC24">
        <f>EK24*'Zambia-IO-Data'!BN28</f>
        <v>0</v>
      </c>
      <c r="FD24">
        <f>EX24*'Zambia-IO-Data'!$BN28</f>
        <v>2124.6482363076643</v>
      </c>
      <c r="FE24">
        <f>EY24*'Zambia-IO-Data'!$BN28</f>
        <v>411.24996716586656</v>
      </c>
      <c r="FF24">
        <f>(FC24*'Default-Data'!$F$19/pv_dollar_index)/'Zambia-IO-Data'!$BP28</f>
        <v>0</v>
      </c>
      <c r="FG24">
        <f>(FD24*'Default-Data'!$F$19/pv_dollar_index)/'Zambia-IO-Data'!$BP28</f>
        <v>6.2453559805417767</v>
      </c>
      <c r="FH24">
        <f>(FE24*'Default-Data'!$F$19/pv_dollar_index)/'Zambia-IO-Data'!$BP28</f>
        <v>1.2088600823637852</v>
      </c>
      <c r="FJ24" t="s">
        <v>288</v>
      </c>
      <c r="FK24">
        <f t="shared" si="9"/>
        <v>0</v>
      </c>
      <c r="FL24">
        <f t="shared" si="10"/>
        <v>0</v>
      </c>
      <c r="FN24">
        <v>852450.10227330832</v>
      </c>
      <c r="FO24">
        <v>1104324.9036537334</v>
      </c>
      <c r="FP24">
        <f>FK24*CustomRegion1!C26</f>
        <v>0</v>
      </c>
      <c r="FQ24">
        <f>FN24*CustomRegion1!$C26</f>
        <v>345562.19156763185</v>
      </c>
      <c r="FR24">
        <f>FO24*CustomRegion1!$C26</f>
        <v>447666.00753711583</v>
      </c>
      <c r="FS24">
        <f>FK24*CustomRegion1!D26</f>
        <v>0</v>
      </c>
      <c r="FT24">
        <f>FN24*CustomRegion1!$D26</f>
        <v>116654.75256741712</v>
      </c>
      <c r="FU24">
        <f>FO24*CustomRegion1!$D26</f>
        <v>151122.91974182893</v>
      </c>
      <c r="FV24">
        <f>(FS24*'Default-Data'!$C$58/pv_dollar_index)/CustomRegion1!$E26</f>
        <v>0</v>
      </c>
      <c r="FW24">
        <f>(FT24*'Default-Data'!$C$58/pv_dollar_index)/CustomRegion1!$E26</f>
        <v>28.507106571222163</v>
      </c>
      <c r="FX24">
        <f>(FU24*'Default-Data'!$C$58/pv_dollar_index)/CustomRegion1!$E26</f>
        <v>36.930147153197609</v>
      </c>
      <c r="FY24">
        <v>3982.0756527207982</v>
      </c>
      <c r="FZ24">
        <v>9654.7609858477481</v>
      </c>
      <c r="GA24">
        <f>FL24*CustomRegion1!C26</f>
        <v>0</v>
      </c>
      <c r="GB24">
        <f>FY24*CustomRegion1!$C26</f>
        <v>1614.2349984739906</v>
      </c>
      <c r="GC24">
        <f>FZ24*CustomRegion1!$C26</f>
        <v>3913.8013549812949</v>
      </c>
      <c r="GD24">
        <f>FL24*CustomRegion1!D26</f>
        <v>0</v>
      </c>
      <c r="GE24">
        <f>FY24*CustomRegion1!$D26</f>
        <v>544.93283387975487</v>
      </c>
      <c r="GF24">
        <f>FZ24*CustomRegion1!$D26</f>
        <v>1321.2195656943225</v>
      </c>
      <c r="GG24">
        <f>(GD24*'Default-Data'!$C$58/pv_dollar_index)/CustomRegion1!$E26</f>
        <v>0</v>
      </c>
      <c r="GH24">
        <f>(GE24*'Default-Data'!$C$58/pv_dollar_index)/CustomRegion1!$E26</f>
        <v>0.13316609934593623</v>
      </c>
      <c r="GI24">
        <f>(GF24*'Default-Data'!$C$58/pv_dollar_index)/CustomRegion1!$E26</f>
        <v>0.32286851700675501</v>
      </c>
      <c r="GK24" t="s">
        <v>51</v>
      </c>
      <c r="GL24">
        <v>0</v>
      </c>
      <c r="GM24">
        <v>0</v>
      </c>
      <c r="GO24">
        <v>11173390.033242134</v>
      </c>
      <c r="GP24">
        <v>15950631.116251959</v>
      </c>
      <c r="GQ24">
        <f>GL24*CustomRegion2!$C$13</f>
        <v>0</v>
      </c>
      <c r="GR24">
        <f>GO24*CustomRegion2!C$13</f>
        <v>6884835.7833740599</v>
      </c>
      <c r="GS24">
        <f>GP24*CustomRegion2!D$13</f>
        <v>1765043.4067804446</v>
      </c>
      <c r="GT24">
        <f>GL24*CustomRegion2!D30</f>
        <v>0</v>
      </c>
      <c r="GU24">
        <f>GO24*CustomRegion2!$D30</f>
        <v>1185599.0315041938</v>
      </c>
      <c r="GV24">
        <f>GP24*CustomRegion2!$D30</f>
        <v>1692508.0702496197</v>
      </c>
      <c r="GW24">
        <f>(GT24*'Default-Data'!$C$59/pv_dollar_index)/CustomRegion2!$E30</f>
        <v>0</v>
      </c>
      <c r="GX24">
        <f>(GU24*'Default-Data'!$C$59/pv_dollar_index)/CustomRegion2!$E30</f>
        <v>125.28591015490792</v>
      </c>
      <c r="GY24">
        <f>(GV24*'Default-Data'!$C$59/pv_dollar_index)/CustomRegion2!$E30</f>
        <v>178.85255334320033</v>
      </c>
      <c r="GZ24">
        <v>2098129.9831136926</v>
      </c>
      <c r="HA24">
        <v>4457091.9980982505</v>
      </c>
      <c r="HB24">
        <f>GM24*CustomRegion2!C30</f>
        <v>0</v>
      </c>
      <c r="HC24">
        <f>GZ24*CustomRegion2!$C30</f>
        <v>640130.17249726492</v>
      </c>
      <c r="HD24">
        <f>HA24*CustomRegion2!$C30</f>
        <v>1359839.0435966658</v>
      </c>
      <c r="HE24">
        <f>GM24*CustomRegion2!D30</f>
        <v>0</v>
      </c>
      <c r="HF24">
        <f>GZ24*CustomRegion2!$D30</f>
        <v>222630.81021505388</v>
      </c>
      <c r="HG24">
        <f>HA24*CustomRegion2!$D30</f>
        <v>472938.28824993124</v>
      </c>
      <c r="HH24">
        <f>(HE24*'Default-Data'!$C$59/pv_dollar_index)/CustomRegion2!$E30</f>
        <v>0</v>
      </c>
      <c r="HI24">
        <f>(HF24*'Default-Data'!$C$59/pv_dollar_index)/CustomRegion2!$E30</f>
        <v>23.526085080324169</v>
      </c>
      <c r="HJ24">
        <f>(HG24*'Default-Data'!$C$59/pv_dollar_index)/CustomRegion2!$E30</f>
        <v>49.976849099920372</v>
      </c>
      <c r="HL24" t="s">
        <v>146</v>
      </c>
      <c r="HM24">
        <f t="shared" si="11"/>
        <v>0</v>
      </c>
      <c r="HN24">
        <f t="shared" si="12"/>
        <v>0</v>
      </c>
      <c r="HP24">
        <v>5207885.9237068901</v>
      </c>
      <c r="HQ24">
        <v>1623576.4289809028</v>
      </c>
      <c r="HR24">
        <f>HM24*CustomRegion3!D29</f>
        <v>0</v>
      </c>
      <c r="HS24">
        <f>HP24*CustomRegion3!$D29</f>
        <v>970580.02217162121</v>
      </c>
      <c r="HT24">
        <f>HQ24*CustomRegion3!$D29</f>
        <v>302581.67508323019</v>
      </c>
      <c r="HU24">
        <f>HM24*CustomRegion3!E29</f>
        <v>0</v>
      </c>
      <c r="HV24">
        <f>HP24*CustomRegion3!$E29</f>
        <v>187466.12383080702</v>
      </c>
      <c r="HW24">
        <f>HQ24*CustomRegion3!$E29</f>
        <v>58443.211764414147</v>
      </c>
      <c r="HX24">
        <f>(HU24*'Default-Data'!$C$60/pv_dollar_index)/CustomRegion3!$F29</f>
        <v>0</v>
      </c>
      <c r="HY24">
        <f>(HV24*'Default-Data'!$C$60/pv_dollar_index)/CustomRegion3!$F29</f>
        <v>553.28431365196207</v>
      </c>
      <c r="HZ24">
        <f>(HW24*'Default-Data'!$C$60/pv_dollar_index)/CustomRegion3!$F29</f>
        <v>172.48829627412559</v>
      </c>
      <c r="IA24">
        <v>59023.600726293</v>
      </c>
      <c r="IB24">
        <v>11424.693013128148</v>
      </c>
      <c r="IC24">
        <f>HN24*CustomRegion3!D29</f>
        <v>0</v>
      </c>
      <c r="ID24">
        <f>IA24*CustomRegion3!$D29</f>
        <v>11000.073454143234</v>
      </c>
      <c r="IE24">
        <f>IB24*CustomRegion3!$D29</f>
        <v>2129.1900322757474</v>
      </c>
      <c r="IF24">
        <f>HN24*CustomRegion3!E29</f>
        <v>0</v>
      </c>
      <c r="IG24">
        <f>IA24*CustomRegion3!$E29</f>
        <v>2124.6482363076643</v>
      </c>
      <c r="IH24">
        <f>IB24*CustomRegion3!$E29</f>
        <v>411.24996716586656</v>
      </c>
      <c r="II24">
        <f>(IF24*'Default-Data'!$C$60/pv_dollar_index)/CustomRegion3!$F29</f>
        <v>0</v>
      </c>
      <c r="IJ24">
        <f>(IG24*'Default-Data'!$C$60/pv_dollar_index)/CustomRegion3!$F29</f>
        <v>6.2706504895694533</v>
      </c>
      <c r="IK24">
        <f>(IH24*'Default-Data'!$C$60/pv_dollar_index)/CustomRegion3!$F29</f>
        <v>1.2137561238963761</v>
      </c>
    </row>
    <row r="25" spans="2:245" x14ac:dyDescent="0.3">
      <c r="C25" t="str">
        <f>biopower_country</f>
        <v>Colombia</v>
      </c>
      <c r="G25" t="s">
        <v>192</v>
      </c>
      <c r="R25" t="s">
        <v>244</v>
      </c>
      <c r="AD25">
        <v>24</v>
      </c>
      <c r="AE25" t="s">
        <v>289</v>
      </c>
      <c r="AF25">
        <f>'Solar-PV-Inputs'!B25*'Solar-PV-Inputs'!C25</f>
        <v>71094000</v>
      </c>
      <c r="AG25" s="4">
        <v>0</v>
      </c>
      <c r="AI25" s="85">
        <v>32372399.37256965</v>
      </c>
      <c r="AJ25" s="85">
        <v>10513510.745435774</v>
      </c>
      <c r="AK25" s="4">
        <f>AF25*'Colombia-IO-Data'!AN31</f>
        <v>37600777.094446182</v>
      </c>
      <c r="AL25" s="4">
        <f>AI25*'Colombia-IO-Data'!$AN31</f>
        <v>17121379.762291908</v>
      </c>
      <c r="AM25" s="4">
        <f>AJ25*'Colombia-IO-Data'!$AN31</f>
        <v>5560471.6856442923</v>
      </c>
      <c r="AN25" s="20">
        <f>AK25*'Colombia-IO-Data'!$AO31</f>
        <v>6626814.4336366486</v>
      </c>
      <c r="AO25" s="20">
        <f>AL25*'Colombia-IO-Data'!$AO31</f>
        <v>3017496.3205558076</v>
      </c>
      <c r="AP25" s="20">
        <f>AM25*'Colombia-IO-Data'!$AO31</f>
        <v>979985.43837803195</v>
      </c>
      <c r="AQ25" s="20">
        <f>(AN25*'Default-Data'!$F$19/pv_dollar_index)/'Colombia-IO-Data'!$AP31</f>
        <v>496.39657714259323</v>
      </c>
      <c r="AR25" s="20">
        <f>(AO25*'Default-Data'!$F$19/pv_dollar_index)/'Colombia-IO-Data'!$AP31</f>
        <v>226.03241120821181</v>
      </c>
      <c r="AS25" s="20">
        <f>(AP25*'Default-Data'!$F$19/pv_dollar_index)/'Colombia-IO-Data'!$AP31</f>
        <v>73.408033698852137</v>
      </c>
      <c r="AT25" s="84">
        <v>82668.256381357496</v>
      </c>
      <c r="AU25" s="84">
        <v>82277.382278367062</v>
      </c>
      <c r="AV25">
        <f>'Colombia-IO-Data'!$AN31*Calculations!AG25</f>
        <v>0</v>
      </c>
      <c r="AW25">
        <f>'Colombia-IO-Data'!$AN31*Calculations!AT25</f>
        <v>43722.264621233175</v>
      </c>
      <c r="AX25">
        <f>'Colombia-IO-Data'!$AN31*Calculations!AU25</f>
        <v>43515.535923754702</v>
      </c>
      <c r="AY25">
        <f>AV25*'Colombia-IO-Data'!$AO31</f>
        <v>0</v>
      </c>
      <c r="AZ25">
        <f>AW25*'Colombia-IO-Data'!$AO31</f>
        <v>7705.6741017744798</v>
      </c>
      <c r="BA25">
        <f>AX25*'Colombia-IO-Data'!$AO31</f>
        <v>7669.2399421065511</v>
      </c>
      <c r="BB25">
        <f>(AY25*'Default-Data'!$F$19/pv_dollar_index)/'Colombia-IO-Data'!$AP31</f>
        <v>0</v>
      </c>
      <c r="BC25">
        <f>(AZ25*'Default-Data'!$F$19/pv_dollar_index)/'Colombia-IO-Data'!$AP31</f>
        <v>0.57721100945300874</v>
      </c>
      <c r="BD25">
        <f>(BA25*'Default-Data'!$F$19/pv_dollar_index)/'Colombia-IO-Data'!$AP31</f>
        <v>0.57448182602236575</v>
      </c>
      <c r="BF25" t="s">
        <v>946</v>
      </c>
      <c r="BG25">
        <f t="shared" si="3"/>
        <v>71094000</v>
      </c>
      <c r="BH25">
        <f t="shared" si="4"/>
        <v>0</v>
      </c>
      <c r="BJ25" s="84">
        <v>9937062.8759696335</v>
      </c>
      <c r="BK25" s="84">
        <v>4642918.0288772434</v>
      </c>
      <c r="BL25">
        <f>BG25*'Mexico-IO-Data'!AQ31</f>
        <v>31802318.521019153</v>
      </c>
      <c r="BM25">
        <f>BJ25*'Mexico-IO-Data'!$AQ31</f>
        <v>4445123.9027904039</v>
      </c>
      <c r="BN25">
        <f>BK25*'Mexico-IO-Data'!$AQ31</f>
        <v>2076906.0401909656</v>
      </c>
      <c r="BO25">
        <f>BG25*'Mexico-IO-Data'!AR31</f>
        <v>7681365.5165061653</v>
      </c>
      <c r="BP25">
        <f>BJ25*'Mexico-IO-Data'!$AR31</f>
        <v>1073651.9553102474</v>
      </c>
      <c r="BQ25">
        <f>BK25*'Mexico-IO-Data'!$AR31</f>
        <v>501645.01143531711</v>
      </c>
      <c r="BR25">
        <f>(Calculations!BO25*'Default-Data'!$F$19/pv_dollar_index)/'Mexico-IO-Data'!$AS31</f>
        <v>323.42889354571582</v>
      </c>
      <c r="BS25">
        <f>(Calculations!BP25*'Default-Data'!$F$19/pv_dollar_index)/'Mexico-IO-Data'!$AS31</f>
        <v>45.206814232833537</v>
      </c>
      <c r="BT25">
        <f>(Calculations!BQ25*'Default-Data'!$F$19/pv_dollar_index)/'Mexico-IO-Data'!$AS31</f>
        <v>21.12208964052132</v>
      </c>
      <c r="BU25" s="84">
        <v>61402.204465441871</v>
      </c>
      <c r="BV25" s="84">
        <v>54500.429711544595</v>
      </c>
      <c r="BW25">
        <f>BH25*'Mexico-IO-Data'!AQ31</f>
        <v>0</v>
      </c>
      <c r="BX25">
        <f>BU25*'Mexico-IO-Data'!$AQ31</f>
        <v>27466.909504356587</v>
      </c>
      <c r="BY25">
        <f>BV25*'Mexico-IO-Data'!$AQ31</f>
        <v>24379.55418486732</v>
      </c>
      <c r="BZ25">
        <f>BH25*'Mexico-IO-Data'!AR31</f>
        <v>0</v>
      </c>
      <c r="CA25">
        <f>BU25*'Mexico-IO-Data'!$AR31</f>
        <v>6634.2135203857724</v>
      </c>
      <c r="CB25">
        <f>BV25*'Mexico-IO-Data'!$AR31</f>
        <v>5888.5098801731046</v>
      </c>
      <c r="CC25">
        <f>(BZ25*'Default-Data'!$F$19/pv_dollar_index)/'Mexico-IO-Data'!$AS31</f>
        <v>0</v>
      </c>
      <c r="CD25">
        <f>(CA25*'Default-Data'!$F$19/pv_dollar_index)/'Mexico-IO-Data'!$AS31</f>
        <v>0.27933787733881443</v>
      </c>
      <c r="CE25">
        <f>(CB25*'Default-Data'!$F$19/pv_dollar_index)/'Mexico-IO-Data'!$AS31</f>
        <v>0.24793954031804263</v>
      </c>
      <c r="CG25" t="s">
        <v>289</v>
      </c>
      <c r="CH25">
        <f t="shared" si="5"/>
        <v>71094000</v>
      </c>
      <c r="CI25">
        <f t="shared" si="6"/>
        <v>0</v>
      </c>
      <c r="CK25" s="84">
        <v>21415739.884475499</v>
      </c>
      <c r="CL25" s="84">
        <v>8389193.3178316504</v>
      </c>
      <c r="CM25">
        <f>CH25*'Philippines-IO-Data'!AN31</f>
        <v>42603508.27518452</v>
      </c>
      <c r="CN25">
        <f>'Philippines-IO-Data'!$AN31*Calculations!CK25</f>
        <v>12833511.286289295</v>
      </c>
      <c r="CO25">
        <f>'Philippines-IO-Data'!$AN31*Calculations!CL25</f>
        <v>5027274.6917934483</v>
      </c>
      <c r="CP25">
        <f>CH25*'Philippines-IO-Data'!AO31</f>
        <v>8823247.0967579409</v>
      </c>
      <c r="CQ25">
        <f>'Philippines-IO-Data'!$AO31*Calculations!CK25</f>
        <v>2657838.421816492</v>
      </c>
      <c r="CR25">
        <f>'Philippines-IO-Data'!$AO31*Calculations!CL25</f>
        <v>1041155.7316468229</v>
      </c>
      <c r="CS25" s="31">
        <f>(CP25*'Default-Data'!$F$19/pv_dollar_index)/'Philippines-IO-Data'!$AP31</f>
        <v>1747.9264483914133</v>
      </c>
      <c r="CT25" s="31">
        <f>(CQ25*'Default-Data'!$F$19/pv_dollar_index)/'Philippines-IO-Data'!$AP31</f>
        <v>526.53020164775637</v>
      </c>
      <c r="CU25" s="31">
        <f>(CR25*'Default-Data'!$F$19/pv_dollar_index)/'Philippines-IO-Data'!$AP31</f>
        <v>206.25781192374114</v>
      </c>
      <c r="CV25" s="84">
        <v>65864.250584666326</v>
      </c>
      <c r="CW25" s="84">
        <v>72847.982982148504</v>
      </c>
      <c r="CX25">
        <f>CI25*'Philippines-IO-Data'!AN31</f>
        <v>0</v>
      </c>
      <c r="CY25">
        <f>'Philippines-IO-Data'!$AN31*Calculations!CV25</f>
        <v>39469.549396892267</v>
      </c>
      <c r="CZ25">
        <f>'Philippines-IO-Data'!$AN31*Calculations!CW25</f>
        <v>43654.593155687755</v>
      </c>
      <c r="DA25">
        <f>'Philippines-IO-Data'!AO31*Calculations!CI25</f>
        <v>0</v>
      </c>
      <c r="DB25">
        <f>'Philippines-IO-Data'!$AO31*Calculations!CV25</f>
        <v>8174.1997601948779</v>
      </c>
      <c r="DC25">
        <f>'Philippines-IO-Data'!$AO31*Calculations!CW25</f>
        <v>9040.9282689385</v>
      </c>
      <c r="DD25" s="20">
        <f>(DA25*'Default-Data'!$F$19/pv_dollar_index)/'Philippines-IO-Data'!$AP31</f>
        <v>0</v>
      </c>
      <c r="DE25" s="20">
        <f>(DB25*'Default-Data'!$F$19/pv_dollar_index)/'Philippines-IO-Data'!$AP31</f>
        <v>1.6193471404115378</v>
      </c>
      <c r="DF25" s="20">
        <f>(DC25*'Default-Data'!$F$19/pv_dollar_index)/'Philippines-IO-Data'!$AP31</f>
        <v>1.7910501050224346</v>
      </c>
      <c r="DH25" t="s">
        <v>946</v>
      </c>
      <c r="DI25">
        <f t="shared" si="7"/>
        <v>71094000</v>
      </c>
      <c r="DJ25">
        <f t="shared" si="8"/>
        <v>0</v>
      </c>
      <c r="DL25" s="84">
        <v>23562403.736466318</v>
      </c>
      <c r="DM25" s="84">
        <v>14606344.809542328</v>
      </c>
      <c r="DN25">
        <f>DI25*'SouthAfrica-IO-Data'!AR31</f>
        <v>38655697.15637359</v>
      </c>
      <c r="DO25">
        <f>DL25*'SouthAfrica-IO-Data'!$AR31</f>
        <v>12811505.093440341</v>
      </c>
      <c r="DP25">
        <f>DM25*'SouthAfrica-IO-Data'!$AR31</f>
        <v>7941857.8434078488</v>
      </c>
      <c r="DQ25">
        <f>DI25*'SouthAfrica-IO-Data'!AS31</f>
        <v>12631370.216928206</v>
      </c>
      <c r="DR25">
        <f>DL25*'SouthAfrica-IO-Data'!$AS31</f>
        <v>4186365.1615612926</v>
      </c>
      <c r="DS25">
        <f>DM25*'SouthAfrica-IO-Data'!$AS31</f>
        <v>2595129.6706534568</v>
      </c>
      <c r="DT25">
        <f>(DQ25*'Default-Data'!$F$19/pv_dollar_index)/'SouthAfrica-IO-Data'!$AT31</f>
        <v>359.81375448492417</v>
      </c>
      <c r="DU25">
        <f>(DR25*'Default-Data'!$F$19/pv_dollar_index)/'SouthAfrica-IO-Data'!$AT31</f>
        <v>119.25165208185713</v>
      </c>
      <c r="DV25">
        <f>(DS25*'Default-Data'!$F$19/pv_dollar_index)/'SouthAfrica-IO-Data'!$AT31</f>
        <v>73.924153447869159</v>
      </c>
      <c r="DW25" s="84">
        <v>114260.75445622996</v>
      </c>
      <c r="DX25" s="84">
        <v>125714.31894891533</v>
      </c>
      <c r="DY25">
        <f>DJ25*'SouthAfrica-IO-Data'!AR31</f>
        <v>0</v>
      </c>
      <c r="DZ25">
        <f>DW25*'SouthAfrica-IO-Data'!$AR31</f>
        <v>62126.608730958869</v>
      </c>
      <c r="EA25">
        <f>DX25*'SouthAfrica-IO-Data'!$AR31</f>
        <v>68354.216129476874</v>
      </c>
      <c r="EB25">
        <f>DJ25*'SouthAfrica-IO-Data'!AS31</f>
        <v>0</v>
      </c>
      <c r="EC25">
        <f>DW25*'SouthAfrica-IO-Data'!$AS31</f>
        <v>20300.867735704418</v>
      </c>
      <c r="ED25">
        <f>DX25*'SouthAfrica-IO-Data'!$AS31</f>
        <v>22335.838526637159</v>
      </c>
      <c r="EE25">
        <f>(EB25*'Default-Data'!$F$19/pv_dollar_index)/'SouthAfrica-IO-Data'!$AT31</f>
        <v>0</v>
      </c>
      <c r="EF25">
        <f>(EC25*'Default-Data'!$F$19/pv_dollar_index)/'SouthAfrica-IO-Data'!$AT31</f>
        <v>0.57828496147601949</v>
      </c>
      <c r="EG25">
        <f>(ED25*'Default-Data'!$F$19/pv_dollar_index)/'SouthAfrica-IO-Data'!$AT31</f>
        <v>0.636252582405329</v>
      </c>
      <c r="EI25" t="s">
        <v>147</v>
      </c>
      <c r="EJ25">
        <f>AF18+AF20</f>
        <v>133823999.99999999</v>
      </c>
      <c r="EK25" s="18">
        <f>AG20</f>
        <v>0</v>
      </c>
      <c r="EM25" s="84">
        <v>146648895.35805339</v>
      </c>
      <c r="EN25" s="84">
        <v>9034622.6208643466</v>
      </c>
      <c r="EO25">
        <f>EJ25*'Zambia-IO-Data'!BO29</f>
        <v>14362213.860347813</v>
      </c>
      <c r="EP25">
        <f>EM25*'Zambia-IO-Data'!$BO29</f>
        <v>15738602.922615753</v>
      </c>
      <c r="EQ25">
        <f>EN25*'Zambia-IO-Data'!$BO29</f>
        <v>969610.69933935488</v>
      </c>
      <c r="ER25">
        <f>EJ25*'Zambia-IO-Data'!$BN29</f>
        <v>483603.68661873246</v>
      </c>
      <c r="ES25">
        <f>EM25*'Zambia-IO-Data'!$BN29</f>
        <v>529949.38451786933</v>
      </c>
      <c r="ET25">
        <f>EN25*'Zambia-IO-Data'!$BN29</f>
        <v>32648.678911547951</v>
      </c>
      <c r="EU25">
        <f>(ER25*'Default-Data'!$F$19/pv_dollar_index)/'Zambia-IO-Data'!$BP29</f>
        <v>1421.5422227658557</v>
      </c>
      <c r="EV25">
        <f>(ES25*'Default-Data'!$F$19/pv_dollar_index)/'Zambia-IO-Data'!$BP29</f>
        <v>1557.7743653862133</v>
      </c>
      <c r="EW25">
        <f>(ET25*'Default-Data'!$F$19/pv_dollar_index)/'Zambia-IO-Data'!$BP29</f>
        <v>95.970061590702585</v>
      </c>
      <c r="EX25" s="84">
        <v>2312135.5251823482</v>
      </c>
      <c r="EY25" s="84">
        <v>64428.586138947401</v>
      </c>
      <c r="EZ25">
        <f>EK25*'Zambia-IO-Data'!BO29</f>
        <v>0</v>
      </c>
      <c r="FA25">
        <f>EX25*'Zambia-IO-Data'!$BO29</f>
        <v>248142.22326919308</v>
      </c>
      <c r="FB25">
        <f>EY25*'Zambia-IO-Data'!$BO29</f>
        <v>6914.5828315354756</v>
      </c>
      <c r="FC25">
        <f>EK25*'Zambia-IO-Data'!BN29</f>
        <v>0</v>
      </c>
      <c r="FD25">
        <f>EX25*'Zambia-IO-Data'!$BN29</f>
        <v>8355.431491663101</v>
      </c>
      <c r="FE25">
        <f>EY25*'Zambia-IO-Data'!$BN29</f>
        <v>232.82745830663805</v>
      </c>
      <c r="FF25">
        <f>(FC25*'Default-Data'!$F$19/pv_dollar_index)/'Zambia-IO-Data'!$BP29</f>
        <v>0</v>
      </c>
      <c r="FG25">
        <f>(FD25*'Default-Data'!$F$19/pv_dollar_index)/'Zambia-IO-Data'!$BP29</f>
        <v>24.560604030694154</v>
      </c>
      <c r="FH25">
        <f>(FE25*'Default-Data'!$F$19/pv_dollar_index)/'Zambia-IO-Data'!$BP29</f>
        <v>0.68439110734711772</v>
      </c>
      <c r="FJ25" t="s">
        <v>289</v>
      </c>
      <c r="FK25">
        <f t="shared" si="9"/>
        <v>71094000</v>
      </c>
      <c r="FL25">
        <f t="shared" si="10"/>
        <v>0</v>
      </c>
      <c r="FN25">
        <v>28270079.322974503</v>
      </c>
      <c r="FO25">
        <v>11236194.909279034</v>
      </c>
      <c r="FP25">
        <f>FK25*CustomRegion1!C27</f>
        <v>42603508.27518452</v>
      </c>
      <c r="FQ25">
        <f>FN25*CustomRegion1!$C27</f>
        <v>16941015.534031946</v>
      </c>
      <c r="FR25">
        <f>FO25*CustomRegion1!$C27</f>
        <v>6733357.5660260431</v>
      </c>
      <c r="FS25">
        <f>FK25*CustomRegion1!D27</f>
        <v>8823247.0967579409</v>
      </c>
      <c r="FT25">
        <f>FN25*CustomRegion1!$D27</f>
        <v>3508508.3876494709</v>
      </c>
      <c r="FU25">
        <f>FO25*CustomRegion1!$D27</f>
        <v>1394487.9189791344</v>
      </c>
      <c r="FV25">
        <f>(FS25*'Default-Data'!$C$58/pv_dollar_index)/CustomRegion1!$E27</f>
        <v>1755.2302056241379</v>
      </c>
      <c r="FW25">
        <f>(FT25*'Default-Data'!$C$58/pv_dollar_index)/CustomRegion1!$E27</f>
        <v>697.95618678193966</v>
      </c>
      <c r="FX25">
        <f>(FU25*'Default-Data'!$C$58/pv_dollar_index)/CustomRegion1!$E27</f>
        <v>277.40890512626561</v>
      </c>
      <c r="FY25">
        <v>112805.74540263369</v>
      </c>
      <c r="FZ25">
        <v>98234.474184694802</v>
      </c>
      <c r="GA25">
        <f>FL25*CustomRegion1!C27</f>
        <v>0</v>
      </c>
      <c r="GB25">
        <f>FY25*CustomRegion1!$C27</f>
        <v>67599.523275514992</v>
      </c>
      <c r="GC25">
        <f>FZ25*CustomRegion1!$C27</f>
        <v>58867.60111733825</v>
      </c>
      <c r="GD25">
        <f>FL25*CustomRegion1!D27</f>
        <v>0</v>
      </c>
      <c r="GE25">
        <f>FY25*CustomRegion1!$D27</f>
        <v>13999.957318780813</v>
      </c>
      <c r="GF25">
        <f>FZ25*CustomRegion1!$D27</f>
        <v>12191.56383311744</v>
      </c>
      <c r="GG25">
        <f>(GD25*'Default-Data'!$C$58/pv_dollar_index)/CustomRegion1!$E27</f>
        <v>0</v>
      </c>
      <c r="GH25">
        <f>(GE25*'Default-Data'!$C$58/pv_dollar_index)/CustomRegion1!$E27</f>
        <v>2.7850458786768062</v>
      </c>
      <c r="GI25">
        <f>(GF25*'Default-Data'!$C$58/pv_dollar_index)/CustomRegion1!$E27</f>
        <v>2.4252977230509032</v>
      </c>
      <c r="GK25" t="s">
        <v>52</v>
      </c>
      <c r="GL25">
        <v>0</v>
      </c>
      <c r="GM25">
        <v>0</v>
      </c>
      <c r="GO25">
        <v>0</v>
      </c>
      <c r="GP25">
        <v>0</v>
      </c>
      <c r="GQ25">
        <f>GL25*CustomRegion2!$C$13</f>
        <v>0</v>
      </c>
      <c r="GR25">
        <f>GO25*CustomRegion2!C$13</f>
        <v>0</v>
      </c>
      <c r="GS25">
        <f>GP25*CustomRegion2!D$13</f>
        <v>0</v>
      </c>
      <c r="GT25">
        <f>GL25*CustomRegion2!D31</f>
        <v>0</v>
      </c>
      <c r="GU25">
        <f>GO25*CustomRegion2!$D31</f>
        <v>0</v>
      </c>
      <c r="GV25">
        <f>GP25*CustomRegion2!$D31</f>
        <v>0</v>
      </c>
      <c r="GW25">
        <f>(GT25*'Default-Data'!$C$59/pv_dollar_index)/CustomRegion2!$E31</f>
        <v>0</v>
      </c>
      <c r="GX25">
        <f>(GU25*'Default-Data'!$C$59/pv_dollar_index)/CustomRegion2!$E31</f>
        <v>0</v>
      </c>
      <c r="GY25">
        <f>(GV25*'Default-Data'!$C$59/pv_dollar_index)/CustomRegion2!$E31</f>
        <v>0</v>
      </c>
      <c r="GZ25">
        <v>0</v>
      </c>
      <c r="HA25">
        <v>0</v>
      </c>
      <c r="HB25">
        <f>GM25*CustomRegion2!C31</f>
        <v>0</v>
      </c>
      <c r="HC25">
        <f>GZ25*CustomRegion2!$C31</f>
        <v>0</v>
      </c>
      <c r="HD25">
        <f>HA25*CustomRegion2!$C31</f>
        <v>0</v>
      </c>
      <c r="HE25">
        <f>GM25*CustomRegion2!D31</f>
        <v>0</v>
      </c>
      <c r="HF25">
        <f>GZ25*CustomRegion2!$D31</f>
        <v>0</v>
      </c>
      <c r="HG25">
        <f>HA25*CustomRegion2!$D31</f>
        <v>0</v>
      </c>
      <c r="HH25">
        <f>(HE25*'Default-Data'!$C$59/pv_dollar_index)/CustomRegion2!$E31</f>
        <v>0</v>
      </c>
      <c r="HI25">
        <f>(HF25*'Default-Data'!$C$59/pv_dollar_index)/CustomRegion2!$E31</f>
        <v>0</v>
      </c>
      <c r="HJ25">
        <f>(HG25*'Default-Data'!$C$59/pv_dollar_index)/CustomRegion2!$E31</f>
        <v>0</v>
      </c>
      <c r="HL25" t="s">
        <v>147</v>
      </c>
      <c r="HM25">
        <f t="shared" si="11"/>
        <v>133823999.99999999</v>
      </c>
      <c r="HN25">
        <f t="shared" si="12"/>
        <v>0</v>
      </c>
      <c r="HP25">
        <v>146648895.35805339</v>
      </c>
      <c r="HQ25">
        <v>9034622.6208643317</v>
      </c>
      <c r="HR25">
        <f>HM25*CustomRegion3!D30</f>
        <v>14362213.860347813</v>
      </c>
      <c r="HS25">
        <f>HP25*CustomRegion3!$D30</f>
        <v>15738602.922615753</v>
      </c>
      <c r="HT25">
        <f>HQ25*CustomRegion3!$D30</f>
        <v>969610.69933935325</v>
      </c>
      <c r="HU25">
        <f>HM25*CustomRegion3!E30</f>
        <v>483603.68661873246</v>
      </c>
      <c r="HV25">
        <f>HP25*CustomRegion3!$E30</f>
        <v>529949.38451786933</v>
      </c>
      <c r="HW25">
        <f>HQ25*CustomRegion3!$E30</f>
        <v>32648.6789115479</v>
      </c>
      <c r="HX25">
        <f>(HU25*'Default-Data'!$C$60/pv_dollar_index)/CustomRegion3!$F30</f>
        <v>1427.2996547999949</v>
      </c>
      <c r="HY25">
        <f>(HV25*'Default-Data'!$C$60/pv_dollar_index)/CustomRegion3!$F30</f>
        <v>1564.0835554261582</v>
      </c>
      <c r="HZ25">
        <f>(HW25*'Default-Data'!$C$60/pv_dollar_index)/CustomRegion3!$F30</f>
        <v>96.358752899389387</v>
      </c>
      <c r="IA25">
        <v>2312135.5251823482</v>
      </c>
      <c r="IB25">
        <v>64428.586138947401</v>
      </c>
      <c r="IC25">
        <f>HN25*CustomRegion3!D30</f>
        <v>0</v>
      </c>
      <c r="ID25">
        <f>IA25*CustomRegion3!$D30</f>
        <v>248142.22326919308</v>
      </c>
      <c r="IE25">
        <f>IB25*CustomRegion3!$D30</f>
        <v>6914.5828315354756</v>
      </c>
      <c r="IF25">
        <f>HN25*CustomRegion3!E30</f>
        <v>0</v>
      </c>
      <c r="IG25">
        <f>IA25*CustomRegion3!$E30</f>
        <v>8355.431491663101</v>
      </c>
      <c r="IH25">
        <f>IB25*CustomRegion3!$E30</f>
        <v>232.82745830663805</v>
      </c>
      <c r="II25">
        <f>(IF25*'Default-Data'!$C$60/pv_dollar_index)/CustomRegion3!$F30</f>
        <v>0</v>
      </c>
      <c r="IJ25">
        <f>(IG25*'Default-Data'!$C$60/pv_dollar_index)/CustomRegion3!$F30</f>
        <v>24.660077691173264</v>
      </c>
      <c r="IK25">
        <f>(IH25*'Default-Data'!$C$60/pv_dollar_index)/CustomRegion3!$F30</f>
        <v>0.68716298089558947</v>
      </c>
    </row>
    <row r="26" spans="2:245" x14ac:dyDescent="0.3">
      <c r="C26" s="1" t="s">
        <v>255</v>
      </c>
      <c r="G26" t="s">
        <v>80</v>
      </c>
      <c r="I26" t="s">
        <v>83</v>
      </c>
      <c r="L26" t="s">
        <v>90</v>
      </c>
      <c r="O26" t="s">
        <v>91</v>
      </c>
      <c r="R26" t="s">
        <v>80</v>
      </c>
      <c r="T26" t="s">
        <v>83</v>
      </c>
      <c r="W26" t="s">
        <v>90</v>
      </c>
      <c r="Z26" t="s">
        <v>91</v>
      </c>
      <c r="AD26">
        <v>25</v>
      </c>
      <c r="AE26" t="s">
        <v>290</v>
      </c>
      <c r="AF26">
        <f>'Solar-PV-Inputs'!B18*'Solar-PV-Inputs'!C18</f>
        <v>122950799.99999997</v>
      </c>
      <c r="AG26" s="4">
        <f>'Solar-PV-Inputs'!B34*'Solar-PV-Inputs'!C34</f>
        <v>4571640</v>
      </c>
      <c r="AI26" s="85">
        <v>7061803.1489101499</v>
      </c>
      <c r="AJ26" s="85">
        <v>2107378.1632273346</v>
      </c>
      <c r="AK26" s="4">
        <f>AF26*'Colombia-IO-Data'!AN32</f>
        <v>61052782.928049967</v>
      </c>
      <c r="AL26" s="4">
        <f>AI26*'Colombia-IO-Data'!$AN32</f>
        <v>3506628.136872889</v>
      </c>
      <c r="AM26" s="4">
        <f>AJ26*'Colombia-IO-Data'!$AN32</f>
        <v>1046445.4200121606</v>
      </c>
      <c r="AN26" s="20">
        <f>AK26*'Colombia-IO-Data'!$AO32</f>
        <v>12040283.754724469</v>
      </c>
      <c r="AO26" s="20">
        <f>AL26*'Colombia-IO-Data'!$AO32</f>
        <v>691545.83567479835</v>
      </c>
      <c r="AP26" s="20">
        <f>AM26*'Colombia-IO-Data'!$AO32</f>
        <v>206370.60567126994</v>
      </c>
      <c r="AQ26" s="20">
        <f>(AN26*'Default-Data'!$F$19/pv_dollar_index)/'Colombia-IO-Data'!$AP32</f>
        <v>2594.9813035843881</v>
      </c>
      <c r="AR26" s="20">
        <f>(AO26*'Default-Data'!$F$19/pv_dollar_index)/'Colombia-IO-Data'!$AP32</f>
        <v>149.04536726084908</v>
      </c>
      <c r="AS26" s="20">
        <f>(AP26*'Default-Data'!$F$19/pv_dollar_index)/'Colombia-IO-Data'!$AP32</f>
        <v>44.478010172824774</v>
      </c>
      <c r="AT26" s="84">
        <v>64338.428171079606</v>
      </c>
      <c r="AU26" s="84">
        <v>16492.07034065295</v>
      </c>
      <c r="AV26">
        <f>'Colombia-IO-Data'!$AN32*Calculations!AG26</f>
        <v>2270105.9655178366</v>
      </c>
      <c r="AW26">
        <f>'Colombia-IO-Data'!$AN32*Calculations!AT26</f>
        <v>31948.06450271864</v>
      </c>
      <c r="AX26">
        <f>'Colombia-IO-Data'!$AN32*Calculations!AU26</f>
        <v>8189.3472067039493</v>
      </c>
      <c r="AY26">
        <f>AV26*'Colombia-IO-Data'!$AO32</f>
        <v>447689.99326924747</v>
      </c>
      <c r="AZ26">
        <f>AW26*'Colombia-IO-Data'!$AO32</f>
        <v>6300.5115177189346</v>
      </c>
      <c r="BA26">
        <f>AX26*'Colombia-IO-Data'!$AO32</f>
        <v>1615.0298054533766</v>
      </c>
      <c r="BB26">
        <f>(AY26*'Default-Data'!$F$19/pv_dollar_index)/'Colombia-IO-Data'!$AP32</f>
        <v>96.48835409544742</v>
      </c>
      <c r="BC26">
        <f>(AZ26*'Default-Data'!$F$19/pv_dollar_index)/'Colombia-IO-Data'!$AP32</f>
        <v>1.3579172986752321</v>
      </c>
      <c r="BD26">
        <f>(BA26*'Default-Data'!$F$19/pv_dollar_index)/'Colombia-IO-Data'!$AP32</f>
        <v>0.34807918444933283</v>
      </c>
      <c r="BF26" t="s">
        <v>947</v>
      </c>
      <c r="BG26">
        <f t="shared" si="3"/>
        <v>122950799.99999997</v>
      </c>
      <c r="BH26">
        <f t="shared" si="4"/>
        <v>4571640</v>
      </c>
      <c r="BJ26" s="84">
        <v>9995837.0288282484</v>
      </c>
      <c r="BK26" s="84">
        <v>310005.41101463139</v>
      </c>
      <c r="BL26">
        <f>BG26*'Mexico-IO-Data'!AQ32</f>
        <v>61837187.627622128</v>
      </c>
      <c r="BM26">
        <f>BJ26*'Mexico-IO-Data'!$AQ32</f>
        <v>5027331.6631269203</v>
      </c>
      <c r="BN26">
        <f>BK26*'Mexico-IO-Data'!$AQ32</f>
        <v>155914.90878050309</v>
      </c>
      <c r="BO26">
        <f>BG26*'Mexico-IO-Data'!AR32</f>
        <v>27197005.619487219</v>
      </c>
      <c r="BP26">
        <f>BJ26*'Mexico-IO-Data'!$AR32</f>
        <v>2211102.6186451847</v>
      </c>
      <c r="BQ26">
        <f>BK26*'Mexico-IO-Data'!$AR32</f>
        <v>68573.924736043831</v>
      </c>
      <c r="BR26">
        <f>(Calculations!BO26*'Default-Data'!$F$19/pv_dollar_index)/'Mexico-IO-Data'!$AS32</f>
        <v>7245.3387956367505</v>
      </c>
      <c r="BS26">
        <f>(Calculations!BP26*'Default-Data'!$F$19/pv_dollar_index)/'Mexico-IO-Data'!$AS32</f>
        <v>589.04233091473748</v>
      </c>
      <c r="BT26">
        <f>(Calculations!BQ26*'Default-Data'!$F$19/pv_dollar_index)/'Mexico-IO-Data'!$AS32</f>
        <v>18.268236004008315</v>
      </c>
      <c r="BU26" s="84">
        <v>351608.22731827199</v>
      </c>
      <c r="BV26" s="84">
        <v>3638.967564820312</v>
      </c>
      <c r="BW26">
        <f>BH26*'Mexico-IO-Data'!AQ32</f>
        <v>2299272.2328438894</v>
      </c>
      <c r="BX26">
        <f>BU26*'Mexico-IO-Data'!$AQ32</f>
        <v>176838.7348768418</v>
      </c>
      <c r="BY26">
        <f>BV26*'Mexico-IO-Data'!$AQ32</f>
        <v>1830.1915894538699</v>
      </c>
      <c r="BZ26">
        <f>BH26*'Mexico-IO-Data'!AR32</f>
        <v>1011257.5011327505</v>
      </c>
      <c r="CA26">
        <f>BU26*'Mexico-IO-Data'!$AR32</f>
        <v>77776.565376012077</v>
      </c>
      <c r="CB26">
        <f>BV26*'Mexico-IO-Data'!$AR32</f>
        <v>804.94816877604512</v>
      </c>
      <c r="CC26">
        <f>(BZ26*'Default-Data'!$F$19/pv_dollar_index)/'Mexico-IO-Data'!$AS32</f>
        <v>269.40109907121223</v>
      </c>
      <c r="CD26">
        <f>(CA26*'Default-Data'!$F$19/pv_dollar_index)/'Mexico-IO-Data'!$AS32</f>
        <v>20.719838587907862</v>
      </c>
      <c r="CE26">
        <f>(CB26*'Default-Data'!$F$19/pv_dollar_index)/'Mexico-IO-Data'!$AS32</f>
        <v>0.21443986434782369</v>
      </c>
      <c r="CG26" t="s">
        <v>290</v>
      </c>
      <c r="CH26">
        <f t="shared" si="5"/>
        <v>122950799.99999997</v>
      </c>
      <c r="CI26">
        <f t="shared" si="6"/>
        <v>4571640</v>
      </c>
      <c r="CK26" s="84">
        <v>3177565.4447956681</v>
      </c>
      <c r="CL26" s="84">
        <v>2509574.4523114711</v>
      </c>
      <c r="CM26">
        <f>CH26*'Philippines-IO-Data'!AN32</f>
        <v>67663333.537539855</v>
      </c>
      <c r="CN26">
        <f>'Philippines-IO-Data'!$AN32*Calculations!CK26</f>
        <v>1748704.9334251629</v>
      </c>
      <c r="CO26">
        <f>'Philippines-IO-Data'!$AN32*Calculations!CL26</f>
        <v>1381090.4297006608</v>
      </c>
      <c r="CP26">
        <f>CH26*'Philippines-IO-Data'!AO32</f>
        <v>20792573.448642377</v>
      </c>
      <c r="CQ26">
        <f>'Philippines-IO-Data'!$AO32*Calculations!CK26</f>
        <v>537367.49088889151</v>
      </c>
      <c r="CR26">
        <f>'Philippines-IO-Data'!$AO32*Calculations!CL26</f>
        <v>424401.55838370096</v>
      </c>
      <c r="CS26" s="31">
        <f>(CP26*'Default-Data'!$F$19/pv_dollar_index)/'Philippines-IO-Data'!$AP32</f>
        <v>5059.9708690990201</v>
      </c>
      <c r="CT26" s="31">
        <f>(CQ26*'Default-Data'!$F$19/pv_dollar_index)/'Philippines-IO-Data'!$AP32</f>
        <v>130.77091475062997</v>
      </c>
      <c r="CU26" s="31">
        <f>(CR26*'Default-Data'!$F$19/pv_dollar_index)/'Philippines-IO-Data'!$AP32</f>
        <v>103.28012198807309</v>
      </c>
      <c r="CV26" s="84">
        <v>38874.157566223294</v>
      </c>
      <c r="CW26" s="84">
        <v>21792.0162366312</v>
      </c>
      <c r="CX26">
        <f>CI26*'Philippines-IO-Data'!AN32</f>
        <v>2515903.939897575</v>
      </c>
      <c r="CY26">
        <f>'Philippines-IO-Data'!$AN32*Calculations!CV26</f>
        <v>21393.558150042503</v>
      </c>
      <c r="CZ26">
        <f>'Philippines-IO-Data'!$AN32*Calculations!CW26</f>
        <v>11992.768351850182</v>
      </c>
      <c r="DA26">
        <f>'Philippines-IO-Data'!AO32*Calculations!CI26</f>
        <v>773123.56227654847</v>
      </c>
      <c r="DB26">
        <f>'Philippines-IO-Data'!$AO32*Calculations!CV26</f>
        <v>6574.1237669848006</v>
      </c>
      <c r="DC26">
        <f>'Philippines-IO-Data'!$AO32*Calculations!CW26</f>
        <v>3685.3123216291519</v>
      </c>
      <c r="DD26" s="20">
        <f>(DA26*'Default-Data'!$F$19/pv_dollar_index)/'Philippines-IO-Data'!$AP32</f>
        <v>188.1432672581866</v>
      </c>
      <c r="DE26" s="20">
        <f>(DB26*'Default-Data'!$F$19/pv_dollar_index)/'Philippines-IO-Data'!$AP32</f>
        <v>1.5998440420546691</v>
      </c>
      <c r="DF26" s="20">
        <f>(DC26*'Default-Data'!$F$19/pv_dollar_index)/'Philippines-IO-Data'!$AP32</f>
        <v>0.89683814449590205</v>
      </c>
      <c r="DH26" t="s">
        <v>947</v>
      </c>
      <c r="DI26">
        <f t="shared" si="7"/>
        <v>122950799.99999997</v>
      </c>
      <c r="DJ26">
        <f t="shared" si="8"/>
        <v>4571640</v>
      </c>
      <c r="DL26" s="84">
        <v>13566184.892207503</v>
      </c>
      <c r="DM26" s="84">
        <v>4980618.3716672659</v>
      </c>
      <c r="DN26">
        <f>DI26*'SouthAfrica-IO-Data'!AR32</f>
        <v>36608680.797328629</v>
      </c>
      <c r="DO26">
        <f>DL26*'SouthAfrica-IO-Data'!$AR32</f>
        <v>4039340.3894595779</v>
      </c>
      <c r="DP26">
        <f>DM26*'SouthAfrica-IO-Data'!$AR32</f>
        <v>1482982.36482949</v>
      </c>
      <c r="DQ26">
        <f>DI26*'SouthAfrica-IO-Data'!AS32</f>
        <v>16510853.835956156</v>
      </c>
      <c r="DR26">
        <f>DL26*'SouthAfrica-IO-Data'!$AS32</f>
        <v>1821779.8978680479</v>
      </c>
      <c r="DS26">
        <f>DM26*'SouthAfrica-IO-Data'!$AS32</f>
        <v>668838.77085204981</v>
      </c>
      <c r="DT26">
        <f>(DQ26*'Default-Data'!$F$19/pv_dollar_index)/'SouthAfrica-IO-Data'!$AT32</f>
        <v>1223.0662557894207</v>
      </c>
      <c r="DU26">
        <f>(DR26*'Default-Data'!$F$19/pv_dollar_index)/'SouthAfrica-IO-Data'!$AT32</f>
        <v>134.95107767870761</v>
      </c>
      <c r="DV26">
        <f>(DS26*'Default-Data'!$F$19/pv_dollar_index)/'SouthAfrica-IO-Data'!$AT32</f>
        <v>49.545234869159749</v>
      </c>
      <c r="DW26" s="84">
        <v>323976.98516164813</v>
      </c>
      <c r="DX26" s="84">
        <v>42867.332977762446</v>
      </c>
      <c r="DY26">
        <f>DJ26*'SouthAfrica-IO-Data'!AR32</f>
        <v>1361208.7882331754</v>
      </c>
      <c r="DZ26">
        <f>DW26*'SouthAfrica-IO-Data'!$AR32</f>
        <v>96464.358389401721</v>
      </c>
      <c r="EA26">
        <f>DX26*'SouthAfrica-IO-Data'!$AR32</f>
        <v>12763.776320411942</v>
      </c>
      <c r="EB26">
        <f>DJ26*'SouthAfrica-IO-Data'!AS32</f>
        <v>613917.76084914152</v>
      </c>
      <c r="EC26">
        <f>DW26*'SouthAfrica-IO-Data'!$AS32</f>
        <v>43506.318366514985</v>
      </c>
      <c r="ED26">
        <f>DX26*'SouthAfrica-IO-Data'!$AS32</f>
        <v>5756.5812433355386</v>
      </c>
      <c r="EE26">
        <f>(EB26*'Default-Data'!$F$19/pv_dollar_index)/'SouthAfrica-IO-Data'!$AT32</f>
        <v>45.476878699586742</v>
      </c>
      <c r="EF26">
        <f>(EC26*'Default-Data'!$F$19/pv_dollar_index)/'SouthAfrica-IO-Data'!$AT32</f>
        <v>3.2227957703699515</v>
      </c>
      <c r="EG26">
        <f>(ED26*'Default-Data'!$F$19/pv_dollar_index)/'SouthAfrica-IO-Data'!$AT32</f>
        <v>0.4264273875468097</v>
      </c>
      <c r="EI26" t="s">
        <v>148</v>
      </c>
      <c r="EJ26">
        <f>AF25</f>
        <v>71094000</v>
      </c>
      <c r="EK26">
        <v>0</v>
      </c>
      <c r="EM26" s="84">
        <v>106015582.16907224</v>
      </c>
      <c r="EN26" s="84">
        <v>3914032.1405461431</v>
      </c>
      <c r="EO26">
        <f>EJ26*'Zambia-IO-Data'!BO30</f>
        <v>18950768.876611017</v>
      </c>
      <c r="EP26">
        <f>EM26*'Zambia-IO-Data'!$BO30</f>
        <v>28259442.358081583</v>
      </c>
      <c r="EQ26">
        <f>EN26*'Zambia-IO-Data'!$BO30</f>
        <v>1043321.7778028672</v>
      </c>
      <c r="ER26">
        <f>EJ26*'Zambia-IO-Data'!$BN30</f>
        <v>938119.62464673701</v>
      </c>
      <c r="ES26">
        <f>EM26*'Zambia-IO-Data'!$BN30</f>
        <v>1398926.7469991189</v>
      </c>
      <c r="ET26">
        <f>EN26*'Zambia-IO-Data'!$BN30</f>
        <v>51647.542163113794</v>
      </c>
      <c r="EU26">
        <f>(ER26*'Default-Data'!$F$19/pv_dollar_index)/'Zambia-IO-Data'!$BP30</f>
        <v>1243.2742847209461</v>
      </c>
      <c r="EV26">
        <f>(ES26*'Default-Data'!$F$19/pv_dollar_index)/'Zambia-IO-Data'!$BP30</f>
        <v>1853.9742747704165</v>
      </c>
      <c r="EW26">
        <f>(ET26*'Default-Data'!$F$19/pv_dollar_index)/'Zambia-IO-Data'!$BP30</f>
        <v>68.4476258181042</v>
      </c>
      <c r="EX26" s="84">
        <v>370559.95125583763</v>
      </c>
      <c r="EY26" s="84">
        <v>27959.438106728834</v>
      </c>
      <c r="EZ26">
        <f>EK26*'Zambia-IO-Data'!BO30</f>
        <v>0</v>
      </c>
      <c r="FA26">
        <f>EX26*'Zambia-IO-Data'!$BO30</f>
        <v>98776.211651864054</v>
      </c>
      <c r="FB26">
        <f>EY26*'Zambia-IO-Data'!$BO30</f>
        <v>7452.8490376196141</v>
      </c>
      <c r="FC26">
        <f>EK26*'Zambia-IO-Data'!BN30</f>
        <v>0</v>
      </c>
      <c r="FD26">
        <f>EX26*'Zambia-IO-Data'!$BN30</f>
        <v>4889.7173092137109</v>
      </c>
      <c r="FE26">
        <f>EY26*'Zambia-IO-Data'!$BN30</f>
        <v>368.93827301907515</v>
      </c>
      <c r="FF26">
        <f>(FC26*'Default-Data'!$F$19/pv_dollar_index)/'Zambia-IO-Data'!$BP30</f>
        <v>0</v>
      </c>
      <c r="FG26">
        <f>(FD26*'Default-Data'!$F$19/pv_dollar_index)/'Zambia-IO-Data'!$BP30</f>
        <v>6.4802607582050555</v>
      </c>
      <c r="FH26">
        <f>(FE26*'Default-Data'!$F$19/pv_dollar_index)/'Zambia-IO-Data'!$BP30</f>
        <v>0.4889477369868464</v>
      </c>
      <c r="FJ26" t="s">
        <v>290</v>
      </c>
      <c r="FK26">
        <f t="shared" si="9"/>
        <v>122950799.99999997</v>
      </c>
      <c r="FL26">
        <f t="shared" si="10"/>
        <v>4571640</v>
      </c>
      <c r="FN26">
        <v>4684127.9741502553</v>
      </c>
      <c r="FO26">
        <v>3335921.8145386428</v>
      </c>
      <c r="FP26">
        <f>FK26*CustomRegion1!C28</f>
        <v>67663333.537539855</v>
      </c>
      <c r="FQ26">
        <f>FN26*CustomRegion1!$C28</f>
        <v>2577809.2818220756</v>
      </c>
      <c r="FR26">
        <f>FO26*CustomRegion1!$C28</f>
        <v>1835852.962260379</v>
      </c>
      <c r="FS26">
        <f>FK26*CustomRegion1!D28</f>
        <v>20792573.448642377</v>
      </c>
      <c r="FT26">
        <f>FN26*CustomRegion1!$D28</f>
        <v>792146.73629906948</v>
      </c>
      <c r="FU26">
        <f>FO26*CustomRegion1!$D28</f>
        <v>564147.60495843133</v>
      </c>
      <c r="FV26">
        <f>(FS26*'Default-Data'!$C$58/pv_dollar_index)/CustomRegion1!$E28</f>
        <v>5081.114092182901</v>
      </c>
      <c r="FW26">
        <f>(FT26*'Default-Data'!$C$58/pv_dollar_index)/CustomRegion1!$E28</f>
        <v>193.57815206605414</v>
      </c>
      <c r="FX26">
        <f>(FU26*'Default-Data'!$C$58/pv_dollar_index)/CustomRegion1!$E28</f>
        <v>137.86164337501387</v>
      </c>
      <c r="FY26">
        <v>55159.301001735032</v>
      </c>
      <c r="FZ26">
        <v>29164.902177145705</v>
      </c>
      <c r="GA26">
        <f>FL26*CustomRegion1!C28</f>
        <v>2515903.939897575</v>
      </c>
      <c r="GB26">
        <f>FY26*CustomRegion1!$C28</f>
        <v>30355.737265458658</v>
      </c>
      <c r="GC26">
        <f>FZ26*CustomRegion1!$C28</f>
        <v>16050.277864006843</v>
      </c>
      <c r="GD26">
        <f>FL26*CustomRegion1!D28</f>
        <v>773123.56227654847</v>
      </c>
      <c r="GE26">
        <f>FY26*CustomRegion1!$D28</f>
        <v>9328.1525411331113</v>
      </c>
      <c r="GF26">
        <f>FZ26*CustomRegion1!$D28</f>
        <v>4932.1628703576725</v>
      </c>
      <c r="GG26">
        <f>(GD26*'Default-Data'!$C$58/pv_dollar_index)/CustomRegion1!$E28</f>
        <v>188.92942891292324</v>
      </c>
      <c r="GH26">
        <f>(GE26*'Default-Data'!$C$58/pv_dollar_index)/CustomRegion1!$E28</f>
        <v>2.2795354046893097</v>
      </c>
      <c r="GI26">
        <f>(GF26*'Default-Data'!$C$58/pv_dollar_index)/CustomRegion1!$E28</f>
        <v>1.2052804491669094</v>
      </c>
      <c r="GK26" t="s">
        <v>53</v>
      </c>
      <c r="GL26">
        <v>0</v>
      </c>
      <c r="GM26">
        <v>0</v>
      </c>
      <c r="GO26">
        <v>3385675.0827640225</v>
      </c>
      <c r="GP26">
        <v>4009509.6279030484</v>
      </c>
      <c r="GQ26">
        <f>GL26*CustomRegion2!$C$13</f>
        <v>0</v>
      </c>
      <c r="GR26">
        <f>GO26*CustomRegion2!C$13</f>
        <v>2086190.2154442167</v>
      </c>
      <c r="GS26">
        <f>GP26*CustomRegion2!D$13</f>
        <v>443678.90408689459</v>
      </c>
      <c r="GT26">
        <f>GL26*CustomRegion2!D32</f>
        <v>0</v>
      </c>
      <c r="GU26">
        <f>GO26*CustomRegion2!$D32</f>
        <v>571508.54029329726</v>
      </c>
      <c r="GV26">
        <f>GP26*CustomRegion2!$D32</f>
        <v>676813.02508924343</v>
      </c>
      <c r="GW26">
        <f>(GT26*'Default-Data'!$C$59/pv_dollar_index)/CustomRegion2!$E32</f>
        <v>0</v>
      </c>
      <c r="GX26">
        <f>(GU26*'Default-Data'!$C$59/pv_dollar_index)/CustomRegion2!$E32</f>
        <v>70.162392287030826</v>
      </c>
      <c r="GY26">
        <f>(GV26*'Default-Data'!$C$59/pv_dollar_index)/CustomRegion2!$E32</f>
        <v>83.090308583863631</v>
      </c>
      <c r="GZ26">
        <v>818580.93515985762</v>
      </c>
      <c r="HA26">
        <v>1120379.0714347481</v>
      </c>
      <c r="HB26">
        <f>GM26*CustomRegion2!C32</f>
        <v>0</v>
      </c>
      <c r="HC26">
        <f>GZ26*CustomRegion2!$C32</f>
        <v>302396.7869876764</v>
      </c>
      <c r="HD26">
        <f>HA26*CustomRegion2!$C32</f>
        <v>413885.80757007422</v>
      </c>
      <c r="HE26">
        <f>GM26*CustomRegion2!D32</f>
        <v>0</v>
      </c>
      <c r="HF26">
        <f>GZ26*CustomRegion2!$D32</f>
        <v>138178.05428133559</v>
      </c>
      <c r="HG26">
        <f>HA26*CustomRegion2!$D32</f>
        <v>189122.16678751545</v>
      </c>
      <c r="HH26">
        <f>(HE26*'Default-Data'!$C$59/pv_dollar_index)/CustomRegion2!$E32</f>
        <v>0</v>
      </c>
      <c r="HI26">
        <f>(HF26*'Default-Data'!$C$59/pv_dollar_index)/CustomRegion2!$E32</f>
        <v>16.963705992862852</v>
      </c>
      <c r="HJ26">
        <f>(HG26*'Default-Data'!$C$59/pv_dollar_index)/CustomRegion2!$E32</f>
        <v>23.217962148928112</v>
      </c>
      <c r="HL26" t="s">
        <v>148</v>
      </c>
      <c r="HM26">
        <f t="shared" si="11"/>
        <v>71094000</v>
      </c>
      <c r="HN26">
        <f t="shared" si="12"/>
        <v>0</v>
      </c>
      <c r="HP26">
        <v>106015582.16907224</v>
      </c>
      <c r="HQ26">
        <v>3914032.1405461431</v>
      </c>
      <c r="HR26">
        <f>HM26*CustomRegion3!D31</f>
        <v>18950768.876611017</v>
      </c>
      <c r="HS26">
        <f>HP26*CustomRegion3!$D31</f>
        <v>28259442.358081583</v>
      </c>
      <c r="HT26">
        <f>HQ26*CustomRegion3!$D31</f>
        <v>1043321.7778028672</v>
      </c>
      <c r="HU26">
        <f>HM26*CustomRegion3!E31</f>
        <v>938119.62464673701</v>
      </c>
      <c r="HV26">
        <f>HP26*CustomRegion3!$E31</f>
        <v>1398926.7469991189</v>
      </c>
      <c r="HW26">
        <f>HQ26*CustomRegion3!$E31</f>
        <v>51647.542163113794</v>
      </c>
      <c r="HX26">
        <f>(HU26*'Default-Data'!$C$60/pv_dollar_index)/CustomRegion3!$F31</f>
        <v>1248.3097082767422</v>
      </c>
      <c r="HY26">
        <f>(HV26*'Default-Data'!$C$60/pv_dollar_index)/CustomRegion3!$F31</f>
        <v>1861.4831132059469</v>
      </c>
      <c r="HZ26">
        <f>(HW26*'Default-Data'!$C$60/pv_dollar_index)/CustomRegion3!$F31</f>
        <v>68.724847660153443</v>
      </c>
      <c r="IA26">
        <v>370559.95125583763</v>
      </c>
      <c r="IB26">
        <v>27959.438106728834</v>
      </c>
      <c r="IC26">
        <f>HN26*CustomRegion3!D31</f>
        <v>0</v>
      </c>
      <c r="ID26">
        <f>IA26*CustomRegion3!$D31</f>
        <v>98776.211651864054</v>
      </c>
      <c r="IE26">
        <f>IB26*CustomRegion3!$D31</f>
        <v>7452.8490376196141</v>
      </c>
      <c r="IF26">
        <f>HN26*CustomRegion3!E31</f>
        <v>0</v>
      </c>
      <c r="IG26">
        <f>IA26*CustomRegion3!$E31</f>
        <v>4889.7173092137109</v>
      </c>
      <c r="IH26">
        <f>IB26*CustomRegion3!$E31</f>
        <v>368.93827301907515</v>
      </c>
      <c r="II26">
        <f>(IF26*'Default-Data'!$C$60/pv_dollar_index)/CustomRegion3!$F31</f>
        <v>0</v>
      </c>
      <c r="IJ26">
        <f>(IG26*'Default-Data'!$C$60/pv_dollar_index)/CustomRegion3!$F31</f>
        <v>6.5065066623233818</v>
      </c>
      <c r="IK26">
        <f>(IH26*'Default-Data'!$C$60/pv_dollar_index)/CustomRegion3!$F31</f>
        <v>0.49092803930841283</v>
      </c>
    </row>
    <row r="27" spans="2:245" x14ac:dyDescent="0.3">
      <c r="D27" t="s">
        <v>192</v>
      </c>
      <c r="E27" t="s">
        <v>244</v>
      </c>
      <c r="G27" t="s">
        <v>96</v>
      </c>
      <c r="H27" t="s">
        <v>99</v>
      </c>
      <c r="I27" t="s">
        <v>95</v>
      </c>
      <c r="J27" t="s">
        <v>96</v>
      </c>
      <c r="K27" t="s">
        <v>99</v>
      </c>
      <c r="L27" t="s">
        <v>95</v>
      </c>
      <c r="M27" t="s">
        <v>96</v>
      </c>
      <c r="N27" t="s">
        <v>99</v>
      </c>
      <c r="O27" t="s">
        <v>95</v>
      </c>
      <c r="P27" t="s">
        <v>96</v>
      </c>
      <c r="Q27" t="s">
        <v>99</v>
      </c>
      <c r="R27" t="s">
        <v>96</v>
      </c>
      <c r="S27" t="s">
        <v>99</v>
      </c>
      <c r="T27" t="s">
        <v>95</v>
      </c>
      <c r="U27" t="s">
        <v>96</v>
      </c>
      <c r="V27" t="s">
        <v>99</v>
      </c>
      <c r="W27" t="s">
        <v>95</v>
      </c>
      <c r="X27" t="s">
        <v>96</v>
      </c>
      <c r="Y27" t="s">
        <v>99</v>
      </c>
      <c r="Z27" t="s">
        <v>95</v>
      </c>
      <c r="AA27" t="s">
        <v>96</v>
      </c>
      <c r="AB27" t="s">
        <v>99</v>
      </c>
      <c r="AD27">
        <v>26</v>
      </c>
      <c r="AE27" t="s">
        <v>291</v>
      </c>
      <c r="AF27">
        <f>'Solar-PV-Inputs'!E13</f>
        <v>18568079.999999996</v>
      </c>
      <c r="AG27" s="4">
        <v>0</v>
      </c>
      <c r="AI27" s="85">
        <v>21159587.977747273</v>
      </c>
      <c r="AJ27" s="85">
        <v>19782936.293555755</v>
      </c>
      <c r="AK27" s="4">
        <f>AF27*'Colombia-IO-Data'!AN33</f>
        <v>11155471.52138672</v>
      </c>
      <c r="AL27" s="4">
        <f>AI27*'Colombia-IO-Data'!$AN33</f>
        <v>12712417.282241168</v>
      </c>
      <c r="AM27" s="4">
        <f>AJ27*'Colombia-IO-Data'!$AN33</f>
        <v>11885342.072641276</v>
      </c>
      <c r="AN27" s="20">
        <f>AK27*'Colombia-IO-Data'!$AO33</f>
        <v>4839311.1333495006</v>
      </c>
      <c r="AO27" s="20">
        <f>AL27*'Colombia-IO-Data'!$AO33</f>
        <v>5514723.6374358926</v>
      </c>
      <c r="AP27" s="20">
        <f>AM27*'Colombia-IO-Data'!$AO33</f>
        <v>5155933.4005318955</v>
      </c>
      <c r="AQ27" s="20">
        <f>(AN27*'Default-Data'!$F$19/pv_dollar_index)/'Colombia-IO-Data'!$AP33</f>
        <v>1148.1488593328152</v>
      </c>
      <c r="AR27" s="20">
        <f>(AO27*'Default-Data'!$F$19/pv_dollar_index)/'Colombia-IO-Data'!$AP33</f>
        <v>1308.3935873069745</v>
      </c>
      <c r="AS27" s="20">
        <f>(AP27*'Default-Data'!$F$19/pv_dollar_index)/'Colombia-IO-Data'!$AP33</f>
        <v>1223.2689507854227</v>
      </c>
      <c r="AT27" s="84">
        <v>268963.04702148965</v>
      </c>
      <c r="AU27" s="84">
        <v>154818.71388395131</v>
      </c>
      <c r="AV27">
        <f>'Colombia-IO-Data'!$AN33*Calculations!AG27</f>
        <v>0</v>
      </c>
      <c r="AW27">
        <f>'Colombia-IO-Data'!$AN33*Calculations!AT27</f>
        <v>161589.6533919299</v>
      </c>
      <c r="AX27">
        <f>'Colombia-IO-Data'!$AN33*Calculations!AU27</f>
        <v>93013.15772606204</v>
      </c>
      <c r="AY27">
        <f>AV27*'Colombia-IO-Data'!$AO33</f>
        <v>0</v>
      </c>
      <c r="AZ27">
        <f>AW27*'Colombia-IO-Data'!$AO33</f>
        <v>70098.570660547586</v>
      </c>
      <c r="BA27">
        <f>AX27*'Colombia-IO-Data'!$AO33</f>
        <v>40349.671358021755</v>
      </c>
      <c r="BB27">
        <f>(AY27*'Default-Data'!$F$19/pv_dollar_index)/'Colombia-IO-Data'!$AP33</f>
        <v>0</v>
      </c>
      <c r="BC27">
        <f>(AZ27*'Default-Data'!$F$19/pv_dollar_index)/'Colombia-IO-Data'!$AP33</f>
        <v>16.631208807825136</v>
      </c>
      <c r="BD27">
        <f>(BA27*'Default-Data'!$F$19/pv_dollar_index)/'Colombia-IO-Data'!$AP33</f>
        <v>9.5731454059456969</v>
      </c>
      <c r="BF27" t="s">
        <v>948</v>
      </c>
      <c r="BG27">
        <f t="shared" si="3"/>
        <v>18568079.999999996</v>
      </c>
      <c r="BH27">
        <f t="shared" si="4"/>
        <v>0</v>
      </c>
      <c r="BJ27" s="84">
        <v>39071664.96342133</v>
      </c>
      <c r="BK27" s="84">
        <v>29951260.018513203</v>
      </c>
      <c r="BL27">
        <f>BG27*'Mexico-IO-Data'!AQ33</f>
        <v>14139000.78138637</v>
      </c>
      <c r="BM27">
        <f>BJ27*'Mexico-IO-Data'!$AQ33</f>
        <v>29751826.868899785</v>
      </c>
      <c r="BN27">
        <f>BK27*'Mexico-IO-Data'!$AQ33</f>
        <v>22806929.354314748</v>
      </c>
      <c r="BO27">
        <f>BG27*'Mexico-IO-Data'!AR33</f>
        <v>2847077.5015651463</v>
      </c>
      <c r="BP27">
        <f>BJ27*'Mexico-IO-Data'!$AR33</f>
        <v>5990929.5019220132</v>
      </c>
      <c r="BQ27">
        <f>BK27*'Mexico-IO-Data'!$AR33</f>
        <v>4592481.2119635763</v>
      </c>
      <c r="BR27">
        <f>(Calculations!BO27*'Default-Data'!$F$19/pv_dollar_index)/'Mexico-IO-Data'!$AS33</f>
        <v>455.52308001878828</v>
      </c>
      <c r="BS27">
        <f>(Calculations!BP27*'Default-Data'!$F$19/pv_dollar_index)/'Mexico-IO-Data'!$AS33</f>
        <v>958.52910831921588</v>
      </c>
      <c r="BT27">
        <f>(Calculations!BQ27*'Default-Data'!$F$19/pv_dollar_index)/'Mexico-IO-Data'!$AS33</f>
        <v>734.78195990520976</v>
      </c>
      <c r="BU27" s="84">
        <v>432076.7030630029</v>
      </c>
      <c r="BV27" s="84">
        <v>351579.87525485468</v>
      </c>
      <c r="BW27">
        <f>BH27*'Mexico-IO-Data'!AQ33</f>
        <v>0</v>
      </c>
      <c r="BX27">
        <f>BU27*'Mexico-IO-Data'!$AQ33</f>
        <v>329012.63039725408</v>
      </c>
      <c r="BY27">
        <f>BV27*'Mexico-IO-Data'!$AQ33</f>
        <v>267716.86307621002</v>
      </c>
      <c r="BZ27">
        <f>BH27*'Mexico-IO-Data'!AR33</f>
        <v>0</v>
      </c>
      <c r="CA27">
        <f>BU27*'Mexico-IO-Data'!$AR33</f>
        <v>66251.107289559295</v>
      </c>
      <c r="CB27">
        <f>BV27*'Mexico-IO-Data'!$AR33</f>
        <v>53908.3821720489</v>
      </c>
      <c r="CC27">
        <f>(BZ27*'Default-Data'!$F$19/pv_dollar_index)/'Mexico-IO-Data'!$AS33</f>
        <v>0</v>
      </c>
      <c r="CD27">
        <f>(CA27*'Default-Data'!$F$19/pv_dollar_index)/'Mexico-IO-Data'!$AS33</f>
        <v>10.599960285803515</v>
      </c>
      <c r="CE27">
        <f>(CB27*'Default-Data'!$F$19/pv_dollar_index)/'Mexico-IO-Data'!$AS33</f>
        <v>8.625164672314682</v>
      </c>
      <c r="CG27" t="s">
        <v>291</v>
      </c>
      <c r="CH27">
        <f t="shared" si="5"/>
        <v>18568079.999999996</v>
      </c>
      <c r="CI27">
        <f t="shared" si="6"/>
        <v>0</v>
      </c>
      <c r="CK27" s="84">
        <v>31510975.975103546</v>
      </c>
      <c r="CL27" s="84">
        <v>24981274.165518511</v>
      </c>
      <c r="CM27">
        <f>CH27*'Philippines-IO-Data'!AN33</f>
        <v>12832676.927435668</v>
      </c>
      <c r="CN27">
        <f>'Philippines-IO-Data'!$AN33*Calculations!CK27</f>
        <v>21777705.306994099</v>
      </c>
      <c r="CO27">
        <f>'Philippines-IO-Data'!$AN33*Calculations!CL27</f>
        <v>17264931.032276582</v>
      </c>
      <c r="CP27">
        <f>CH27*'Philippines-IO-Data'!AO33</f>
        <v>2856439.8973606406</v>
      </c>
      <c r="CQ27">
        <f>'Philippines-IO-Data'!$AO33*Calculations!CK27</f>
        <v>4847523.7601334332</v>
      </c>
      <c r="CR27">
        <f>'Philippines-IO-Data'!$AO33*Calculations!CL27</f>
        <v>3843020.2914513368</v>
      </c>
      <c r="CS27" s="31">
        <f>(CP27*'Default-Data'!$F$19/pv_dollar_index)/'Philippines-IO-Data'!$AP33</f>
        <v>695.12812859250755</v>
      </c>
      <c r="CT27" s="31">
        <f>(CQ27*'Default-Data'!$F$19/pv_dollar_index)/'Philippines-IO-Data'!$AP33</f>
        <v>1179.667782543871</v>
      </c>
      <c r="CU27" s="31">
        <f>(CR27*'Default-Data'!$F$19/pv_dollar_index)/'Philippines-IO-Data'!$AP33</f>
        <v>935.2171231776922</v>
      </c>
      <c r="CV27" s="84">
        <v>279022.55160910019</v>
      </c>
      <c r="CW27" s="84">
        <v>216926.15324693022</v>
      </c>
      <c r="CX27">
        <f>CI27*'Philippines-IO-Data'!AN33</f>
        <v>0</v>
      </c>
      <c r="CY27">
        <f>'Philippines-IO-Data'!$AN33*Calculations!CV27</f>
        <v>192836.64548344948</v>
      </c>
      <c r="CZ27">
        <f>'Philippines-IO-Data'!$AN33*Calculations!CW27</f>
        <v>149920.89875362749</v>
      </c>
      <c r="DA27">
        <f>'Philippines-IO-Data'!AO33*Calculations!CI27</f>
        <v>0</v>
      </c>
      <c r="DB27">
        <f>'Philippines-IO-Data'!$AO33*Calculations!CV27</f>
        <v>42923.724406594672</v>
      </c>
      <c r="DC27">
        <f>'Philippines-IO-Data'!$AO33*Calculations!CW27</f>
        <v>33371.060385107136</v>
      </c>
      <c r="DD27" s="20">
        <f>(DA27*'Default-Data'!$F$19/pv_dollar_index)/'Philippines-IO-Data'!$AP33</f>
        <v>0</v>
      </c>
      <c r="DE27" s="20">
        <f>(DB27*'Default-Data'!$F$19/pv_dollar_index)/'Philippines-IO-Data'!$AP33</f>
        <v>10.445690891849896</v>
      </c>
      <c r="DF27" s="20">
        <f>(DC27*'Default-Data'!$F$19/pv_dollar_index)/'Philippines-IO-Data'!$AP33</f>
        <v>8.1210050230993271</v>
      </c>
      <c r="DH27" t="s">
        <v>948</v>
      </c>
      <c r="DI27">
        <f t="shared" si="7"/>
        <v>18568079.999999996</v>
      </c>
      <c r="DJ27">
        <f t="shared" si="8"/>
        <v>0</v>
      </c>
      <c r="DL27" s="84">
        <v>58525940.670959979</v>
      </c>
      <c r="DM27" s="84">
        <v>50111307.627240553</v>
      </c>
      <c r="DN27">
        <f>DI27*'SouthAfrica-IO-Data'!AR33</f>
        <v>10904407.497915393</v>
      </c>
      <c r="DO27">
        <f>DL27*'SouthAfrica-IO-Data'!$AR33</f>
        <v>34370312.184941441</v>
      </c>
      <c r="DP27">
        <f>DM27*'SouthAfrica-IO-Data'!$AR33</f>
        <v>29428681.835753981</v>
      </c>
      <c r="DQ27">
        <f>DI27*'SouthAfrica-IO-Data'!AS33</f>
        <v>5236131.8116626814</v>
      </c>
      <c r="DR27">
        <f>DL27*'SouthAfrica-IO-Data'!$AS33</f>
        <v>16504104.880779076</v>
      </c>
      <c r="DS27">
        <f>DM27*'SouthAfrica-IO-Data'!$AS33</f>
        <v>14131208.611283939</v>
      </c>
      <c r="DT27">
        <f>(DQ27*'Default-Data'!$F$19/pv_dollar_index)/'SouthAfrica-IO-Data'!$AT33</f>
        <v>428.43592829954702</v>
      </c>
      <c r="DU27">
        <f>(DR27*'Default-Data'!$F$19/pv_dollar_index)/'SouthAfrica-IO-Data'!$AT33</f>
        <v>1350.4151059757905</v>
      </c>
      <c r="DV27">
        <f>(DS27*'Default-Data'!$F$19/pv_dollar_index)/'SouthAfrica-IO-Data'!$AT33</f>
        <v>1156.2576530034867</v>
      </c>
      <c r="DW27" s="84">
        <v>747126.06091478711</v>
      </c>
      <c r="DX27" s="84">
        <v>431299.4792429189</v>
      </c>
      <c r="DY27">
        <f>DJ27*'SouthAfrica-IO-Data'!AR33</f>
        <v>0</v>
      </c>
      <c r="DZ27">
        <f>DW27*'SouthAfrica-IO-Data'!$AR33</f>
        <v>438761.95172183652</v>
      </c>
      <c r="EA27">
        <f>DX27*'SouthAfrica-IO-Data'!$AR33</f>
        <v>253287.64607344917</v>
      </c>
      <c r="EB27">
        <f>DJ27*'SouthAfrica-IO-Data'!AS33</f>
        <v>0</v>
      </c>
      <c r="EC27">
        <f>DW27*'SouthAfrica-IO-Data'!$AS33</f>
        <v>210686.86341711949</v>
      </c>
      <c r="ED27">
        <f>DX27*'SouthAfrica-IO-Data'!$AS33</f>
        <v>121624.90271570333</v>
      </c>
      <c r="EE27">
        <f>(EB27*'Default-Data'!$F$19/pv_dollar_index)/'SouthAfrica-IO-Data'!$AT33</f>
        <v>0</v>
      </c>
      <c r="EF27">
        <f>(EC27*'Default-Data'!$F$19/pv_dollar_index)/'SouthAfrica-IO-Data'!$AT33</f>
        <v>17.239027808196152</v>
      </c>
      <c r="EG27">
        <f>(ED27*'Default-Data'!$F$19/pv_dollar_index)/'SouthAfrica-IO-Data'!$AT33</f>
        <v>9.9517124422423446</v>
      </c>
      <c r="EI27" t="s">
        <v>149</v>
      </c>
      <c r="EJ27">
        <v>0</v>
      </c>
      <c r="EK27">
        <v>0</v>
      </c>
      <c r="EM27" s="84">
        <v>58507036.403662786</v>
      </c>
      <c r="EN27" s="84">
        <v>2399857.9585477486</v>
      </c>
      <c r="EO27">
        <f>EJ27*'Zambia-IO-Data'!BO31</f>
        <v>0</v>
      </c>
      <c r="EP27">
        <f>EM27*'Zambia-IO-Data'!$BO31</f>
        <v>7371535.8551902641</v>
      </c>
      <c r="EQ27">
        <f>EN27*'Zambia-IO-Data'!$BO31</f>
        <v>302367.7163673758</v>
      </c>
      <c r="ER27">
        <f>EJ27*'Zambia-IO-Data'!$BN31</f>
        <v>0</v>
      </c>
      <c r="ES27">
        <f>EM27*'Zambia-IO-Data'!$BN31</f>
        <v>1653118.534976938</v>
      </c>
      <c r="ET27">
        <f>EN27*'Zambia-IO-Data'!$BN31</f>
        <v>67808.077736421343</v>
      </c>
      <c r="EU27">
        <f>(ER27*'Default-Data'!$F$19/pv_dollar_index)/'Zambia-IO-Data'!$BP31</f>
        <v>0</v>
      </c>
      <c r="EV27">
        <f>(ES27*'Default-Data'!$F$19/pv_dollar_index)/'Zambia-IO-Data'!$BP31</f>
        <v>4859.3049675389393</v>
      </c>
      <c r="EW27">
        <f>(ET27*'Default-Data'!$F$19/pv_dollar_index)/'Zambia-IO-Data'!$BP31</f>
        <v>199.32032822344198</v>
      </c>
      <c r="EX27" s="84">
        <v>1256159.186612308</v>
      </c>
      <c r="EY27" s="84">
        <v>17055.67068123538</v>
      </c>
      <c r="EZ27">
        <f>EK27*'Zambia-IO-Data'!BO31</f>
        <v>0</v>
      </c>
      <c r="FA27">
        <f>EX27*'Zambia-IO-Data'!$BO31</f>
        <v>158268.52722554861</v>
      </c>
      <c r="FB27">
        <f>EY27*'Zambia-IO-Data'!$BO31</f>
        <v>2148.9122623406874</v>
      </c>
      <c r="FC27">
        <f>EK27*'Zambia-IO-Data'!BN31</f>
        <v>0</v>
      </c>
      <c r="FD27">
        <f>EX27*'Zambia-IO-Data'!$BN31</f>
        <v>35492.825511503062</v>
      </c>
      <c r="FE27">
        <f>EY27*'Zambia-IO-Data'!$BN31</f>
        <v>481.90862266692801</v>
      </c>
      <c r="FF27">
        <f>(FC27*'Default-Data'!$F$19/pv_dollar_index)/'Zambia-IO-Data'!$BP31</f>
        <v>0</v>
      </c>
      <c r="FG27">
        <f>(FD27*'Default-Data'!$F$19/pv_dollar_index)/'Zambia-IO-Data'!$BP31</f>
        <v>104.33036692220362</v>
      </c>
      <c r="FH27">
        <f>(FE27*'Default-Data'!$F$19/pv_dollar_index)/'Zambia-IO-Data'!$BP31</f>
        <v>1.41655962018351</v>
      </c>
      <c r="FJ27" t="s">
        <v>291</v>
      </c>
      <c r="FK27">
        <f t="shared" si="9"/>
        <v>18568079.999999996</v>
      </c>
      <c r="FL27">
        <f t="shared" si="10"/>
        <v>0</v>
      </c>
      <c r="FN27">
        <v>58016638.540624425</v>
      </c>
      <c r="FO27">
        <v>39659937.247865632</v>
      </c>
      <c r="FP27">
        <f>FK27*CustomRegion1!C29</f>
        <v>12832676.927435668</v>
      </c>
      <c r="FQ27">
        <f>FN27*CustomRegion1!$C29</f>
        <v>40096163.890270084</v>
      </c>
      <c r="FR27">
        <f>FO27*CustomRegion1!$C29</f>
        <v>27409573.938944243</v>
      </c>
      <c r="FS27">
        <f>FK27*CustomRegion1!D29</f>
        <v>2856439.8973606406</v>
      </c>
      <c r="FT27">
        <f>FN27*CustomRegion1!$D29</f>
        <v>8925049.9264431577</v>
      </c>
      <c r="FU27">
        <f>FO27*CustomRegion1!$D29</f>
        <v>6101127.6923420615</v>
      </c>
      <c r="FV27">
        <f>(FS27*'Default-Data'!$C$58/pv_dollar_index)/CustomRegion1!$E29</f>
        <v>698.03273999738099</v>
      </c>
      <c r="FW27">
        <f>(FT27*'Default-Data'!$C$58/pv_dollar_index)/CustomRegion1!$E29</f>
        <v>2181.0285805505864</v>
      </c>
      <c r="FX27">
        <f>(FU27*'Default-Data'!$C$58/pv_dollar_index)/CustomRegion1!$E29</f>
        <v>1490.9422334054914</v>
      </c>
      <c r="FY27">
        <v>504525.5293352303</v>
      </c>
      <c r="FZ27">
        <v>346734.20256573829</v>
      </c>
      <c r="GA27">
        <f>FL27*CustomRegion1!C29</f>
        <v>0</v>
      </c>
      <c r="GB27">
        <f>FY27*CustomRegion1!$C29</f>
        <v>348685.11551019159</v>
      </c>
      <c r="GC27">
        <f>FZ27*CustomRegion1!$C29</f>
        <v>239633.17700150772</v>
      </c>
      <c r="GD27">
        <f>FL27*CustomRegion1!D29</f>
        <v>0</v>
      </c>
      <c r="GE27">
        <f>FY27*CustomRegion1!$D29</f>
        <v>77614.209505244944</v>
      </c>
      <c r="GF27">
        <f>FZ27*CustomRegion1!$D29</f>
        <v>53340.216650741553</v>
      </c>
      <c r="GG27">
        <f>(GD27*'Default-Data'!$C$58/pv_dollar_index)/CustomRegion1!$E29</f>
        <v>0</v>
      </c>
      <c r="GH27">
        <f>(GE27*'Default-Data'!$C$58/pv_dollar_index)/CustomRegion1!$E29</f>
        <v>18.966707254627291</v>
      </c>
      <c r="GI27">
        <f>(GF27*'Default-Data'!$C$58/pv_dollar_index)/CustomRegion1!$E29</f>
        <v>13.034833190495151</v>
      </c>
      <c r="GK27" t="s">
        <v>54</v>
      </c>
      <c r="GL27">
        <f>AF25</f>
        <v>71094000</v>
      </c>
      <c r="GM27">
        <v>0</v>
      </c>
      <c r="GO27">
        <v>22243779.556840122</v>
      </c>
      <c r="GP27">
        <v>10282666.975035936</v>
      </c>
      <c r="GQ27">
        <f>GL27*CustomRegion2!$C$13</f>
        <v>43806804.714322485</v>
      </c>
      <c r="GR27">
        <f>GO27*CustomRegion2!C$13</f>
        <v>13706204.562339071</v>
      </c>
      <c r="GS27">
        <f>GP27*CustomRegion2!D$13</f>
        <v>1137845.481857704</v>
      </c>
      <c r="GT27">
        <f>GL27*CustomRegion2!D33</f>
        <v>10515286.925012363</v>
      </c>
      <c r="GU27">
        <f>GO27*CustomRegion2!$D33</f>
        <v>3290006.5313092275</v>
      </c>
      <c r="GV27">
        <f>GP27*CustomRegion2!$D33</f>
        <v>1520876.4958625452</v>
      </c>
      <c r="GW27">
        <f>(GT27*'Default-Data'!$C$59/pv_dollar_index)/CustomRegion2!$E33</f>
        <v>442.75299856051987</v>
      </c>
      <c r="GX27">
        <f>(GU27*'Default-Data'!$C$59/pv_dollar_index)/CustomRegion2!$E33</f>
        <v>138.52786589740563</v>
      </c>
      <c r="GY27">
        <f>(GV27*'Default-Data'!$C$59/pv_dollar_index)/CustomRegion2!$E33</f>
        <v>64.037494533946472</v>
      </c>
      <c r="GZ27">
        <v>2300589.1724369908</v>
      </c>
      <c r="HA27">
        <v>2873290.2390830871</v>
      </c>
      <c r="HB27">
        <f>GM27*CustomRegion2!C33</f>
        <v>0</v>
      </c>
      <c r="HC27">
        <f>GZ27*CustomRegion2!$C33</f>
        <v>903714.5269402652</v>
      </c>
      <c r="HD27">
        <f>HA27*CustomRegion2!$C33</f>
        <v>1128682.235092181</v>
      </c>
      <c r="HE27">
        <f>GM27*CustomRegion2!D33</f>
        <v>0</v>
      </c>
      <c r="HF27">
        <f>GZ27*CustomRegion2!$D33</f>
        <v>340272.81127453374</v>
      </c>
      <c r="HG27">
        <f>HA27*CustomRegion2!$D33</f>
        <v>424979.20053444779</v>
      </c>
      <c r="HH27">
        <f>(HE27*'Default-Data'!$C$59/pv_dollar_index)/CustomRegion2!$E33</f>
        <v>0</v>
      </c>
      <c r="HI27">
        <f>(HF27*'Default-Data'!$C$59/pv_dollar_index)/CustomRegion2!$E33</f>
        <v>14.327408143476841</v>
      </c>
      <c r="HJ27">
        <f>(HG27*'Default-Data'!$C$59/pv_dollar_index)/CustomRegion2!$E33</f>
        <v>17.894025784014257</v>
      </c>
      <c r="HL27" t="s">
        <v>149</v>
      </c>
      <c r="HM27">
        <f t="shared" si="11"/>
        <v>0</v>
      </c>
      <c r="HN27">
        <f t="shared" si="12"/>
        <v>0</v>
      </c>
      <c r="HP27">
        <v>58507036.403662786</v>
      </c>
      <c r="HQ27">
        <v>2399857.9585477486</v>
      </c>
      <c r="HR27">
        <f>HM27*CustomRegion3!D32</f>
        <v>0</v>
      </c>
      <c r="HS27">
        <f>HP27*CustomRegion3!$D32</f>
        <v>7371535.8551902641</v>
      </c>
      <c r="HT27">
        <f>HQ27*CustomRegion3!$D32</f>
        <v>302367.7163673758</v>
      </c>
      <c r="HU27">
        <f>HM27*CustomRegion3!E32</f>
        <v>0</v>
      </c>
      <c r="HV27">
        <f>HP27*CustomRegion3!$E32</f>
        <v>1653118.534976938</v>
      </c>
      <c r="HW27">
        <f>HQ27*CustomRegion3!$E32</f>
        <v>67808.077736421343</v>
      </c>
      <c r="HX27">
        <f>(HU27*'Default-Data'!$C$60/pv_dollar_index)/CustomRegion3!$F32</f>
        <v>0</v>
      </c>
      <c r="HY27">
        <f>(HV27*'Default-Data'!$C$60/pv_dollar_index)/CustomRegion3!$F32</f>
        <v>4878.9857885766196</v>
      </c>
      <c r="HZ27">
        <f>(HW27*'Default-Data'!$C$60/pv_dollar_index)/CustomRegion3!$F32</f>
        <v>200.12760163705607</v>
      </c>
      <c r="IA27">
        <v>1256159.186612308</v>
      </c>
      <c r="IB27">
        <v>17055.67068123538</v>
      </c>
      <c r="IC27">
        <f>HN27*CustomRegion3!D32</f>
        <v>0</v>
      </c>
      <c r="ID27">
        <f>IA27*CustomRegion3!$D32</f>
        <v>158268.52722554861</v>
      </c>
      <c r="IE27">
        <f>IB27*CustomRegion3!$D32</f>
        <v>2148.9122623406874</v>
      </c>
      <c r="IF27">
        <f>HN27*CustomRegion3!E32</f>
        <v>0</v>
      </c>
      <c r="IG27">
        <f>IA27*CustomRegion3!$E32</f>
        <v>35492.825511503062</v>
      </c>
      <c r="IH27">
        <f>IB27*CustomRegion3!$E32</f>
        <v>481.90862266692801</v>
      </c>
      <c r="II27">
        <f>(IF27*'Default-Data'!$C$60/pv_dollar_index)/CustomRegion3!$F32</f>
        <v>0</v>
      </c>
      <c r="IJ27">
        <f>(IG27*'Default-Data'!$C$60/pv_dollar_index)/CustomRegion3!$F32</f>
        <v>104.75291856156518</v>
      </c>
      <c r="IK27">
        <f>(IH27*'Default-Data'!$C$60/pv_dollar_index)/CustomRegion3!$F32</f>
        <v>1.4222968720251361</v>
      </c>
    </row>
    <row r="28" spans="2:245" x14ac:dyDescent="0.3">
      <c r="B28">
        <v>113</v>
      </c>
      <c r="C28" t="s">
        <v>189</v>
      </c>
      <c r="D28">
        <f t="shared" ref="D28:M39" si="13">HLOOKUP(biopower_country&amp;D$1,$AF$2:$IK$255,$B28,FALSE)</f>
        <v>0</v>
      </c>
      <c r="E28">
        <f t="shared" si="13"/>
        <v>56770863.36918553</v>
      </c>
      <c r="F28">
        <f t="shared" si="13"/>
        <v>0</v>
      </c>
      <c r="G28">
        <f t="shared" si="13"/>
        <v>6245759.9078821233</v>
      </c>
      <c r="H28">
        <f t="shared" si="13"/>
        <v>36981873.499348491</v>
      </c>
      <c r="I28">
        <f t="shared" si="13"/>
        <v>0</v>
      </c>
      <c r="J28">
        <f t="shared" si="13"/>
        <v>4323945.3796748919</v>
      </c>
      <c r="K28">
        <f t="shared" si="13"/>
        <v>25602585.33912367</v>
      </c>
      <c r="L28">
        <f t="shared" si="13"/>
        <v>0</v>
      </c>
      <c r="M28">
        <f t="shared" si="13"/>
        <v>1141554.7784486201</v>
      </c>
      <c r="N28">
        <f t="shared" ref="N28:AB39" si="14">HLOOKUP(biopower_country&amp;N$1,$AF$2:$IK$255,$B28,FALSE)</f>
        <v>6759279.1000317186</v>
      </c>
      <c r="O28">
        <f t="shared" si="14"/>
        <v>0</v>
      </c>
      <c r="P28">
        <f t="shared" si="14"/>
        <v>183.21217562360397</v>
      </c>
      <c r="Q28">
        <f t="shared" si="14"/>
        <v>1084.8206787298775</v>
      </c>
      <c r="R28">
        <f t="shared" si="14"/>
        <v>4247774.3865230605</v>
      </c>
      <c r="S28">
        <f t="shared" si="14"/>
        <v>3747682.9269593656</v>
      </c>
      <c r="T28">
        <f t="shared" si="14"/>
        <v>39302521.38823925</v>
      </c>
      <c r="U28">
        <f t="shared" si="14"/>
        <v>2940738.1493048551</v>
      </c>
      <c r="V28">
        <f t="shared" si="14"/>
        <v>2594524.3678134447</v>
      </c>
      <c r="W28">
        <f t="shared" si="14"/>
        <v>10376167.401817871</v>
      </c>
      <c r="X28">
        <f t="shared" si="14"/>
        <v>776377.4496979228</v>
      </c>
      <c r="Y28">
        <f t="shared" si="14"/>
        <v>684974.35323790181</v>
      </c>
      <c r="Z28">
        <f t="shared" si="14"/>
        <v>1665.3079118159321</v>
      </c>
      <c r="AA28">
        <f t="shared" si="14"/>
        <v>124.6035708050463</v>
      </c>
      <c r="AB28">
        <f t="shared" si="14"/>
        <v>109.93396363653818</v>
      </c>
      <c r="AD28">
        <v>27</v>
      </c>
      <c r="AE28" t="s">
        <v>292</v>
      </c>
      <c r="AF28">
        <v>0</v>
      </c>
      <c r="AG28" s="4">
        <v>0</v>
      </c>
      <c r="AI28" s="85">
        <v>4928014.6590789668</v>
      </c>
      <c r="AJ28" s="85">
        <v>13417045.406297848</v>
      </c>
      <c r="AK28" s="4">
        <f>AF28*'Colombia-IO-Data'!AN34</f>
        <v>0</v>
      </c>
      <c r="AL28" s="4">
        <f>AI28*'Colombia-IO-Data'!$AN34</f>
        <v>2277574.7408443117</v>
      </c>
      <c r="AM28" s="4">
        <f>AJ28*'Colombia-IO-Data'!$AN34</f>
        <v>6200940.1002586409</v>
      </c>
      <c r="AN28" s="20">
        <f>AK28*'Colombia-IO-Data'!$AO34</f>
        <v>0</v>
      </c>
      <c r="AO28" s="20">
        <f>AL28*'Colombia-IO-Data'!$AO34</f>
        <v>968368.25558267476</v>
      </c>
      <c r="AP28" s="20">
        <f>AM28*'Colombia-IO-Data'!$AO34</f>
        <v>2636485.8374018059</v>
      </c>
      <c r="AQ28" s="20">
        <f>(AN28*'Default-Data'!$F$19/pv_dollar_index)/'Colombia-IO-Data'!$AP34</f>
        <v>0</v>
      </c>
      <c r="AR28" s="20">
        <f>(AO28*'Default-Data'!$F$19/pv_dollar_index)/'Colombia-IO-Data'!$AP34</f>
        <v>155.41685625568195</v>
      </c>
      <c r="AS28" s="20">
        <f>(AP28*'Default-Data'!$F$19/pv_dollar_index)/'Colombia-IO-Data'!$AP34</f>
        <v>423.1389639730242</v>
      </c>
      <c r="AT28" s="84">
        <v>25969.790657746722</v>
      </c>
      <c r="AU28" s="84">
        <v>105000.07092487341</v>
      </c>
      <c r="AV28">
        <f>'Colombia-IO-Data'!$AN34*Calculations!AG28</f>
        <v>0</v>
      </c>
      <c r="AW28">
        <f>'Colombia-IO-Data'!$AN34*Calculations!AT28</f>
        <v>12002.427614156722</v>
      </c>
      <c r="AX28">
        <f>'Colombia-IO-Data'!$AN34*Calculations!AU28</f>
        <v>48527.759324897903</v>
      </c>
      <c r="AY28">
        <f>AV28*'Colombia-IO-Data'!$AO34</f>
        <v>0</v>
      </c>
      <c r="AZ28">
        <f>AW28*'Colombia-IO-Data'!$AO34</f>
        <v>5103.1343485876705</v>
      </c>
      <c r="BA28">
        <f>AX28*'Colombia-IO-Data'!$AO34</f>
        <v>20632.798916345</v>
      </c>
      <c r="BB28">
        <f>(AY28*'Default-Data'!$F$19/pv_dollar_index)/'Colombia-IO-Data'!$AP34</f>
        <v>0</v>
      </c>
      <c r="BC28">
        <f>(AZ28*'Default-Data'!$F$19/pv_dollar_index)/'Colombia-IO-Data'!$AP34</f>
        <v>0.81902013302848375</v>
      </c>
      <c r="BD28">
        <f>(BA28*'Default-Data'!$F$19/pv_dollar_index)/'Colombia-IO-Data'!$AP34</f>
        <v>3.311431085072583</v>
      </c>
      <c r="BF28" t="s">
        <v>949</v>
      </c>
      <c r="BG28">
        <f t="shared" si="3"/>
        <v>0</v>
      </c>
      <c r="BH28">
        <f t="shared" si="4"/>
        <v>0</v>
      </c>
      <c r="BJ28" s="84">
        <v>1929399.6892752927</v>
      </c>
      <c r="BK28" s="84">
        <v>5277039.8340144325</v>
      </c>
      <c r="BL28">
        <f>BG28*'Mexico-IO-Data'!AQ34</f>
        <v>0</v>
      </c>
      <c r="BM28">
        <f>BJ28*'Mexico-IO-Data'!$AQ34</f>
        <v>1418939.1423107004</v>
      </c>
      <c r="BN28">
        <f>BK28*'Mexico-IO-Data'!$AQ34</f>
        <v>3880895.3985207458</v>
      </c>
      <c r="BO28">
        <f>BG28*'Mexico-IO-Data'!AR34</f>
        <v>0</v>
      </c>
      <c r="BP28">
        <f>BJ28*'Mexico-IO-Data'!$AR34</f>
        <v>347076.61274718051</v>
      </c>
      <c r="BQ28">
        <f>BK28*'Mexico-IO-Data'!$AR34</f>
        <v>949278.22425928852</v>
      </c>
      <c r="BR28">
        <f>(Calculations!BO28*'Default-Data'!$F$19/pv_dollar_index)/'Mexico-IO-Data'!$AS34</f>
        <v>0</v>
      </c>
      <c r="BS28">
        <f>(Calculations!BP28*'Default-Data'!$F$19/pv_dollar_index)/'Mexico-IO-Data'!$AS34</f>
        <v>189.4447333517885</v>
      </c>
      <c r="BT28">
        <f>(Calculations!BQ28*'Default-Data'!$F$19/pv_dollar_index)/'Mexico-IO-Data'!$AS34</f>
        <v>518.14427554776546</v>
      </c>
      <c r="BU28" s="84">
        <v>23960.485487859907</v>
      </c>
      <c r="BV28" s="84">
        <v>61944.005207490765</v>
      </c>
      <c r="BW28">
        <f>BH28*'Mexico-IO-Data'!AQ34</f>
        <v>0</v>
      </c>
      <c r="BX28">
        <f>BU28*'Mexico-IO-Data'!$AQ34</f>
        <v>17621.268893363504</v>
      </c>
      <c r="BY28">
        <f>BV28*'Mexico-IO-Data'!$AQ34</f>
        <v>45555.503148972166</v>
      </c>
      <c r="BZ28">
        <f>BH28*'Mexico-IO-Data'!AR34</f>
        <v>0</v>
      </c>
      <c r="CA28">
        <f>BU28*'Mexico-IO-Data'!$AR34</f>
        <v>4310.2132695108057</v>
      </c>
      <c r="CB28">
        <f>BV28*'Mexico-IO-Data'!$AR34</f>
        <v>11143.007655134963</v>
      </c>
      <c r="CC28">
        <f>(BZ28*'Default-Data'!$F$19/pv_dollar_index)/'Mexico-IO-Data'!$AS34</f>
        <v>0</v>
      </c>
      <c r="CD28">
        <f>(CA28*'Default-Data'!$F$19/pv_dollar_index)/'Mexico-IO-Data'!$AS34</f>
        <v>2.3526425392615229</v>
      </c>
      <c r="CE28">
        <f>(CB28*'Default-Data'!$F$19/pv_dollar_index)/'Mexico-IO-Data'!$AS34</f>
        <v>6.0821848445941695</v>
      </c>
      <c r="CG28" t="s">
        <v>292</v>
      </c>
      <c r="CH28">
        <f t="shared" si="5"/>
        <v>0</v>
      </c>
      <c r="CI28">
        <f t="shared" si="6"/>
        <v>0</v>
      </c>
      <c r="CK28" s="84">
        <v>5635778.2230729358</v>
      </c>
      <c r="CL28" s="84">
        <v>7488633.6593963178</v>
      </c>
      <c r="CM28">
        <f>CH28*'Philippines-IO-Data'!AN34</f>
        <v>0</v>
      </c>
      <c r="CN28">
        <f>'Philippines-IO-Data'!$AN34*Calculations!CK28</f>
        <v>2112644.098634975</v>
      </c>
      <c r="CO28">
        <f>'Philippines-IO-Data'!$AN34*Calculations!CL28</f>
        <v>2807210.8378204582</v>
      </c>
      <c r="CP28">
        <f>CH28*'Philippines-IO-Data'!AO34</f>
        <v>0</v>
      </c>
      <c r="CQ28">
        <f>'Philippines-IO-Data'!$AO34*Calculations!CK28</f>
        <v>795849.87354751304</v>
      </c>
      <c r="CR28">
        <f>'Philippines-IO-Data'!$AO34*Calculations!CL28</f>
        <v>1057498.7011509093</v>
      </c>
      <c r="CS28" s="31">
        <f>(CP28*'Default-Data'!$F$19/pv_dollar_index)/'Philippines-IO-Data'!$AP34</f>
        <v>0</v>
      </c>
      <c r="CT28" s="31">
        <f>(CQ28*'Default-Data'!$F$19/pv_dollar_index)/'Philippines-IO-Data'!$AP34</f>
        <v>193.67382235167676</v>
      </c>
      <c r="CU28" s="31">
        <f>(CR28*'Default-Data'!$F$19/pv_dollar_index)/'Philippines-IO-Data'!$AP34</f>
        <v>257.34729927252135</v>
      </c>
      <c r="CV28" s="84">
        <v>18119.013582194839</v>
      </c>
      <c r="CW28" s="84">
        <v>65027.927800839927</v>
      </c>
      <c r="CX28">
        <f>CI28*'Philippines-IO-Data'!AN34</f>
        <v>0</v>
      </c>
      <c r="CY28">
        <f>'Philippines-IO-Data'!$AN34*Calculations!CV28</f>
        <v>6792.1457520801905</v>
      </c>
      <c r="CZ28">
        <f>'Philippines-IO-Data'!$AN34*Calculations!CW28</f>
        <v>24376.556790767063</v>
      </c>
      <c r="DA28">
        <f>'Philippines-IO-Data'!AO34*Calculations!CI28</f>
        <v>0</v>
      </c>
      <c r="DB28">
        <f>'Philippines-IO-Data'!$AO34*Calculations!CV28</f>
        <v>2558.6554504859223</v>
      </c>
      <c r="DC28">
        <f>'Philippines-IO-Data'!$AO34*Calculations!CW28</f>
        <v>9182.8432682961338</v>
      </c>
      <c r="DD28" s="20">
        <f>(DA28*'Default-Data'!$F$19/pv_dollar_index)/'Philippines-IO-Data'!$AP34</f>
        <v>0</v>
      </c>
      <c r="DE28" s="20">
        <f>(DB28*'Default-Data'!$F$19/pv_dollar_index)/'Philippines-IO-Data'!$AP34</f>
        <v>0.62266087819762095</v>
      </c>
      <c r="DF28" s="20">
        <f>(DC28*'Default-Data'!$F$19/pv_dollar_index)/'Philippines-IO-Data'!$AP34</f>
        <v>2.2346882432734341</v>
      </c>
      <c r="DH28" t="s">
        <v>949</v>
      </c>
      <c r="DI28">
        <f t="shared" si="7"/>
        <v>0</v>
      </c>
      <c r="DJ28">
        <f t="shared" si="8"/>
        <v>0</v>
      </c>
      <c r="DL28" s="84">
        <v>2060923.440901381</v>
      </c>
      <c r="DM28" s="84">
        <v>3665359.047787481</v>
      </c>
      <c r="DN28">
        <f>DI28*'SouthAfrica-IO-Data'!AR34</f>
        <v>0</v>
      </c>
      <c r="DO28">
        <f>DL28*'SouthAfrica-IO-Data'!$AR34</f>
        <v>925484.60747790721</v>
      </c>
      <c r="DP28">
        <f>DM28*'SouthAfrica-IO-Data'!$AR34</f>
        <v>1645977.3867793651</v>
      </c>
      <c r="DQ28">
        <f>DI28*'SouthAfrica-IO-Data'!AS34</f>
        <v>0</v>
      </c>
      <c r="DR28">
        <f>DL28*'SouthAfrica-IO-Data'!$AS34</f>
        <v>355002.63516162342</v>
      </c>
      <c r="DS28">
        <f>DM28*'SouthAfrica-IO-Data'!$AS34</f>
        <v>631373.34214071848</v>
      </c>
      <c r="DT28">
        <f>(DQ28*'Default-Data'!$F$19/pv_dollar_index)/'SouthAfrica-IO-Data'!$AT34</f>
        <v>0</v>
      </c>
      <c r="DU28">
        <f>(DR28*'Default-Data'!$F$19/pv_dollar_index)/'SouthAfrica-IO-Data'!$AT34</f>
        <v>29.047374858953184</v>
      </c>
      <c r="DV28">
        <f>(DS28*'Default-Data'!$F$19/pv_dollar_index)/'SouthAfrica-IO-Data'!$AT34</f>
        <v>51.660850733578215</v>
      </c>
      <c r="DW28" s="84">
        <v>27146.902840610197</v>
      </c>
      <c r="DX28" s="84">
        <v>31547.120268913113</v>
      </c>
      <c r="DY28">
        <f>DJ28*'SouthAfrica-IO-Data'!AR34</f>
        <v>0</v>
      </c>
      <c r="DZ28">
        <f>DW28*'SouthAfrica-IO-Data'!$AR34</f>
        <v>12190.671531541497</v>
      </c>
      <c r="EA28">
        <f>DX28*'SouthAfrica-IO-Data'!$AR34</f>
        <v>14166.646678715942</v>
      </c>
      <c r="EB28">
        <f>DJ28*'SouthAfrica-IO-Data'!AS34</f>
        <v>0</v>
      </c>
      <c r="EC28">
        <f>DW28*'SouthAfrica-IO-Data'!$AS34</f>
        <v>4676.1669325660014</v>
      </c>
      <c r="ED28">
        <f>DX28*'SouthAfrica-IO-Data'!$AS34</f>
        <v>5434.1226874136582</v>
      </c>
      <c r="EE28">
        <f>(EB28*'Default-Data'!$F$19/pv_dollar_index)/'SouthAfrica-IO-Data'!$AT34</f>
        <v>0</v>
      </c>
      <c r="EF28">
        <f>(EC28*'Default-Data'!$F$19/pv_dollar_index)/'SouthAfrica-IO-Data'!$AT34</f>
        <v>0.38261793107942949</v>
      </c>
      <c r="EG28">
        <f>(ED28*'Default-Data'!$F$19/pv_dollar_index)/'SouthAfrica-IO-Data'!$AT34</f>
        <v>0.44463613251485579</v>
      </c>
      <c r="EI28" t="s">
        <v>150</v>
      </c>
      <c r="EJ28">
        <f>AF26</f>
        <v>122950799.99999997</v>
      </c>
      <c r="EK28" s="18">
        <f>AG26</f>
        <v>4571640</v>
      </c>
      <c r="EM28" s="84">
        <v>154560841.90702435</v>
      </c>
      <c r="EN28" s="84">
        <v>2631114.631141603</v>
      </c>
      <c r="EO28">
        <f>EJ28*'Zambia-IO-Data'!BO32</f>
        <v>7458912.5443653623</v>
      </c>
      <c r="EP28">
        <f>EM28*'Zambia-IO-Data'!$BO32</f>
        <v>9376562.0278027952</v>
      </c>
      <c r="EQ28">
        <f>EN28*'Zambia-IO-Data'!$BO32</f>
        <v>159618.75748580205</v>
      </c>
      <c r="ER28">
        <f>EJ28*'Zambia-IO-Data'!$BN32</f>
        <v>3280811.3172078882</v>
      </c>
      <c r="ES28">
        <f>EM28*'Zambia-IO-Data'!$BN32</f>
        <v>4124291.6624027239</v>
      </c>
      <c r="ET28">
        <f>EN28*'Zambia-IO-Data'!$BN32</f>
        <v>70208.49525762038</v>
      </c>
      <c r="EU28">
        <f>(ER28*'Default-Data'!$F$19/pv_dollar_index)/'Zambia-IO-Data'!$BP32</f>
        <v>8929.8615581010399</v>
      </c>
      <c r="EV28">
        <f>(ES28*'Default-Data'!$F$19/pv_dollar_index)/'Zambia-IO-Data'!$BP32</f>
        <v>11225.684749780152</v>
      </c>
      <c r="EW28">
        <f>(ET28*'Default-Data'!$F$19/pv_dollar_index)/'Zambia-IO-Data'!$BP32</f>
        <v>191.09667769212246</v>
      </c>
      <c r="EX28" s="84">
        <v>5343218.7463393062</v>
      </c>
      <c r="EY28" s="84">
        <v>18771.448646515608</v>
      </c>
      <c r="EZ28">
        <f>EK28*'Zambia-IO-Data'!BO32</f>
        <v>277342.34298859769</v>
      </c>
      <c r="FA28">
        <f>EX28*'Zambia-IO-Data'!$BO32</f>
        <v>324150.80938357807</v>
      </c>
      <c r="FB28">
        <f>EY28*'Zambia-IO-Data'!$BO32</f>
        <v>1138.7855449936519</v>
      </c>
      <c r="FC28">
        <f>EK28*'Zambia-IO-Data'!BN32</f>
        <v>121989.35061992498</v>
      </c>
      <c r="FD28">
        <f>EX28*'Zambia-IO-Data'!$BN32</f>
        <v>142578.10875006381</v>
      </c>
      <c r="FE28">
        <f>EY28*'Zambia-IO-Data'!$BN32</f>
        <v>500.89614024370002</v>
      </c>
      <c r="FF28">
        <f>(FC28*'Default-Data'!$F$19/pv_dollar_index)/'Zambia-IO-Data'!$BP32</f>
        <v>332.03616644606666</v>
      </c>
      <c r="FG28">
        <f>(FD28*'Default-Data'!$F$19/pv_dollar_index)/'Zambia-IO-Data'!$BP32</f>
        <v>388.07558535170347</v>
      </c>
      <c r="FH28">
        <f>(FE28*'Default-Data'!$F$19/pv_dollar_index)/'Zambia-IO-Data'!$BP32</f>
        <v>1.3633619110927915</v>
      </c>
      <c r="FJ28" t="s">
        <v>292</v>
      </c>
      <c r="FK28">
        <f t="shared" si="9"/>
        <v>0</v>
      </c>
      <c r="FL28">
        <f t="shared" si="10"/>
        <v>0</v>
      </c>
      <c r="FN28">
        <v>7029565.2318036249</v>
      </c>
      <c r="FO28">
        <v>9241358.7294669114</v>
      </c>
      <c r="FP28">
        <f>FK28*CustomRegion1!C30</f>
        <v>0</v>
      </c>
      <c r="FQ28">
        <f>FN28*CustomRegion1!$C30</f>
        <v>2635123.1214421289</v>
      </c>
      <c r="FR28">
        <f>FO28*CustomRegion1!$C30</f>
        <v>3464242.4187748977</v>
      </c>
      <c r="FS28">
        <f>FK28*CustomRegion1!D30</f>
        <v>0</v>
      </c>
      <c r="FT28">
        <f>FN28*CustomRegion1!$D30</f>
        <v>992671.88654107321</v>
      </c>
      <c r="FU28">
        <f>FO28*CustomRegion1!$D30</f>
        <v>1305007.7354256217</v>
      </c>
      <c r="FV28">
        <f>(FS28*'Default-Data'!$C$58/pv_dollar_index)/CustomRegion1!$E30</f>
        <v>0</v>
      </c>
      <c r="FW28">
        <f>(FT28*'Default-Data'!$C$58/pv_dollar_index)/CustomRegion1!$E30</f>
        <v>242.58080049956328</v>
      </c>
      <c r="FX28">
        <f>(FU28*'Default-Data'!$C$58/pv_dollar_index)/CustomRegion1!$E30</f>
        <v>318.90680637762887</v>
      </c>
      <c r="FY28">
        <v>28729.803897713467</v>
      </c>
      <c r="FZ28">
        <v>80794.256674172575</v>
      </c>
      <c r="GA28">
        <f>FL28*CustomRegion1!C30</f>
        <v>0</v>
      </c>
      <c r="GB28">
        <f>FY28*CustomRegion1!$C30</f>
        <v>10769.737249587823</v>
      </c>
      <c r="GC28">
        <f>FZ28*CustomRegion1!$C30</f>
        <v>30286.768359245485</v>
      </c>
      <c r="GD28">
        <f>FL28*CustomRegion1!D30</f>
        <v>0</v>
      </c>
      <c r="GE28">
        <f>FY28*CustomRegion1!$D30</f>
        <v>4057.045876190115</v>
      </c>
      <c r="GF28">
        <f>FZ28*CustomRegion1!$D30</f>
        <v>11409.267081209879</v>
      </c>
      <c r="GG28">
        <f>(GD28*'Default-Data'!$C$58/pv_dollar_index)/CustomRegion1!$E30</f>
        <v>0</v>
      </c>
      <c r="GH28">
        <f>(GE28*'Default-Data'!$C$58/pv_dollar_index)/CustomRegion1!$E30</f>
        <v>0.99142672382807451</v>
      </c>
      <c r="GI28">
        <f>(GF28*'Default-Data'!$C$58/pv_dollar_index)/CustomRegion1!$E30</f>
        <v>2.7881006596419731</v>
      </c>
      <c r="GK28" t="s">
        <v>55</v>
      </c>
      <c r="GL28">
        <f>AF26</f>
        <v>122950799.99999997</v>
      </c>
      <c r="GM28">
        <f>AF26</f>
        <v>122950799.99999997</v>
      </c>
      <c r="GO28">
        <v>9517396.4501859099</v>
      </c>
      <c r="GP28">
        <v>803389.04130932689</v>
      </c>
      <c r="GQ28">
        <f>GL28*CustomRegion2!$C$13</f>
        <v>75760003.447122395</v>
      </c>
      <c r="GR28">
        <f>GO28*CustomRegion2!C$13</f>
        <v>5864443.2396838013</v>
      </c>
      <c r="GS28">
        <f>GP28*CustomRegion2!D$13</f>
        <v>88900.340062274088</v>
      </c>
      <c r="GT28">
        <f>GL28*CustomRegion2!D34</f>
        <v>24724092.261058785</v>
      </c>
      <c r="GU28">
        <f>GO28*CustomRegion2!$D34</f>
        <v>1913846.7412938334</v>
      </c>
      <c r="GV28">
        <f>GP28*CustomRegion2!$D34</f>
        <v>161552.9527164961</v>
      </c>
      <c r="GW28">
        <f>(GT28*'Default-Data'!$C$59/pv_dollar_index)/CustomRegion2!$E34</f>
        <v>6586.5495397624954</v>
      </c>
      <c r="GX28">
        <f>(GU28*'Default-Data'!$C$59/pv_dollar_index)/CustomRegion2!$E34</f>
        <v>509.85274767394128</v>
      </c>
      <c r="GY28">
        <f>(GV28*'Default-Data'!$C$59/pv_dollar_index)/CustomRegion2!$E34</f>
        <v>43.03804221108102</v>
      </c>
      <c r="GZ28">
        <v>8670948.2252842337</v>
      </c>
      <c r="HA28">
        <v>224491.35970121622</v>
      </c>
      <c r="HB28">
        <f>GM28*CustomRegion2!C34</f>
        <v>59913008.750128724</v>
      </c>
      <c r="HC28">
        <f>GZ28*CustomRegion2!$C34</f>
        <v>4225288.4641122101</v>
      </c>
      <c r="HD28">
        <f>HA28*CustomRegion2!$C34</f>
        <v>109392.96692748046</v>
      </c>
      <c r="HE28">
        <f>GM28*CustomRegion2!D34</f>
        <v>24724092.261058785</v>
      </c>
      <c r="HF28">
        <f>GZ28*CustomRegion2!$D34</f>
        <v>1743635.0468056439</v>
      </c>
      <c r="HG28">
        <f>HA28*CustomRegion2!$D34</f>
        <v>45142.813947232593</v>
      </c>
      <c r="HH28">
        <f>(HE28*'Default-Data'!$C$59/pv_dollar_index)/CustomRegion2!$E34</f>
        <v>6586.5495397624954</v>
      </c>
      <c r="HI28">
        <f>(HF28*'Default-Data'!$C$59/pv_dollar_index)/CustomRegion2!$E34</f>
        <v>464.50799866735565</v>
      </c>
      <c r="HJ28">
        <f>(HG28*'Default-Data'!$C$59/pv_dollar_index)/CustomRegion2!$E34</f>
        <v>12.026139414470689</v>
      </c>
      <c r="HL28" t="s">
        <v>150</v>
      </c>
      <c r="HM28">
        <f t="shared" si="11"/>
        <v>122950799.99999997</v>
      </c>
      <c r="HN28">
        <f t="shared" si="12"/>
        <v>4571640</v>
      </c>
      <c r="HP28">
        <v>154560841.90702435</v>
      </c>
      <c r="HQ28">
        <v>2631114.631141603</v>
      </c>
      <c r="HR28">
        <f>HM28*CustomRegion3!D33</f>
        <v>7458912.5443653623</v>
      </c>
      <c r="HS28">
        <f>HP28*CustomRegion3!$D33</f>
        <v>9376562.0278027952</v>
      </c>
      <c r="HT28">
        <f>HQ28*CustomRegion3!$D33</f>
        <v>159618.75748580205</v>
      </c>
      <c r="HU28">
        <f>HM28*CustomRegion3!E33</f>
        <v>3280811.3172078882</v>
      </c>
      <c r="HV28">
        <f>HP28*CustomRegion3!$E33</f>
        <v>4124291.6624027239</v>
      </c>
      <c r="HW28">
        <f>HQ28*CustomRegion3!$E33</f>
        <v>70208.49525762038</v>
      </c>
      <c r="HX28">
        <f>(HU28*'Default-Data'!$C$60/pv_dollar_index)/CustomRegion3!$F33</f>
        <v>8966.0286660290822</v>
      </c>
      <c r="HY28">
        <f>(HV28*'Default-Data'!$C$60/pv_dollar_index)/CustomRegion3!$F33</f>
        <v>11271.150242080326</v>
      </c>
      <c r="HZ28">
        <f>(HW28*'Default-Data'!$C$60/pv_dollar_index)/CustomRegion3!$F33</f>
        <v>191.87064424488622</v>
      </c>
      <c r="IA28">
        <v>5343218.7463393062</v>
      </c>
      <c r="IB28">
        <v>18771.448646515608</v>
      </c>
      <c r="IC28">
        <f>HN28*CustomRegion3!D33</f>
        <v>277342.34298859769</v>
      </c>
      <c r="ID28">
        <f>IA28*CustomRegion3!$D33</f>
        <v>324150.80938357807</v>
      </c>
      <c r="IE28">
        <f>IB28*CustomRegion3!$D33</f>
        <v>1138.7855449936519</v>
      </c>
      <c r="IF28">
        <f>HN28*CustomRegion3!E33</f>
        <v>121989.35061992498</v>
      </c>
      <c r="IG28">
        <f>IA28*CustomRegion3!$E33</f>
        <v>142578.10875006381</v>
      </c>
      <c r="IH28">
        <f>IB28*CustomRegion3!$E33</f>
        <v>500.89614024370002</v>
      </c>
      <c r="II28">
        <f>(IF28*'Default-Data'!$C$60/pv_dollar_index)/CustomRegion3!$F33</f>
        <v>333.38095637251001</v>
      </c>
      <c r="IJ28">
        <f>(IG28*'Default-Data'!$C$60/pv_dollar_index)/CustomRegion3!$F33</f>
        <v>389.6473422583847</v>
      </c>
      <c r="IK28">
        <f>(IH28*'Default-Data'!$C$60/pv_dollar_index)/CustomRegion3!$F33</f>
        <v>1.3688837052508143</v>
      </c>
    </row>
    <row r="29" spans="2:245" x14ac:dyDescent="0.3">
      <c r="B29">
        <v>114</v>
      </c>
      <c r="C29" t="s">
        <v>190</v>
      </c>
      <c r="D29">
        <f t="shared" si="13"/>
        <v>0</v>
      </c>
      <c r="E29">
        <f t="shared" si="13"/>
        <v>0</v>
      </c>
      <c r="F29">
        <f t="shared" si="13"/>
        <v>0</v>
      </c>
      <c r="G29">
        <f t="shared" si="13"/>
        <v>50382031.076869935</v>
      </c>
      <c r="H29">
        <f t="shared" si="13"/>
        <v>9341912.4952606112</v>
      </c>
      <c r="I29">
        <f t="shared" si="13"/>
        <v>0</v>
      </c>
      <c r="J29">
        <f t="shared" si="13"/>
        <v>41257001.505756132</v>
      </c>
      <c r="K29">
        <f t="shared" si="13"/>
        <v>7649935.6942470027</v>
      </c>
      <c r="L29">
        <f t="shared" si="13"/>
        <v>0</v>
      </c>
      <c r="M29">
        <f t="shared" si="13"/>
        <v>3421967.3016060083</v>
      </c>
      <c r="N29">
        <f t="shared" si="14"/>
        <v>634506.358913398</v>
      </c>
      <c r="O29">
        <f t="shared" si="14"/>
        <v>0</v>
      </c>
      <c r="P29">
        <f t="shared" si="14"/>
        <v>256.33022813933172</v>
      </c>
      <c r="Q29">
        <f t="shared" si="14"/>
        <v>47.529139059802183</v>
      </c>
      <c r="R29">
        <f t="shared" si="14"/>
        <v>8554801.3638359439</v>
      </c>
      <c r="S29">
        <f t="shared" si="14"/>
        <v>946694.22208296321</v>
      </c>
      <c r="T29">
        <f t="shared" si="14"/>
        <v>0</v>
      </c>
      <c r="U29">
        <f t="shared" si="14"/>
        <v>7005383.5703987554</v>
      </c>
      <c r="V29">
        <f t="shared" si="14"/>
        <v>775232.04426545266</v>
      </c>
      <c r="W29">
        <f t="shared" si="14"/>
        <v>0</v>
      </c>
      <c r="X29">
        <f t="shared" si="14"/>
        <v>581045.46230214811</v>
      </c>
      <c r="Y29">
        <f t="shared" si="14"/>
        <v>64299.842688845005</v>
      </c>
      <c r="Z29">
        <f t="shared" si="14"/>
        <v>0</v>
      </c>
      <c r="AA29">
        <f t="shared" si="14"/>
        <v>43.524529249982123</v>
      </c>
      <c r="AB29">
        <f t="shared" si="14"/>
        <v>4.8165256687342985</v>
      </c>
      <c r="AD29">
        <v>28</v>
      </c>
      <c r="AE29" t="s">
        <v>293</v>
      </c>
      <c r="AF29">
        <v>0</v>
      </c>
      <c r="AG29" s="4">
        <v>0</v>
      </c>
      <c r="AI29" s="85">
        <v>18970941.305773161</v>
      </c>
      <c r="AJ29" s="85">
        <v>13957577.823499717</v>
      </c>
      <c r="AK29" s="4">
        <f>AF29*'Colombia-IO-Data'!AN35</f>
        <v>0</v>
      </c>
      <c r="AL29" s="4">
        <f>AI29*'Colombia-IO-Data'!$AN35</f>
        <v>8275437.9074833225</v>
      </c>
      <c r="AM29" s="4">
        <f>AJ29*'Colombia-IO-Data'!$AN35</f>
        <v>6088525.9595467774</v>
      </c>
      <c r="AN29" s="20">
        <f>AK29*'Colombia-IO-Data'!$AO35</f>
        <v>0</v>
      </c>
      <c r="AO29" s="20">
        <f>AL29*'Colombia-IO-Data'!$AO35</f>
        <v>2093074.0409279626</v>
      </c>
      <c r="AP29" s="20">
        <f>AM29*'Colombia-IO-Data'!$AO35</f>
        <v>1539946.9823729151</v>
      </c>
      <c r="AQ29" s="20">
        <f>(AN29*'Default-Data'!$F$19/pv_dollar_index)/'Colombia-IO-Data'!$AP35</f>
        <v>0</v>
      </c>
      <c r="AR29" s="20">
        <f>(AO29*'Default-Data'!$F$19/pv_dollar_index)/'Colombia-IO-Data'!$AP35</f>
        <v>366.6254136976778</v>
      </c>
      <c r="AS29" s="20">
        <f>(AP29*'Default-Data'!$F$19/pv_dollar_index)/'Colombia-IO-Data'!$AP35</f>
        <v>269.73900036266889</v>
      </c>
      <c r="AT29" s="84">
        <v>219645.66576199062</v>
      </c>
      <c r="AU29" s="84">
        <v>109230.20806943052</v>
      </c>
      <c r="AV29">
        <f>'Colombia-IO-Data'!$AN35*Calculations!AG29</f>
        <v>0</v>
      </c>
      <c r="AW29">
        <f>'Colombia-IO-Data'!$AN35*Calculations!AT29</f>
        <v>95813.066909233676</v>
      </c>
      <c r="AX29">
        <f>'Colombia-IO-Data'!$AN35*Calculations!AU29</f>
        <v>47648.020724463277</v>
      </c>
      <c r="AY29">
        <f>AV29*'Colombia-IO-Data'!$AO35</f>
        <v>0</v>
      </c>
      <c r="AZ29">
        <f>AW29*'Colombia-IO-Data'!$AO35</f>
        <v>24233.623086950232</v>
      </c>
      <c r="BA29">
        <f>AX29*'Colombia-IO-Data'!$AO35</f>
        <v>12051.426932922419</v>
      </c>
      <c r="BB29">
        <f>(AY29*'Default-Data'!$F$19/pv_dollar_index)/'Colombia-IO-Data'!$AP35</f>
        <v>0</v>
      </c>
      <c r="BC29">
        <f>(AZ29*'Default-Data'!$F$19/pv_dollar_index)/'Colombia-IO-Data'!$AP35</f>
        <v>4.244791113890896</v>
      </c>
      <c r="BD29">
        <f>(BA29*'Default-Data'!$F$19/pv_dollar_index)/'Colombia-IO-Data'!$AP35</f>
        <v>2.1109427084438646</v>
      </c>
      <c r="BF29" t="s">
        <v>950</v>
      </c>
      <c r="BG29">
        <f t="shared" si="3"/>
        <v>0</v>
      </c>
      <c r="BH29">
        <f t="shared" si="4"/>
        <v>0</v>
      </c>
      <c r="BJ29" s="84">
        <v>11198815.361808226</v>
      </c>
      <c r="BK29" s="84">
        <v>17305504.770381782</v>
      </c>
      <c r="BL29">
        <f>BG29*'Mexico-IO-Data'!AQ35</f>
        <v>0</v>
      </c>
      <c r="BM29">
        <f>BJ29*'Mexico-IO-Data'!$AQ35</f>
        <v>8185159.2024446456</v>
      </c>
      <c r="BN29">
        <f>BK29*'Mexico-IO-Data'!$AQ35</f>
        <v>12648508.529510107</v>
      </c>
      <c r="BO29">
        <f>BG29*'Mexico-IO-Data'!AR35</f>
        <v>0</v>
      </c>
      <c r="BP29">
        <f>BJ29*'Mexico-IO-Data'!$AR35</f>
        <v>2640640.3748554024</v>
      </c>
      <c r="BQ29">
        <f>BK29*'Mexico-IO-Data'!$AR35</f>
        <v>4080575.7687341943</v>
      </c>
      <c r="BR29">
        <f>(Calculations!BO29*'Default-Data'!$F$19/pv_dollar_index)/'Mexico-IO-Data'!$AS35</f>
        <v>0</v>
      </c>
      <c r="BS29">
        <f>(Calculations!BP29*'Default-Data'!$F$19/pv_dollar_index)/'Mexico-IO-Data'!$AS35</f>
        <v>283.723662354753</v>
      </c>
      <c r="BT29">
        <f>(Calculations!BQ29*'Default-Data'!$F$19/pv_dollar_index)/'Mexico-IO-Data'!$AS35</f>
        <v>438.43755198385321</v>
      </c>
      <c r="BU29" s="84">
        <v>101101.88522760231</v>
      </c>
      <c r="BV29" s="84">
        <v>203138.93988541263</v>
      </c>
      <c r="BW29">
        <f>BH29*'Mexico-IO-Data'!AQ35</f>
        <v>0</v>
      </c>
      <c r="BX29">
        <f>BU29*'Mexico-IO-Data'!$AQ35</f>
        <v>73894.871869875424</v>
      </c>
      <c r="BY29">
        <f>BV29*'Mexico-IO-Data'!$AQ35</f>
        <v>148473.25448800522</v>
      </c>
      <c r="BZ29">
        <f>BH29*'Mexico-IO-Data'!AR35</f>
        <v>0</v>
      </c>
      <c r="CA29">
        <f>BU29*'Mexico-IO-Data'!$AR35</f>
        <v>23839.460825157894</v>
      </c>
      <c r="CB29">
        <f>BV29*'Mexico-IO-Data'!$AR35</f>
        <v>47899.431237710138</v>
      </c>
      <c r="CC29">
        <f>(BZ29*'Default-Data'!$F$19/pv_dollar_index)/'Mexico-IO-Data'!$AS35</f>
        <v>0</v>
      </c>
      <c r="CD29">
        <f>(CA29*'Default-Data'!$F$19/pv_dollar_index)/'Mexico-IO-Data'!$AS35</f>
        <v>2.5614313854633979</v>
      </c>
      <c r="CE29">
        <f>(CB29*'Default-Data'!$F$19/pv_dollar_index)/'Mexico-IO-Data'!$AS35</f>
        <v>5.1465554283274795</v>
      </c>
      <c r="CG29" t="s">
        <v>293</v>
      </c>
      <c r="CH29">
        <f t="shared" si="5"/>
        <v>0</v>
      </c>
      <c r="CI29">
        <f t="shared" si="6"/>
        <v>0</v>
      </c>
      <c r="CK29" s="84">
        <v>4027650.8935148022</v>
      </c>
      <c r="CL29" s="84">
        <v>6210319.6562834401</v>
      </c>
      <c r="CM29">
        <f>CH29*'Philippines-IO-Data'!AN35</f>
        <v>0</v>
      </c>
      <c r="CN29">
        <f>'Philippines-IO-Data'!$AN35*Calculations!CK29</f>
        <v>1780318.4318980449</v>
      </c>
      <c r="CO29">
        <f>'Philippines-IO-Data'!$AN35*Calculations!CL29</f>
        <v>2745110.4488382353</v>
      </c>
      <c r="CP29">
        <f>CH29*'Philippines-IO-Data'!AO35</f>
        <v>0</v>
      </c>
      <c r="CQ29">
        <f>'Philippines-IO-Data'!$AO35*Calculations!CK29</f>
        <v>662511.21549743763</v>
      </c>
      <c r="CR29">
        <f>'Philippines-IO-Data'!$AO35*Calculations!CL29</f>
        <v>1021539.9827072548</v>
      </c>
      <c r="CS29" s="31">
        <f>(CP29*'Default-Data'!$F$19/pv_dollar_index)/'Philippines-IO-Data'!$AP35</f>
        <v>0</v>
      </c>
      <c r="CT29" s="31">
        <f>(CQ29*'Default-Data'!$F$19/pv_dollar_index)/'Philippines-IO-Data'!$AP35</f>
        <v>161.22523068866693</v>
      </c>
      <c r="CU29" s="31">
        <f>(CR29*'Default-Data'!$F$19/pv_dollar_index)/'Philippines-IO-Data'!$AP35</f>
        <v>248.59657544968906</v>
      </c>
      <c r="CV29" s="84">
        <v>27783.54377170189</v>
      </c>
      <c r="CW29" s="84">
        <v>53927.623729091822</v>
      </c>
      <c r="CX29">
        <f>CI29*'Philippines-IO-Data'!AN35</f>
        <v>0</v>
      </c>
      <c r="CY29">
        <f>'Philippines-IO-Data'!$AN35*Calculations!CV29</f>
        <v>12280.993658077881</v>
      </c>
      <c r="CZ29">
        <f>'Philippines-IO-Data'!$AN35*Calculations!CW29</f>
        <v>23837.304933243886</v>
      </c>
      <c r="DA29">
        <f>'Philippines-IO-Data'!AO35*Calculations!CI29</f>
        <v>0</v>
      </c>
      <c r="DB29">
        <f>'Philippines-IO-Data'!$AO35*Calculations!CV29</f>
        <v>4570.1352579129216</v>
      </c>
      <c r="DC29">
        <f>'Philippines-IO-Data'!$AO35*Calculations!CW29</f>
        <v>8870.5939244080546</v>
      </c>
      <c r="DD29" s="20">
        <f>(DA29*'Default-Data'!$F$19/pv_dollar_index)/'Philippines-IO-Data'!$AP35</f>
        <v>0</v>
      </c>
      <c r="DE29" s="20">
        <f>(DB29*'Default-Data'!$F$19/pv_dollar_index)/'Philippines-IO-Data'!$AP35</f>
        <v>1.1121639815292619</v>
      </c>
      <c r="DF29" s="20">
        <f>(DC29*'Default-Data'!$F$19/pv_dollar_index)/'Philippines-IO-Data'!$AP35</f>
        <v>2.1587008919303452</v>
      </c>
      <c r="DH29" t="s">
        <v>950</v>
      </c>
      <c r="DI29">
        <f t="shared" si="7"/>
        <v>0</v>
      </c>
      <c r="DJ29">
        <f t="shared" si="8"/>
        <v>0</v>
      </c>
      <c r="DL29" s="84">
        <v>29535288.542005479</v>
      </c>
      <c r="DM29" s="84">
        <v>26181367.172622904</v>
      </c>
      <c r="DN29">
        <f>DI29*'SouthAfrica-IO-Data'!AR35</f>
        <v>0</v>
      </c>
      <c r="DO29">
        <f>DL29*'SouthAfrica-IO-Data'!$AR35</f>
        <v>15618507.813289927</v>
      </c>
      <c r="DP29">
        <f>DM29*'SouthAfrica-IO-Data'!$AR35</f>
        <v>13844926.118350273</v>
      </c>
      <c r="DQ29">
        <f>DI29*'SouthAfrica-IO-Data'!AS35</f>
        <v>0</v>
      </c>
      <c r="DR29">
        <f>DL29*'SouthAfrica-IO-Data'!$AS35</f>
        <v>5440714.2452613609</v>
      </c>
      <c r="DS29">
        <f>DM29*'SouthAfrica-IO-Data'!$AS35</f>
        <v>4822886.2614265624</v>
      </c>
      <c r="DT29">
        <f>(DQ29*'Default-Data'!$F$19/pv_dollar_index)/'SouthAfrica-IO-Data'!$AT35</f>
        <v>0</v>
      </c>
      <c r="DU29">
        <f>(DR29*'Default-Data'!$F$19/pv_dollar_index)/'SouthAfrica-IO-Data'!$AT35</f>
        <v>239.47811425807294</v>
      </c>
      <c r="DV29">
        <f>(DS29*'Default-Data'!$F$19/pv_dollar_index)/'SouthAfrica-IO-Data'!$AT35</f>
        <v>212.28383905174528</v>
      </c>
      <c r="DW29" s="84">
        <v>342763.65720175201</v>
      </c>
      <c r="DX29" s="84">
        <v>225338.56253396888</v>
      </c>
      <c r="DY29">
        <f>DJ29*'SouthAfrica-IO-Data'!AR35</f>
        <v>0</v>
      </c>
      <c r="DZ29">
        <f>DW29*'SouthAfrica-IO-Data'!$AR35</f>
        <v>181256.29111439479</v>
      </c>
      <c r="EA29">
        <f>DX29*'SouthAfrica-IO-Data'!$AR35</f>
        <v>119160.91811891062</v>
      </c>
      <c r="EB29">
        <f>DJ29*'SouthAfrica-IO-Data'!AS35</f>
        <v>0</v>
      </c>
      <c r="EC29">
        <f>DW29*'SouthAfrica-IO-Data'!$AS35</f>
        <v>63140.71080914609</v>
      </c>
      <c r="ED29">
        <f>DX29*'SouthAfrica-IO-Data'!$AS35</f>
        <v>41509.75960304722</v>
      </c>
      <c r="EE29">
        <f>(EB29*'Default-Data'!$F$19/pv_dollar_index)/'SouthAfrica-IO-Data'!$AT35</f>
        <v>0</v>
      </c>
      <c r="EF29">
        <f>(EC29*'Default-Data'!$F$19/pv_dollar_index)/'SouthAfrica-IO-Data'!$AT35</f>
        <v>2.7791973031221482</v>
      </c>
      <c r="EG29">
        <f>(ED29*'Default-Data'!$F$19/pv_dollar_index)/'SouthAfrica-IO-Data'!$AT35</f>
        <v>1.8270908018559522</v>
      </c>
      <c r="EI29" t="s">
        <v>151</v>
      </c>
      <c r="EJ29">
        <f>AF27</f>
        <v>18568079.999999996</v>
      </c>
      <c r="EK29">
        <v>0</v>
      </c>
      <c r="EM29" s="84">
        <v>58685160.348336726</v>
      </c>
      <c r="EN29" s="84">
        <v>9494627.5241569318</v>
      </c>
      <c r="EO29">
        <f>EJ29*'Zambia-IO-Data'!BO33</f>
        <v>4197712.1270123171</v>
      </c>
      <c r="EP29">
        <f>EM29*'Zambia-IO-Data'!$BO33</f>
        <v>13267037.263404481</v>
      </c>
      <c r="EQ29">
        <f>EN29*'Zambia-IO-Data'!$BO33</f>
        <v>2146463.8831596207</v>
      </c>
      <c r="ER29">
        <f>EJ29*'Zambia-IO-Data'!$BN33</f>
        <v>1545421.7030710627</v>
      </c>
      <c r="ES29">
        <f>EM29*'Zambia-IO-Data'!$BN33</f>
        <v>4884367.1747711645</v>
      </c>
      <c r="ET29">
        <f>EN29*'Zambia-IO-Data'!$BN33</f>
        <v>790238.05576063844</v>
      </c>
      <c r="EU29">
        <f>(ER29*'Default-Data'!$F$19/pv_dollar_index)/'Zambia-IO-Data'!$BP33</f>
        <v>3010.5468248610791</v>
      </c>
      <c r="EV29">
        <f>(ES29*'Default-Data'!$F$19/pv_dollar_index)/'Zambia-IO-Data'!$BP33</f>
        <v>9514.9537891450545</v>
      </c>
      <c r="EW29">
        <f>(ET29*'Default-Data'!$F$19/pv_dollar_index)/'Zambia-IO-Data'!$BP33</f>
        <v>1539.4171473889207</v>
      </c>
      <c r="EX29" s="84">
        <v>488820.30363368045</v>
      </c>
      <c r="EY29" s="84">
        <v>67638.975281490711</v>
      </c>
      <c r="EZ29">
        <f>EK29*'Zambia-IO-Data'!BO33</f>
        <v>0</v>
      </c>
      <c r="FA29">
        <f>EX29*'Zambia-IO-Data'!$BO33</f>
        <v>110508.29792272241</v>
      </c>
      <c r="FB29">
        <f>EY29*'Zambia-IO-Data'!$BO33</f>
        <v>15291.238878645501</v>
      </c>
      <c r="FC29">
        <f>EK29*'Zambia-IO-Data'!BN33</f>
        <v>0</v>
      </c>
      <c r="FD29">
        <f>EX29*'Zambia-IO-Data'!$BN33</f>
        <v>40684.524524736888</v>
      </c>
      <c r="FE29">
        <f>EY29*'Zambia-IO-Data'!$BN33</f>
        <v>5629.5933867962067</v>
      </c>
      <c r="FF29">
        <f>(FC29*'Default-Data'!$F$19/pv_dollar_index)/'Zambia-IO-Data'!$BP33</f>
        <v>0</v>
      </c>
      <c r="FG29">
        <f>(FD29*'Default-Data'!$F$19/pv_dollar_index)/'Zambia-IO-Data'!$BP33</f>
        <v>79.255174096191183</v>
      </c>
      <c r="FH29">
        <f>(FE29*'Default-Data'!$F$19/pv_dollar_index)/'Zambia-IO-Data'!$BP33</f>
        <v>10.966685961636795</v>
      </c>
      <c r="FJ29" t="s">
        <v>293</v>
      </c>
      <c r="FK29">
        <f t="shared" si="9"/>
        <v>0</v>
      </c>
      <c r="FL29">
        <f t="shared" si="10"/>
        <v>0</v>
      </c>
      <c r="FN29">
        <v>9549699.6068101488</v>
      </c>
      <c r="FO29">
        <v>11159036.313169587</v>
      </c>
      <c r="FP29">
        <f>FK29*CustomRegion1!C31</f>
        <v>0</v>
      </c>
      <c r="FQ29">
        <f>FN29*CustomRegion1!$C31</f>
        <v>4221196.5928995768</v>
      </c>
      <c r="FR29">
        <f>FO29*CustomRegion1!$C31</f>
        <v>4932562.0704972371</v>
      </c>
      <c r="FS29">
        <f>FK29*CustomRegion1!D31</f>
        <v>0</v>
      </c>
      <c r="FT29">
        <f>FN29*CustomRegion1!$D31</f>
        <v>1570837.011800199</v>
      </c>
      <c r="FU29">
        <f>FO29*CustomRegion1!$D31</f>
        <v>1835557.9733889012</v>
      </c>
      <c r="FV29">
        <f>(FS29*'Default-Data'!$C$58/pv_dollar_index)/CustomRegion1!$E31</f>
        <v>0</v>
      </c>
      <c r="FW29">
        <f>(FT29*'Default-Data'!$C$58/pv_dollar_index)/CustomRegion1!$E31</f>
        <v>383.86792750281796</v>
      </c>
      <c r="FX29">
        <f>(FU29*'Default-Data'!$C$58/pv_dollar_index)/CustomRegion1!$E31</f>
        <v>448.55820798911282</v>
      </c>
      <c r="FY29">
        <v>71380.723481605295</v>
      </c>
      <c r="FZ29">
        <v>97559.901148285426</v>
      </c>
      <c r="GA29">
        <f>FL29*CustomRegion1!C31</f>
        <v>0</v>
      </c>
      <c r="GB29">
        <f>FY29*CustomRegion1!$C31</f>
        <v>31551.994216067833</v>
      </c>
      <c r="GC29">
        <f>FZ29*CustomRegion1!$C31</f>
        <v>43123.819521724254</v>
      </c>
      <c r="GD29">
        <f>FL29*CustomRegion1!D31</f>
        <v>0</v>
      </c>
      <c r="GE29">
        <f>FY29*CustomRegion1!$D31</f>
        <v>11741.466956093574</v>
      </c>
      <c r="GF29">
        <f>FZ29*CustomRegion1!$D31</f>
        <v>16047.698870235485</v>
      </c>
      <c r="GG29">
        <f>(GD29*'Default-Data'!$C$58/pv_dollar_index)/CustomRegion1!$E31</f>
        <v>0</v>
      </c>
      <c r="GH29">
        <f>(GE29*'Default-Data'!$C$58/pv_dollar_index)/CustomRegion1!$E31</f>
        <v>2.8692808690019245</v>
      </c>
      <c r="GI29">
        <f>(GF29*'Default-Data'!$C$58/pv_dollar_index)/CustomRegion1!$E31</f>
        <v>3.921601579432449</v>
      </c>
      <c r="GK29" t="s">
        <v>56</v>
      </c>
      <c r="GL29">
        <f>AF27</f>
        <v>18568079.999999996</v>
      </c>
      <c r="GM29">
        <v>0</v>
      </c>
      <c r="GO29">
        <v>56140715.631615803</v>
      </c>
      <c r="GP29">
        <v>57873262.855205044</v>
      </c>
      <c r="GQ29">
        <f>GL29*CustomRegion2!$C$13</f>
        <v>11441306.643034812</v>
      </c>
      <c r="GR29">
        <f>GO29*CustomRegion2!C$13</f>
        <v>34592868.121029973</v>
      </c>
      <c r="GS29">
        <f>GP29*CustomRegion2!D$13</f>
        <v>6404061.3996378314</v>
      </c>
      <c r="GT29">
        <f>GL29*CustomRegion2!D35</f>
        <v>3317801.0286035668</v>
      </c>
      <c r="GU29">
        <f>GO29*CustomRegion2!$D35</f>
        <v>10031393.879664203</v>
      </c>
      <c r="GV29">
        <f>GP29*CustomRegion2!$D35</f>
        <v>10340970.688926585</v>
      </c>
      <c r="GW29">
        <f>(GT29*'Default-Data'!$C$59/pv_dollar_index)/CustomRegion2!$E35</f>
        <v>530.83730337799466</v>
      </c>
      <c r="GX29">
        <f>(GU29*'Default-Data'!$C$59/pv_dollar_index)/CustomRegion2!$E35</f>
        <v>1604.9901818388209</v>
      </c>
      <c r="GY29">
        <f>(GV29*'Default-Data'!$C$59/pv_dollar_index)/CustomRegion2!$E35</f>
        <v>1654.5214578859484</v>
      </c>
      <c r="GZ29">
        <v>15795682.482791103</v>
      </c>
      <c r="HA29">
        <v>16171551.76467919</v>
      </c>
      <c r="HB29">
        <f>GM29*CustomRegion2!C35</f>
        <v>0</v>
      </c>
      <c r="HC29">
        <f>GZ29*CustomRegion2!$C35</f>
        <v>11588700.469314024</v>
      </c>
      <c r="HD29">
        <f>HA29*CustomRegion2!$C35</f>
        <v>11864461.679895632</v>
      </c>
      <c r="HE29">
        <f>GM29*CustomRegion2!D35</f>
        <v>0</v>
      </c>
      <c r="HF29">
        <f>GZ29*CustomRegion2!$D35</f>
        <v>2822420.6050867769</v>
      </c>
      <c r="HG29">
        <f>HA29*CustomRegion2!$D35</f>
        <v>2889582.0719734328</v>
      </c>
      <c r="HH29">
        <f>(HE29*'Default-Data'!$C$59/pv_dollar_index)/CustomRegion2!$E35</f>
        <v>0</v>
      </c>
      <c r="HI29">
        <f>(HF29*'Default-Data'!$C$59/pv_dollar_index)/CustomRegion2!$E35</f>
        <v>451.57805729940088</v>
      </c>
      <c r="HJ29">
        <f>(HG29*'Default-Data'!$C$59/pv_dollar_index)/CustomRegion2!$E35</f>
        <v>462.32367214057427</v>
      </c>
      <c r="HL29" t="s">
        <v>151</v>
      </c>
      <c r="HM29">
        <f t="shared" si="11"/>
        <v>18568079.999999996</v>
      </c>
      <c r="HN29">
        <f t="shared" si="12"/>
        <v>0</v>
      </c>
      <c r="HP29">
        <v>58685160.348336726</v>
      </c>
      <c r="HQ29">
        <v>9494627.5241569281</v>
      </c>
      <c r="HR29">
        <f>HM29*CustomRegion3!D34</f>
        <v>4197712.1270123171</v>
      </c>
      <c r="HS29">
        <f>HP29*CustomRegion3!$D34</f>
        <v>13267037.263404481</v>
      </c>
      <c r="HT29">
        <f>HQ29*CustomRegion3!$D34</f>
        <v>2146463.8831596198</v>
      </c>
      <c r="HU29">
        <f>HM29*CustomRegion3!E34</f>
        <v>1545421.7030710627</v>
      </c>
      <c r="HV29">
        <f>HP29*CustomRegion3!$E34</f>
        <v>4884367.1747711645</v>
      </c>
      <c r="HW29">
        <f>HQ29*CustomRegion3!$E34</f>
        <v>790238.05576063821</v>
      </c>
      <c r="HX29">
        <f>(HU29*'Default-Data'!$C$60/pv_dollar_index)/CustomRegion3!$F34</f>
        <v>3022.7399334808192</v>
      </c>
      <c r="HY29">
        <f>(HV29*'Default-Data'!$C$60/pv_dollar_index)/CustomRegion3!$F34</f>
        <v>9553.4905971776625</v>
      </c>
      <c r="HZ29">
        <f>(HW29*'Default-Data'!$C$60/pv_dollar_index)/CustomRegion3!$F34</f>
        <v>1545.651988293635</v>
      </c>
      <c r="IA29">
        <v>488820.30363368045</v>
      </c>
      <c r="IB29">
        <v>67638.975281490711</v>
      </c>
      <c r="IC29">
        <f>HN29*CustomRegion3!D34</f>
        <v>0</v>
      </c>
      <c r="ID29">
        <f>IA29*CustomRegion3!$D34</f>
        <v>110508.29792272241</v>
      </c>
      <c r="IE29">
        <f>IB29*CustomRegion3!$D34</f>
        <v>15291.238878645501</v>
      </c>
      <c r="IF29">
        <f>HN29*CustomRegion3!E34</f>
        <v>0</v>
      </c>
      <c r="IG29">
        <f>IA29*CustomRegion3!$E34</f>
        <v>40684.524524736888</v>
      </c>
      <c r="IH29">
        <f>IB29*CustomRegion3!$E34</f>
        <v>5629.5933867962067</v>
      </c>
      <c r="II29">
        <f>(IF29*'Default-Data'!$C$60/pv_dollar_index)/CustomRegion3!$F34</f>
        <v>0</v>
      </c>
      <c r="IJ29">
        <f>(IG29*'Default-Data'!$C$60/pv_dollar_index)/CustomRegion3!$F34</f>
        <v>79.576167923110276</v>
      </c>
      <c r="IK29">
        <f>(IH29*'Default-Data'!$C$60/pv_dollar_index)/CustomRegion3!$F34</f>
        <v>11.01110247495078</v>
      </c>
    </row>
    <row r="30" spans="2:245" x14ac:dyDescent="0.3">
      <c r="B30">
        <v>115</v>
      </c>
      <c r="C30" t="s">
        <v>191</v>
      </c>
      <c r="D30">
        <f t="shared" si="13"/>
        <v>0</v>
      </c>
      <c r="E30">
        <f t="shared" si="13"/>
        <v>73849406.695213139</v>
      </c>
      <c r="F30">
        <f t="shared" si="13"/>
        <v>0</v>
      </c>
      <c r="G30">
        <f t="shared" si="13"/>
        <v>18633579.055522114</v>
      </c>
      <c r="H30">
        <f t="shared" si="13"/>
        <v>27243697.027436391</v>
      </c>
      <c r="I30">
        <f t="shared" si="13"/>
        <v>0</v>
      </c>
      <c r="J30">
        <f t="shared" si="13"/>
        <v>9855079.9299297836</v>
      </c>
      <c r="K30">
        <f t="shared" si="13"/>
        <v>14408869.653659407</v>
      </c>
      <c r="L30">
        <f t="shared" si="13"/>
        <v>0</v>
      </c>
      <c r="M30">
        <f t="shared" si="13"/>
        <v>1736873.3034495667</v>
      </c>
      <c r="N30">
        <f t="shared" si="14"/>
        <v>2539439.6810847521</v>
      </c>
      <c r="O30">
        <f t="shared" si="14"/>
        <v>0</v>
      </c>
      <c r="P30">
        <f t="shared" si="14"/>
        <v>130.10443726723904</v>
      </c>
      <c r="Q30">
        <f t="shared" si="14"/>
        <v>190.22249350337958</v>
      </c>
      <c r="R30">
        <f t="shared" si="14"/>
        <v>23242633.001027495</v>
      </c>
      <c r="S30">
        <f t="shared" si="14"/>
        <v>2760831.9578177929</v>
      </c>
      <c r="T30">
        <f t="shared" si="14"/>
        <v>39058079.158632383</v>
      </c>
      <c r="U30">
        <f t="shared" si="14"/>
        <v>12292754.136209155</v>
      </c>
      <c r="V30">
        <f t="shared" si="14"/>
        <v>1460171.4215141963</v>
      </c>
      <c r="W30">
        <f t="shared" si="14"/>
        <v>6883651.4221079331</v>
      </c>
      <c r="X30">
        <f t="shared" si="14"/>
        <v>2166492.4725986514</v>
      </c>
      <c r="Y30">
        <f t="shared" si="14"/>
        <v>257342.68808777502</v>
      </c>
      <c r="Z30">
        <f t="shared" si="14"/>
        <v>515.63553474998048</v>
      </c>
      <c r="AA30">
        <f t="shared" si="14"/>
        <v>162.28603631096195</v>
      </c>
      <c r="AB30">
        <f t="shared" si="14"/>
        <v>19.2768381850316</v>
      </c>
      <c r="AD30">
        <v>29</v>
      </c>
      <c r="AE30" t="s">
        <v>294</v>
      </c>
      <c r="AF30">
        <v>0</v>
      </c>
      <c r="AG30" s="4">
        <v>0</v>
      </c>
      <c r="AI30" s="85">
        <v>7858259.5744178426</v>
      </c>
      <c r="AJ30" s="85">
        <v>8448681.5113496911</v>
      </c>
      <c r="AK30" s="4">
        <f>AF30*'Colombia-IO-Data'!AN36</f>
        <v>0</v>
      </c>
      <c r="AL30" s="4">
        <f>AI30*'Colombia-IO-Data'!$AN36</f>
        <v>4296347.8003366087</v>
      </c>
      <c r="AM30" s="4">
        <f>AJ30*'Colombia-IO-Data'!$AN36</f>
        <v>4619149.3018631786</v>
      </c>
      <c r="AN30" s="20">
        <f>AK30*'Colombia-IO-Data'!$AO36</f>
        <v>0</v>
      </c>
      <c r="AO30" s="20">
        <f>AL30*'Colombia-IO-Data'!$AO36</f>
        <v>1042862.3108536919</v>
      </c>
      <c r="AP30" s="20">
        <f>AM30*'Colombia-IO-Data'!$AO36</f>
        <v>1121216.6563288569</v>
      </c>
      <c r="AQ30" s="20">
        <f>(AN30*'Default-Data'!$F$19/pv_dollar_index)/'Colombia-IO-Data'!$AP36</f>
        <v>0</v>
      </c>
      <c r="AR30" s="20">
        <f>(AO30*'Default-Data'!$F$19/pv_dollar_index)/'Colombia-IO-Data'!$AP36</f>
        <v>182.66904021079972</v>
      </c>
      <c r="AS30" s="20">
        <f>(AP30*'Default-Data'!$F$19/pv_dollar_index)/'Colombia-IO-Data'!$AP36</f>
        <v>196.39368337349796</v>
      </c>
      <c r="AT30" s="84">
        <v>26276.794908502903</v>
      </c>
      <c r="AU30" s="84">
        <v>66118.294382232707</v>
      </c>
      <c r="AV30">
        <f>'Colombia-IO-Data'!$AN36*Calculations!AG30</f>
        <v>0</v>
      </c>
      <c r="AW30">
        <f>'Colombia-IO-Data'!$AN36*Calculations!AT30</f>
        <v>14366.317240596636</v>
      </c>
      <c r="AX30">
        <f>'Colombia-IO-Data'!$AN36*Calculations!AU30</f>
        <v>36148.868071993937</v>
      </c>
      <c r="AY30">
        <f>AV30*'Colombia-IO-Data'!$AO36</f>
        <v>0</v>
      </c>
      <c r="AZ30">
        <f>AW30*'Colombia-IO-Data'!$AO36</f>
        <v>3487.1689845063361</v>
      </c>
      <c r="BA30">
        <f>AX30*'Colombia-IO-Data'!$AO36</f>
        <v>8774.497281004873</v>
      </c>
      <c r="BB30">
        <f>(AY30*'Default-Data'!$F$19/pv_dollar_index)/'Colombia-IO-Data'!$AP36</f>
        <v>0</v>
      </c>
      <c r="BC30">
        <f>(AZ30*'Default-Data'!$F$19/pv_dollar_index)/'Colombia-IO-Data'!$AP36</f>
        <v>0.61081679222944796</v>
      </c>
      <c r="BD30">
        <f>(BA30*'Default-Data'!$F$19/pv_dollar_index)/'Colombia-IO-Data'!$AP36</f>
        <v>1.536951695321455</v>
      </c>
      <c r="BF30" t="s">
        <v>951</v>
      </c>
      <c r="BG30">
        <f t="shared" si="3"/>
        <v>0</v>
      </c>
      <c r="BH30">
        <f t="shared" si="4"/>
        <v>0</v>
      </c>
      <c r="BJ30" s="84">
        <v>5797905.861186468</v>
      </c>
      <c r="BK30" s="84">
        <v>6744991.7683382193</v>
      </c>
      <c r="BL30">
        <f>BG30*'Mexico-IO-Data'!AQ36</f>
        <v>0</v>
      </c>
      <c r="BM30">
        <f>BJ30*'Mexico-IO-Data'!$AQ36</f>
        <v>3537539.1574591552</v>
      </c>
      <c r="BN30">
        <f>BK30*'Mexico-IO-Data'!$AQ36</f>
        <v>4115394.9492297093</v>
      </c>
      <c r="BO30">
        <f>BG30*'Mexico-IO-Data'!AR36</f>
        <v>0</v>
      </c>
      <c r="BP30">
        <f>BJ30*'Mexico-IO-Data'!$AR36</f>
        <v>904328.01626191859</v>
      </c>
      <c r="BQ30">
        <f>BK30*'Mexico-IO-Data'!$AR36</f>
        <v>1052049.6833862097</v>
      </c>
      <c r="BR30">
        <f>(Calculations!BO30*'Default-Data'!$F$19/pv_dollar_index)/'Mexico-IO-Data'!$AS36</f>
        <v>0</v>
      </c>
      <c r="BS30">
        <f>(Calculations!BP30*'Default-Data'!$F$19/pv_dollar_index)/'Mexico-IO-Data'!$AS36</f>
        <v>57.342315655040899</v>
      </c>
      <c r="BT30">
        <f>(Calculations!BQ30*'Default-Data'!$F$19/pv_dollar_index)/'Mexico-IO-Data'!$AS36</f>
        <v>66.709162985884447</v>
      </c>
      <c r="BU30" s="84">
        <v>65471.582392841345</v>
      </c>
      <c r="BV30" s="84">
        <v>79175.412421433371</v>
      </c>
      <c r="BW30">
        <f>BH30*'Mexico-IO-Data'!AQ36</f>
        <v>0</v>
      </c>
      <c r="BX30">
        <f>BU30*'Mexico-IO-Data'!$AQ36</f>
        <v>39946.886334593561</v>
      </c>
      <c r="BY30">
        <f>BV30*'Mexico-IO-Data'!$AQ36</f>
        <v>48308.152711448551</v>
      </c>
      <c r="BZ30">
        <f>BH30*'Mexico-IO-Data'!AR36</f>
        <v>0</v>
      </c>
      <c r="CA30">
        <f>BU30*'Mexico-IO-Data'!$AR36</f>
        <v>10211.926106494397</v>
      </c>
      <c r="CB30">
        <f>BV30*'Mexico-IO-Data'!$AR36</f>
        <v>12349.380166918054</v>
      </c>
      <c r="CC30">
        <f>(BZ30*'Default-Data'!$F$19/pv_dollar_index)/'Mexico-IO-Data'!$AS36</f>
        <v>0</v>
      </c>
      <c r="CD30">
        <f>(CA30*'Default-Data'!$F$19/pv_dollar_index)/'Mexico-IO-Data'!$AS36</f>
        <v>0.64752554351357794</v>
      </c>
      <c r="CE30">
        <f>(CB30*'Default-Data'!$F$19/pv_dollar_index)/'Mexico-IO-Data'!$AS36</f>
        <v>0.78305884915813462</v>
      </c>
      <c r="CG30" t="s">
        <v>294</v>
      </c>
      <c r="CH30">
        <f t="shared" si="5"/>
        <v>0</v>
      </c>
      <c r="CI30">
        <f t="shared" si="6"/>
        <v>0</v>
      </c>
      <c r="CK30" s="84">
        <v>2849865.5369064249</v>
      </c>
      <c r="CL30" s="84">
        <v>5497906.6195104346</v>
      </c>
      <c r="CM30">
        <f>CH30*'Philippines-IO-Data'!AN36</f>
        <v>0</v>
      </c>
      <c r="CN30">
        <f>'Philippines-IO-Data'!$AN36*Calculations!CK30</f>
        <v>1726157.394185496</v>
      </c>
      <c r="CO30">
        <f>'Philippines-IO-Data'!$AN36*Calculations!CL30</f>
        <v>3330070.1527522393</v>
      </c>
      <c r="CP30">
        <f>CH30*'Philippines-IO-Data'!AO36</f>
        <v>0</v>
      </c>
      <c r="CQ30">
        <f>'Philippines-IO-Data'!$AO36*Calculations!CK30</f>
        <v>306087.34726790735</v>
      </c>
      <c r="CR30">
        <f>'Philippines-IO-Data'!$AO36*Calculations!CL30</f>
        <v>590497.91328729375</v>
      </c>
      <c r="CS30" s="31">
        <f>(CP30*'Default-Data'!$F$19/pv_dollar_index)/'Philippines-IO-Data'!$AP36</f>
        <v>0</v>
      </c>
      <c r="CT30" s="31">
        <f>(CQ30*'Default-Data'!$F$19/pv_dollar_index)/'Philippines-IO-Data'!$AP36</f>
        <v>60.637332712140889</v>
      </c>
      <c r="CU30" s="31">
        <f>(CR30*'Default-Data'!$F$19/pv_dollar_index)/'Philippines-IO-Data'!$AP36</f>
        <v>116.98039384322099</v>
      </c>
      <c r="CV30" s="84">
        <v>14532.375506223094</v>
      </c>
      <c r="CW30" s="84">
        <v>47741.349219385513</v>
      </c>
      <c r="CX30">
        <f>CI30*'Philippines-IO-Data'!AN36</f>
        <v>0</v>
      </c>
      <c r="CY30">
        <f>'Philippines-IO-Data'!$AN36*Calculations!CV30</f>
        <v>8802.2284245654409</v>
      </c>
      <c r="CZ30">
        <f>'Philippines-IO-Data'!$AN36*Calculations!CW30</f>
        <v>28916.832003551528</v>
      </c>
      <c r="DA30">
        <f>'Philippines-IO-Data'!AO36*Calculations!CI30</f>
        <v>0</v>
      </c>
      <c r="DB30">
        <f>'Philippines-IO-Data'!$AO36*Calculations!CV30</f>
        <v>1560.8372432299057</v>
      </c>
      <c r="DC30">
        <f>'Philippines-IO-Data'!$AO36*Calculations!CW30</f>
        <v>5127.6183905206854</v>
      </c>
      <c r="DD30" s="20">
        <f>(DA30*'Default-Data'!$F$19/pv_dollar_index)/'Philippines-IO-Data'!$AP36</f>
        <v>0</v>
      </c>
      <c r="DE30" s="20">
        <f>(DB30*'Default-Data'!$F$19/pv_dollar_index)/'Philippines-IO-Data'!$AP36</f>
        <v>0.30920914592524196</v>
      </c>
      <c r="DF30" s="20">
        <f>(DC30*'Default-Data'!$F$19/pv_dollar_index)/'Philippines-IO-Data'!$AP36</f>
        <v>1.0158051456297328</v>
      </c>
      <c r="DH30" t="s">
        <v>951</v>
      </c>
      <c r="DI30">
        <f t="shared" si="7"/>
        <v>0</v>
      </c>
      <c r="DJ30">
        <f t="shared" si="8"/>
        <v>0</v>
      </c>
      <c r="DL30" s="84">
        <v>16215945.679854458</v>
      </c>
      <c r="DM30" s="84">
        <v>14912729.561395938</v>
      </c>
      <c r="DN30">
        <f>DI30*'SouthAfrica-IO-Data'!AR36</f>
        <v>0</v>
      </c>
      <c r="DO30">
        <f>DL30*'SouthAfrica-IO-Data'!$AR36</f>
        <v>6584989.4609254431</v>
      </c>
      <c r="DP30">
        <f>DM30*'SouthAfrica-IO-Data'!$AR36</f>
        <v>6055777.9937201254</v>
      </c>
      <c r="DQ30">
        <f>DI30*'SouthAfrica-IO-Data'!AS36</f>
        <v>0</v>
      </c>
      <c r="DR30">
        <f>DL30*'SouthAfrica-IO-Data'!$AS36</f>
        <v>2154900.89491789</v>
      </c>
      <c r="DS30">
        <f>DM30*'SouthAfrica-IO-Data'!$AS36</f>
        <v>1981719.408288558</v>
      </c>
      <c r="DT30">
        <f>(DQ30*'Default-Data'!$F$19/pv_dollar_index)/'SouthAfrica-IO-Data'!$AT36</f>
        <v>0</v>
      </c>
      <c r="DU30">
        <f>(DR30*'Default-Data'!$F$19/pv_dollar_index)/'SouthAfrica-IO-Data'!$AT36</f>
        <v>94.849973636720563</v>
      </c>
      <c r="DV30">
        <f>(DS30*'Default-Data'!$F$19/pv_dollar_index)/'SouthAfrica-IO-Data'!$AT36</f>
        <v>87.227228906371323</v>
      </c>
      <c r="DW30" s="84">
        <v>194539.8636717578</v>
      </c>
      <c r="DX30" s="84">
        <v>128351.32026018389</v>
      </c>
      <c r="DY30">
        <f>DJ30*'SouthAfrica-IO-Data'!AR36</f>
        <v>0</v>
      </c>
      <c r="DZ30">
        <f>DW30*'SouthAfrica-IO-Data'!$AR36</f>
        <v>78998.966652920819</v>
      </c>
      <c r="EA30">
        <f>DX30*'SouthAfrica-IO-Data'!$AR36</f>
        <v>52121.048497293872</v>
      </c>
      <c r="EB30">
        <f>DJ30*'SouthAfrica-IO-Data'!AS36</f>
        <v>0</v>
      </c>
      <c r="EC30">
        <f>DW30*'SouthAfrica-IO-Data'!$AS36</f>
        <v>25851.96908030329</v>
      </c>
      <c r="ED30">
        <f>DX30*'SouthAfrica-IO-Data'!$AS36</f>
        <v>17056.321003601519</v>
      </c>
      <c r="EE30">
        <f>(EB30*'Default-Data'!$F$19/pv_dollar_index)/'SouthAfrica-IO-Data'!$AT36</f>
        <v>0</v>
      </c>
      <c r="EF30">
        <f>(EC30*'Default-Data'!$F$19/pv_dollar_index)/'SouthAfrica-IO-Data'!$AT36</f>
        <v>1.1378985416484848</v>
      </c>
      <c r="EG30">
        <f>(ED30*'Default-Data'!$F$19/pv_dollar_index)/'SouthAfrica-IO-Data'!$AT36</f>
        <v>0.75074988429697187</v>
      </c>
      <c r="EI30" t="s">
        <v>152</v>
      </c>
      <c r="EJ30">
        <v>0</v>
      </c>
      <c r="EK30">
        <v>0</v>
      </c>
      <c r="EM30" s="84">
        <v>253623.81732198427</v>
      </c>
      <c r="EN30" s="84">
        <v>31827.172620338679</v>
      </c>
      <c r="EO30">
        <f>EJ30*'Zambia-IO-Data'!BO34</f>
        <v>0</v>
      </c>
      <c r="EP30">
        <f>EM30*'Zambia-IO-Data'!$BO34</f>
        <v>110853.63944191222</v>
      </c>
      <c r="EQ30">
        <f>EN30*'Zambia-IO-Data'!$BO34</f>
        <v>13910.988153101589</v>
      </c>
      <c r="ER30">
        <f>EJ30*'Zambia-IO-Data'!$BN34</f>
        <v>0</v>
      </c>
      <c r="ES30">
        <f>EM30*'Zambia-IO-Data'!$BN34</f>
        <v>77690.598407634854</v>
      </c>
      <c r="ET30">
        <f>EN30*'Zambia-IO-Data'!$BN34</f>
        <v>9749.3686224194807</v>
      </c>
      <c r="EU30">
        <f>(ER30*'Default-Data'!$F$19/pv_dollar_index)/'Zambia-IO-Data'!$BP34</f>
        <v>0</v>
      </c>
      <c r="EV30">
        <f>(ES30*'Default-Data'!$F$19/pv_dollar_index)/'Zambia-IO-Data'!$BP34</f>
        <v>176.28534848135482</v>
      </c>
      <c r="EW30">
        <f>(ET30*'Default-Data'!$F$19/pv_dollar_index)/'Zambia-IO-Data'!$BP34</f>
        <v>22.121992625912196</v>
      </c>
      <c r="EX30" s="84">
        <v>1646.9618443487043</v>
      </c>
      <c r="EY30" s="84">
        <v>226.76888594871207</v>
      </c>
      <c r="EZ30">
        <f>EK30*'Zambia-IO-Data'!BO34</f>
        <v>0</v>
      </c>
      <c r="FA30">
        <f>EX30*'Zambia-IO-Data'!$BO34</f>
        <v>719.85240343668852</v>
      </c>
      <c r="FB30">
        <f>EY30*'Zambia-IO-Data'!$BO34</f>
        <v>99.115913422629689</v>
      </c>
      <c r="FC30">
        <f>EK30*'Zambia-IO-Data'!BN34</f>
        <v>0</v>
      </c>
      <c r="FD30">
        <f>EX30*'Zambia-IO-Data'!$BN34</f>
        <v>504.50092815830243</v>
      </c>
      <c r="FE30">
        <f>EY30*'Zambia-IO-Data'!$BN34</f>
        <v>69.464337520090695</v>
      </c>
      <c r="FF30">
        <f>(FC30*'Default-Data'!$F$19/pv_dollar_index)/'Zambia-IO-Data'!$BP34</f>
        <v>0</v>
      </c>
      <c r="FG30">
        <f>(FD30*'Default-Data'!$F$19/pv_dollar_index)/'Zambia-IO-Data'!$BP34</f>
        <v>1.1447475467097614</v>
      </c>
      <c r="FH30">
        <f>(FE30*'Default-Data'!$F$19/pv_dollar_index)/'Zambia-IO-Data'!$BP34</f>
        <v>0.15761939279324996</v>
      </c>
      <c r="FJ30" t="s">
        <v>294</v>
      </c>
      <c r="FK30">
        <f t="shared" si="9"/>
        <v>0</v>
      </c>
      <c r="FL30">
        <f t="shared" si="10"/>
        <v>0</v>
      </c>
      <c r="FN30">
        <v>3932038.4967773366</v>
      </c>
      <c r="FO30">
        <v>7161931.9992124513</v>
      </c>
      <c r="FP30">
        <f>FK30*CustomRegion1!C32</f>
        <v>0</v>
      </c>
      <c r="FQ30">
        <f>FN30*CustomRegion1!$C32</f>
        <v>2381627.2162798126</v>
      </c>
      <c r="FR30">
        <f>FO30*CustomRegion1!$C32</f>
        <v>4337966.7275509816</v>
      </c>
      <c r="FS30">
        <f>FK30*CustomRegion1!D32</f>
        <v>0</v>
      </c>
      <c r="FT30">
        <f>FN30*CustomRegion1!$D32</f>
        <v>422317.1996178932</v>
      </c>
      <c r="FU30">
        <f>FO30*CustomRegion1!$D32</f>
        <v>769221.122387312</v>
      </c>
      <c r="FV30">
        <f>(FS30*'Default-Data'!$C$58/pv_dollar_index)/CustomRegion1!$E32</f>
        <v>0</v>
      </c>
      <c r="FW30">
        <f>(FT30*'Default-Data'!$C$58/pv_dollar_index)/CustomRegion1!$E32</f>
        <v>84.012597289301652</v>
      </c>
      <c r="FX30">
        <f>(FU30*'Default-Data'!$C$58/pv_dollar_index)/CustomRegion1!$E32</f>
        <v>153.02304627900781</v>
      </c>
      <c r="FY30">
        <v>23039.201746779589</v>
      </c>
      <c r="FZ30">
        <v>62614.49091704288</v>
      </c>
      <c r="GA30">
        <f>FL30*CustomRegion1!C32</f>
        <v>0</v>
      </c>
      <c r="GB30">
        <f>FY30*CustomRegion1!$C32</f>
        <v>13954.794686385516</v>
      </c>
      <c r="GC30">
        <f>FZ30*CustomRegion1!$C32</f>
        <v>37925.461773519113</v>
      </c>
      <c r="GD30">
        <f>FL30*CustomRegion1!D32</f>
        <v>0</v>
      </c>
      <c r="GE30">
        <f>FY30*CustomRegion1!$D32</f>
        <v>2474.5055703564776</v>
      </c>
      <c r="GF30">
        <f>FZ30*CustomRegion1!$D32</f>
        <v>6725.0553323061686</v>
      </c>
      <c r="GG30">
        <f>(GD30*'Default-Data'!$C$58/pv_dollar_index)/CustomRegion1!$E32</f>
        <v>0</v>
      </c>
      <c r="GH30">
        <f>(GE30*'Default-Data'!$C$58/pv_dollar_index)/CustomRegion1!$E32</f>
        <v>0.49225946790845398</v>
      </c>
      <c r="GI30">
        <f>(GF30*'Default-Data'!$C$58/pv_dollar_index)/CustomRegion1!$E32</f>
        <v>1.337831766957404</v>
      </c>
      <c r="GK30" t="s">
        <v>57</v>
      </c>
      <c r="GL30">
        <v>0</v>
      </c>
      <c r="GM30">
        <v>0</v>
      </c>
      <c r="GO30">
        <v>3027551.0473475661</v>
      </c>
      <c r="GP30">
        <v>14378548.876255842</v>
      </c>
      <c r="GQ30">
        <f>GL30*CustomRegion2!$C$13</f>
        <v>0</v>
      </c>
      <c r="GR30">
        <f>GO30*CustomRegion2!C$13</f>
        <v>1865520.8244549094</v>
      </c>
      <c r="GS30">
        <f>GP30*CustomRegion2!D$13</f>
        <v>1591082.0523739369</v>
      </c>
      <c r="GT30">
        <f>GL30*CustomRegion2!D36</f>
        <v>0</v>
      </c>
      <c r="GU30">
        <f>GO30*CustomRegion2!$D36</f>
        <v>601558.58687823487</v>
      </c>
      <c r="GV30">
        <f>GP30*CustomRegion2!$D36</f>
        <v>2856942.594225768</v>
      </c>
      <c r="GW30">
        <f>(GT30*'Default-Data'!$C$59/pv_dollar_index)/CustomRegion2!$E36</f>
        <v>0</v>
      </c>
      <c r="GX30">
        <f>(GU30*'Default-Data'!$C$59/pv_dollar_index)/CustomRegion2!$E36</f>
        <v>328.34856023456359</v>
      </c>
      <c r="GY30">
        <f>(GV30*'Default-Data'!$C$59/pv_dollar_index)/CustomRegion2!$E36</f>
        <v>1559.4042009356456</v>
      </c>
      <c r="GZ30">
        <v>726907.15466639702</v>
      </c>
      <c r="HA30">
        <v>4017804.3535423065</v>
      </c>
      <c r="HB30">
        <f>GM30*CustomRegion2!C36</f>
        <v>0</v>
      </c>
      <c r="HC30">
        <f>GZ30*CustomRegion2!$C36</f>
        <v>522745.43981746311</v>
      </c>
      <c r="HD30">
        <f>HA30*CustomRegion2!$C36</f>
        <v>2889349.6100707478</v>
      </c>
      <c r="HE30">
        <f>GM30*CustomRegion2!D36</f>
        <v>0</v>
      </c>
      <c r="HF30">
        <f>GZ30*CustomRegion2!$D36</f>
        <v>144432.65659744843</v>
      </c>
      <c r="HG30">
        <f>HA30*CustomRegion2!$D36</f>
        <v>798316.74890754104</v>
      </c>
      <c r="HH30">
        <f>(HE30*'Default-Data'!$C$59/pv_dollar_index)/CustomRegion2!$E36</f>
        <v>0</v>
      </c>
      <c r="HI30">
        <f>(HF30*'Default-Data'!$C$59/pv_dollar_index)/CustomRegion2!$E36</f>
        <v>78.835637756800509</v>
      </c>
      <c r="HJ30">
        <f>(HG30*'Default-Data'!$C$59/pv_dollar_index)/CustomRegion2!$E36</f>
        <v>435.74501442199056</v>
      </c>
      <c r="HL30" t="s">
        <v>152</v>
      </c>
      <c r="HM30">
        <f t="shared" si="11"/>
        <v>0</v>
      </c>
      <c r="HN30">
        <f t="shared" si="12"/>
        <v>0</v>
      </c>
      <c r="HP30">
        <v>253623.81732198427</v>
      </c>
      <c r="HQ30">
        <v>31827.172620338679</v>
      </c>
      <c r="HR30">
        <f>HM30*CustomRegion3!D35</f>
        <v>0</v>
      </c>
      <c r="HS30">
        <f>HP30*CustomRegion3!$D35</f>
        <v>110853.63944191222</v>
      </c>
      <c r="HT30">
        <f>HQ30*CustomRegion3!$D35</f>
        <v>13910.988153101589</v>
      </c>
      <c r="HU30">
        <f>HM30*CustomRegion3!E35</f>
        <v>0</v>
      </c>
      <c r="HV30">
        <f>HP30*CustomRegion3!$E35</f>
        <v>77690.598407634854</v>
      </c>
      <c r="HW30">
        <f>HQ30*CustomRegion3!$E35</f>
        <v>9749.3686224194807</v>
      </c>
      <c r="HX30">
        <f>(HU30*'Default-Data'!$C$60/pv_dollar_index)/CustomRegion3!$F35</f>
        <v>0</v>
      </c>
      <c r="HY30">
        <f>(HV30*'Default-Data'!$C$60/pv_dollar_index)/CustomRegion3!$F35</f>
        <v>176.99932721251145</v>
      </c>
      <c r="HZ30">
        <f>(HW30*'Default-Data'!$C$60/pv_dollar_index)/CustomRegion3!$F35</f>
        <v>22.211589591069945</v>
      </c>
      <c r="IA30">
        <v>1646.9618443487043</v>
      </c>
      <c r="IB30">
        <v>226.76888594871207</v>
      </c>
      <c r="IC30">
        <f>HN30*CustomRegion3!D35</f>
        <v>0</v>
      </c>
      <c r="ID30">
        <f>IA30*CustomRegion3!$D35</f>
        <v>719.85240343668852</v>
      </c>
      <c r="IE30">
        <f>IB30*CustomRegion3!$D35</f>
        <v>99.115913422629689</v>
      </c>
      <c r="IF30">
        <f>HN30*CustomRegion3!E35</f>
        <v>0</v>
      </c>
      <c r="IG30">
        <f>IA30*CustomRegion3!$E35</f>
        <v>504.50092815830243</v>
      </c>
      <c r="IH30">
        <f>IB30*CustomRegion3!$E35</f>
        <v>69.464337520090695</v>
      </c>
      <c r="II30">
        <f>(IF30*'Default-Data'!$C$60/pv_dollar_index)/CustomRegion3!$F35</f>
        <v>0</v>
      </c>
      <c r="IJ30">
        <f>(IG30*'Default-Data'!$C$60/pv_dollar_index)/CustomRegion3!$F35</f>
        <v>1.1493839240827848</v>
      </c>
      <c r="IK30">
        <f>(IH30*'Default-Data'!$C$60/pv_dollar_index)/CustomRegion3!$F35</f>
        <v>0.15825777196112564</v>
      </c>
    </row>
    <row r="31" spans="2:245" x14ac:dyDescent="0.3">
      <c r="B31">
        <v>116</v>
      </c>
      <c r="C31" t="s">
        <v>192</v>
      </c>
      <c r="D31">
        <f t="shared" si="13"/>
        <v>509503969.50033569</v>
      </c>
      <c r="E31">
        <f t="shared" si="13"/>
        <v>0</v>
      </c>
      <c r="F31">
        <f t="shared" si="13"/>
        <v>0</v>
      </c>
      <c r="G31">
        <f t="shared" si="13"/>
        <v>9661284.4958395362</v>
      </c>
      <c r="H31">
        <f t="shared" si="13"/>
        <v>5460856.3772216439</v>
      </c>
      <c r="I31">
        <f t="shared" si="13"/>
        <v>253000673.85396266</v>
      </c>
      <c r="J31">
        <f t="shared" si="13"/>
        <v>4797433.6493184753</v>
      </c>
      <c r="K31">
        <f t="shared" si="13"/>
        <v>2711657.663063359</v>
      </c>
      <c r="L31">
        <f t="shared" si="13"/>
        <v>49894529.900923982</v>
      </c>
      <c r="M31">
        <f t="shared" si="13"/>
        <v>946106.95306600828</v>
      </c>
      <c r="N31">
        <f t="shared" si="14"/>
        <v>534768.86954412085</v>
      </c>
      <c r="O31">
        <f t="shared" si="14"/>
        <v>10753.515023533002</v>
      </c>
      <c r="P31">
        <f t="shared" si="14"/>
        <v>203.90963405942313</v>
      </c>
      <c r="Q31">
        <f t="shared" si="14"/>
        <v>115.25602273795489</v>
      </c>
      <c r="R31">
        <f t="shared" si="14"/>
        <v>3147727.6374165416</v>
      </c>
      <c r="S31">
        <f t="shared" si="14"/>
        <v>553394.30577661283</v>
      </c>
      <c r="T31">
        <f t="shared" si="14"/>
        <v>0</v>
      </c>
      <c r="U31">
        <f t="shared" si="14"/>
        <v>1563044.1783527699</v>
      </c>
      <c r="V31">
        <f t="shared" si="14"/>
        <v>274794.97835067735</v>
      </c>
      <c r="W31">
        <f t="shared" si="14"/>
        <v>0</v>
      </c>
      <c r="X31">
        <f t="shared" si="14"/>
        <v>308249.59200821491</v>
      </c>
      <c r="Y31">
        <f t="shared" si="14"/>
        <v>54192.607691850557</v>
      </c>
      <c r="Z31">
        <f t="shared" si="14"/>
        <v>0</v>
      </c>
      <c r="AA31">
        <f t="shared" si="14"/>
        <v>66.435471488365948</v>
      </c>
      <c r="AB31">
        <f t="shared" si="14"/>
        <v>11.679857935046966</v>
      </c>
      <c r="AD31">
        <v>30</v>
      </c>
      <c r="AE31" t="s">
        <v>295</v>
      </c>
      <c r="AF31">
        <v>0</v>
      </c>
      <c r="AG31" s="4">
        <v>0</v>
      </c>
      <c r="AI31" s="85">
        <v>15963330.023237705</v>
      </c>
      <c r="AJ31" s="85">
        <v>12578762.277751524</v>
      </c>
      <c r="AK31" s="4">
        <f>AF31*'Colombia-IO-Data'!AN37</f>
        <v>0</v>
      </c>
      <c r="AL31" s="4">
        <f>AI31*'Colombia-IO-Data'!$AN37</f>
        <v>10636051.386498358</v>
      </c>
      <c r="AM31" s="4">
        <f>AJ31*'Colombia-IO-Data'!$AN37</f>
        <v>8380980.7709267158</v>
      </c>
      <c r="AN31" s="20">
        <f>AK31*'Colombia-IO-Data'!$AO37</f>
        <v>0</v>
      </c>
      <c r="AO31" s="20">
        <f>AL31*'Colombia-IO-Data'!$AO37</f>
        <v>3786456.3901748843</v>
      </c>
      <c r="AP31" s="20">
        <f>AM31*'Colombia-IO-Data'!$AO37</f>
        <v>2983646.5660830126</v>
      </c>
      <c r="AQ31" s="20">
        <f>(AN31*'Default-Data'!$F$19/pv_dollar_index)/'Colombia-IO-Data'!$AP37</f>
        <v>0</v>
      </c>
      <c r="AR31" s="20">
        <f>(AO31*'Default-Data'!$F$19/pv_dollar_index)/'Colombia-IO-Data'!$AP37</f>
        <v>416.67250338318138</v>
      </c>
      <c r="AS31" s="20">
        <f>(AP31*'Default-Data'!$F$19/pv_dollar_index)/'Colombia-IO-Data'!$AP37</f>
        <v>328.32901155980881</v>
      </c>
      <c r="AT31" s="84">
        <v>139816.60620253018</v>
      </c>
      <c r="AU31" s="84">
        <v>98439.775026107789</v>
      </c>
      <c r="AV31">
        <f>'Colombia-IO-Data'!$AN37*Calculations!AG31</f>
        <v>0</v>
      </c>
      <c r="AW31">
        <f>'Colombia-IO-Data'!$AN37*Calculations!AT31</f>
        <v>93157.042176736315</v>
      </c>
      <c r="AX31">
        <f>'Colombia-IO-Data'!$AN37*Calculations!AU31</f>
        <v>65588.477099007185</v>
      </c>
      <c r="AY31">
        <f>AV31*'Colombia-IO-Data'!$AO37</f>
        <v>0</v>
      </c>
      <c r="AZ31">
        <f>AW31*'Colombia-IO-Data'!$AO37</f>
        <v>33164.100550291085</v>
      </c>
      <c r="BA31">
        <f>AX31*'Colombia-IO-Data'!$AO37</f>
        <v>23349.634108446789</v>
      </c>
      <c r="BB31">
        <f>(AY31*'Default-Data'!$F$19/pv_dollar_index)/'Colombia-IO-Data'!$AP37</f>
        <v>0</v>
      </c>
      <c r="BC31">
        <f>(AZ31*'Default-Data'!$F$19/pv_dollar_index)/'Colombia-IO-Data'!$AP37</f>
        <v>3.6494725872448495</v>
      </c>
      <c r="BD31">
        <f>(BA31*'Default-Data'!$F$19/pv_dollar_index)/'Colombia-IO-Data'!$AP37</f>
        <v>2.5694605970619628</v>
      </c>
      <c r="BF31" t="s">
        <v>952</v>
      </c>
      <c r="BG31">
        <f t="shared" si="3"/>
        <v>0</v>
      </c>
      <c r="BH31">
        <f t="shared" si="4"/>
        <v>0</v>
      </c>
      <c r="BJ31" s="84">
        <v>12553446.028563136</v>
      </c>
      <c r="BK31" s="84">
        <v>10526900.799527289</v>
      </c>
      <c r="BL31">
        <f>BG31*'Mexico-IO-Data'!AQ37</f>
        <v>0</v>
      </c>
      <c r="BM31">
        <f>BJ31*'Mexico-IO-Data'!$AQ37</f>
        <v>8533743.020047063</v>
      </c>
      <c r="BN31">
        <f>BK31*'Mexico-IO-Data'!$AQ37</f>
        <v>7156112.0361925196</v>
      </c>
      <c r="BO31">
        <f>BG31*'Mexico-IO-Data'!AR37</f>
        <v>0</v>
      </c>
      <c r="BP31">
        <f>BJ31*'Mexico-IO-Data'!$AR37</f>
        <v>2317648.3291315674</v>
      </c>
      <c r="BQ31">
        <f>BK31*'Mexico-IO-Data'!$AR37</f>
        <v>1943502.5246012653</v>
      </c>
      <c r="BR31">
        <f>(Calculations!BO31*'Default-Data'!$F$19/pv_dollar_index)/'Mexico-IO-Data'!$AS37</f>
        <v>0</v>
      </c>
      <c r="BS31">
        <f>(Calculations!BP31*'Default-Data'!$F$19/pv_dollar_index)/'Mexico-IO-Data'!$AS37</f>
        <v>137.66533852701403</v>
      </c>
      <c r="BT31">
        <f>(Calculations!BQ31*'Default-Data'!$F$19/pv_dollar_index)/'Mexico-IO-Data'!$AS37</f>
        <v>115.44155755398523</v>
      </c>
      <c r="BU31" s="84">
        <v>196739.7640794224</v>
      </c>
      <c r="BV31" s="84">
        <v>123568.97398073983</v>
      </c>
      <c r="BW31">
        <f>BH31*'Mexico-IO-Data'!AQ37</f>
        <v>0</v>
      </c>
      <c r="BX31">
        <f>BU31*'Mexico-IO-Data'!$AQ37</f>
        <v>133742.28754864421</v>
      </c>
      <c r="BY31">
        <f>BV31*'Mexico-IO-Data'!$AQ37</f>
        <v>84001.306637490197</v>
      </c>
      <c r="BZ31">
        <f>BH31*'Mexico-IO-Data'!AR37</f>
        <v>0</v>
      </c>
      <c r="CA31">
        <f>BU31*'Mexico-IO-Data'!$AR37</f>
        <v>36322.583014649943</v>
      </c>
      <c r="CB31">
        <f>BV31*'Mexico-IO-Data'!$AR37</f>
        <v>22813.61033674224</v>
      </c>
      <c r="CC31">
        <f>(BZ31*'Default-Data'!$F$19/pv_dollar_index)/'Mexico-IO-Data'!$AS37</f>
        <v>0</v>
      </c>
      <c r="CD31">
        <f>(CA31*'Default-Data'!$F$19/pv_dollar_index)/'Mexico-IO-Data'!$AS37</f>
        <v>2.1575148498741434</v>
      </c>
      <c r="CE31">
        <f>(CB31*'Default-Data'!$F$19/pv_dollar_index)/'Mexico-IO-Data'!$AS37</f>
        <v>1.3550991971279003</v>
      </c>
      <c r="CG31" t="s">
        <v>295</v>
      </c>
      <c r="CH31">
        <f t="shared" si="5"/>
        <v>0</v>
      </c>
      <c r="CI31">
        <f t="shared" si="6"/>
        <v>0</v>
      </c>
      <c r="CK31" s="84">
        <v>10367802.1548046</v>
      </c>
      <c r="CL31" s="84">
        <v>17325590.535406619</v>
      </c>
      <c r="CM31">
        <f>CH31*'Philippines-IO-Data'!AN37</f>
        <v>0</v>
      </c>
      <c r="CN31">
        <f>'Philippines-IO-Data'!$AN37*Calculations!CK31</f>
        <v>6612523.7858611634</v>
      </c>
      <c r="CO31">
        <f>'Philippines-IO-Data'!$AN37*Calculations!CL31</f>
        <v>11050160.661715146</v>
      </c>
      <c r="CP31">
        <f>CH31*'Philippines-IO-Data'!AO37</f>
        <v>0</v>
      </c>
      <c r="CQ31">
        <f>'Philippines-IO-Data'!$AO37*Calculations!CK31</f>
        <v>1448717.0750355225</v>
      </c>
      <c r="CR31">
        <f>'Philippines-IO-Data'!$AO37*Calculations!CL31</f>
        <v>2420945.0054065445</v>
      </c>
      <c r="CS31" s="31">
        <f>(CP31*'Default-Data'!$F$19/pv_dollar_index)/'Philippines-IO-Data'!$AP37</f>
        <v>0</v>
      </c>
      <c r="CT31" s="31">
        <f>(CQ31*'Default-Data'!$F$19/pv_dollar_index)/'Philippines-IO-Data'!$AP37</f>
        <v>286.9976170815051</v>
      </c>
      <c r="CU31" s="31">
        <f>(CR31*'Default-Data'!$F$19/pv_dollar_index)/'Philippines-IO-Data'!$AP37</f>
        <v>479.60050972686525</v>
      </c>
      <c r="CV31" s="84">
        <v>98795.743312036648</v>
      </c>
      <c r="CW31" s="84">
        <v>150447.63860623402</v>
      </c>
      <c r="CX31">
        <f>CI31*'Philippines-IO-Data'!AN37</f>
        <v>0</v>
      </c>
      <c r="CY31">
        <f>'Philippines-IO-Data'!$AN37*Calculations!CV31</f>
        <v>63011.349255920351</v>
      </c>
      <c r="CZ31">
        <f>'Philippines-IO-Data'!$AN37*Calculations!CW31</f>
        <v>95954.627022791232</v>
      </c>
      <c r="DA31">
        <f>'Philippines-IO-Data'!AO37*Calculations!CI31</f>
        <v>0</v>
      </c>
      <c r="DB31">
        <f>'Philippines-IO-Data'!$AO37*Calculations!CV31</f>
        <v>13804.958673005416</v>
      </c>
      <c r="DC31">
        <f>'Philippines-IO-Data'!$AO37*Calculations!CW31</f>
        <v>21022.397967598219</v>
      </c>
      <c r="DD31" s="20">
        <f>(DA31*'Default-Data'!$F$19/pv_dollar_index)/'Philippines-IO-Data'!$AP37</f>
        <v>0</v>
      </c>
      <c r="DE31" s="20">
        <f>(DB31*'Default-Data'!$F$19/pv_dollar_index)/'Philippines-IO-Data'!$AP37</f>
        <v>2.7348267728286864</v>
      </c>
      <c r="DF31" s="20">
        <f>(DC31*'Default-Data'!$F$19/pv_dollar_index)/'Philippines-IO-Data'!$AP37</f>
        <v>4.1646351975880638</v>
      </c>
      <c r="DH31" t="s">
        <v>952</v>
      </c>
      <c r="DI31">
        <f t="shared" si="7"/>
        <v>0</v>
      </c>
      <c r="DJ31">
        <f t="shared" si="8"/>
        <v>0</v>
      </c>
      <c r="DL31" s="84">
        <v>35043040.322079621</v>
      </c>
      <c r="DM31" s="84">
        <v>42358815.24170389</v>
      </c>
      <c r="DN31">
        <f>DI31*'SouthAfrica-IO-Data'!AR37</f>
        <v>0</v>
      </c>
      <c r="DO31">
        <f>DL31*'SouthAfrica-IO-Data'!$AR37</f>
        <v>20392357.988237664</v>
      </c>
      <c r="DP31">
        <f>DM31*'SouthAfrica-IO-Data'!$AR37</f>
        <v>24649577.103679281</v>
      </c>
      <c r="DQ31">
        <f>DI31*'SouthAfrica-IO-Data'!AS37</f>
        <v>0</v>
      </c>
      <c r="DR31">
        <f>DL31*'SouthAfrica-IO-Data'!$AS37</f>
        <v>10245351.735445248</v>
      </c>
      <c r="DS31">
        <f>DM31*'SouthAfrica-IO-Data'!$AS37</f>
        <v>12384226.861005452</v>
      </c>
      <c r="DT31">
        <f>(DQ31*'Default-Data'!$F$19/pv_dollar_index)/'SouthAfrica-IO-Data'!$AT37</f>
        <v>0</v>
      </c>
      <c r="DU31">
        <f>(DR31*'Default-Data'!$F$19/pv_dollar_index)/'SouthAfrica-IO-Data'!$AT37</f>
        <v>500.04324666355689</v>
      </c>
      <c r="DV31">
        <f>(DS31*'Default-Data'!$F$19/pv_dollar_index)/'SouthAfrica-IO-Data'!$AT37</f>
        <v>604.434983483373</v>
      </c>
      <c r="DW31" s="84">
        <v>323443.01311993098</v>
      </c>
      <c r="DX31" s="84">
        <v>364575.09931675927</v>
      </c>
      <c r="DY31">
        <f>DJ31*'SouthAfrica-IO-Data'!AR37</f>
        <v>0</v>
      </c>
      <c r="DZ31">
        <f>DW31*'SouthAfrica-IO-Data'!$AR37</f>
        <v>188218.99160901515</v>
      </c>
      <c r="EA31">
        <f>DX31*'SouthAfrica-IO-Data'!$AR37</f>
        <v>212154.70662744864</v>
      </c>
      <c r="EB31">
        <f>DJ31*'SouthAfrica-IO-Data'!AS37</f>
        <v>0</v>
      </c>
      <c r="EC31">
        <f>DW31*'SouthAfrica-IO-Data'!$AS37</f>
        <v>94563.354244637332</v>
      </c>
      <c r="ED31">
        <f>DX31*'SouthAfrica-IO-Data'!$AS37</f>
        <v>106588.92870467178</v>
      </c>
      <c r="EE31">
        <f>(EB31*'Default-Data'!$F$19/pv_dollar_index)/'SouthAfrica-IO-Data'!$AT37</f>
        <v>0</v>
      </c>
      <c r="EF31">
        <f>(EC31*'Default-Data'!$F$19/pv_dollar_index)/'SouthAfrica-IO-Data'!$AT37</f>
        <v>4.6153385352591334</v>
      </c>
      <c r="EG31">
        <f>(ED31*'Default-Data'!$F$19/pv_dollar_index)/'SouthAfrica-IO-Data'!$AT37</f>
        <v>5.202268828260797</v>
      </c>
      <c r="EI31" t="s">
        <v>153</v>
      </c>
      <c r="EJ31">
        <f>AF39</f>
        <v>58882559.999999993</v>
      </c>
      <c r="EK31">
        <v>0</v>
      </c>
      <c r="EM31" s="84">
        <v>69562894.725456804</v>
      </c>
      <c r="EN31" s="84">
        <v>2034516.2589193657</v>
      </c>
      <c r="EO31">
        <f>EJ31*'Zambia-IO-Data'!BO35</f>
        <v>21550517.513090231</v>
      </c>
      <c r="EP31">
        <f>EM31*'Zambia-IO-Data'!$BO35</f>
        <v>25459429.431094863</v>
      </c>
      <c r="EQ31">
        <f>EN31*'Zambia-IO-Data'!$BO35</f>
        <v>744615.69382358063</v>
      </c>
      <c r="ER31">
        <f>EJ31*'Zambia-IO-Data'!$BN35</f>
        <v>17243102.593667917</v>
      </c>
      <c r="ES31">
        <f>EM31*'Zambia-IO-Data'!$BN35</f>
        <v>20370719.793153908</v>
      </c>
      <c r="ET31">
        <f>EN31*'Zambia-IO-Data'!$BN35</f>
        <v>595785.45126149512</v>
      </c>
      <c r="EU31">
        <f>(ER31*'Default-Data'!$F$19/pv_dollar_index)/'Zambia-IO-Data'!$BP35</f>
        <v>31476.463038555237</v>
      </c>
      <c r="EV31">
        <f>(ES31*'Default-Data'!$F$19/pv_dollar_index)/'Zambia-IO-Data'!$BP35</f>
        <v>37185.779366263116</v>
      </c>
      <c r="EW31">
        <f>(ET31*'Default-Data'!$F$19/pv_dollar_index)/'Zambia-IO-Data'!$BP35</f>
        <v>1087.5779827713857</v>
      </c>
      <c r="EX31" s="84">
        <v>52543.845140112986</v>
      </c>
      <c r="EY31" s="84">
        <v>14571.888261608008</v>
      </c>
      <c r="EZ31">
        <f>EK31*'Zambia-IO-Data'!BO35</f>
        <v>0</v>
      </c>
      <c r="FA31">
        <f>EX31*'Zambia-IO-Data'!$BO35</f>
        <v>19230.601639893139</v>
      </c>
      <c r="FB31">
        <f>EY31*'Zambia-IO-Data'!$BO35</f>
        <v>5333.1875037460559</v>
      </c>
      <c r="FC31">
        <f>EK31*'Zambia-IO-Data'!BN35</f>
        <v>0</v>
      </c>
      <c r="FD31">
        <f>EX31*'Zambia-IO-Data'!$BN35</f>
        <v>15386.880468797004</v>
      </c>
      <c r="FE31">
        <f>EY31*'Zambia-IO-Data'!$BN35</f>
        <v>4267.2153567774931</v>
      </c>
      <c r="FF31">
        <f>(FC31*'Default-Data'!$F$19/pv_dollar_index)/'Zambia-IO-Data'!$BP35</f>
        <v>0</v>
      </c>
      <c r="FG31">
        <f>(FD31*'Default-Data'!$F$19/pv_dollar_index)/'Zambia-IO-Data'!$BP35</f>
        <v>28.088017903031677</v>
      </c>
      <c r="FH31">
        <f>(FE31*'Default-Data'!$F$19/pv_dollar_index)/'Zambia-IO-Data'!$BP35</f>
        <v>7.7895985206563942</v>
      </c>
      <c r="FJ31" t="s">
        <v>295</v>
      </c>
      <c r="FK31">
        <f t="shared" si="9"/>
        <v>0</v>
      </c>
      <c r="FL31">
        <f t="shared" si="10"/>
        <v>0</v>
      </c>
      <c r="FN31">
        <v>16353009.409857249</v>
      </c>
      <c r="FO31">
        <v>24065602.633749053</v>
      </c>
      <c r="FP31">
        <f>FK31*CustomRegion1!C33</f>
        <v>0</v>
      </c>
      <c r="FQ31">
        <f>FN31*CustomRegion1!$C33</f>
        <v>10429854.088504303</v>
      </c>
      <c r="FR31">
        <f>FO31*CustomRegion1!$C33</f>
        <v>15348901.09404753</v>
      </c>
      <c r="FS31">
        <f>FK31*CustomRegion1!D33</f>
        <v>0</v>
      </c>
      <c r="FT31">
        <f>FN31*CustomRegion1!$D33</f>
        <v>2285043.9858459341</v>
      </c>
      <c r="FU31">
        <f>FO31*CustomRegion1!$D33</f>
        <v>3362742.5500568082</v>
      </c>
      <c r="FV31">
        <f>(FS31*'Default-Data'!$C$58/pv_dollar_index)/CustomRegion1!$E33</f>
        <v>0</v>
      </c>
      <c r="FW31">
        <f>(FT31*'Default-Data'!$C$58/pv_dollar_index)/CustomRegion1!$E33</f>
        <v>454.56940978228965</v>
      </c>
      <c r="FX31">
        <f>(FU31*'Default-Data'!$C$58/pv_dollar_index)/CustomRegion1!$E33</f>
        <v>668.95863086119994</v>
      </c>
      <c r="FY31">
        <v>150759.51901050526</v>
      </c>
      <c r="FZ31">
        <v>210397.90069072726</v>
      </c>
      <c r="GA31">
        <f>FL31*CustomRegion1!C33</f>
        <v>0</v>
      </c>
      <c r="GB31">
        <f>FY31*CustomRegion1!$C33</f>
        <v>96153.542526848367</v>
      </c>
      <c r="GC31">
        <f>FZ31*CustomRegion1!$C33</f>
        <v>134190.5547616914</v>
      </c>
      <c r="GD31">
        <f>FL31*CustomRegion1!D33</f>
        <v>0</v>
      </c>
      <c r="GE31">
        <f>FY31*CustomRegion1!$D33</f>
        <v>21065.977740851064</v>
      </c>
      <c r="GF31">
        <f>FZ31*CustomRegion1!$D33</f>
        <v>29399.387327335564</v>
      </c>
      <c r="GG31">
        <f>(GD31*'Default-Data'!$C$58/pv_dollar_index)/CustomRegion1!$E33</f>
        <v>0</v>
      </c>
      <c r="GH31">
        <f>(GE31*'Default-Data'!$C$58/pv_dollar_index)/CustomRegion1!$E33</f>
        <v>4.1907066679946032</v>
      </c>
      <c r="GI31">
        <f>(GF31*'Default-Data'!$C$58/pv_dollar_index)/CustomRegion1!$E33</f>
        <v>5.8484922951714715</v>
      </c>
      <c r="GK31" t="s">
        <v>58</v>
      </c>
      <c r="GL31">
        <v>0</v>
      </c>
      <c r="GM31">
        <v>0</v>
      </c>
      <c r="GO31">
        <v>19273846.428817056</v>
      </c>
      <c r="GP31">
        <v>35454895.529226914</v>
      </c>
      <c r="GQ31">
        <f>GL31*CustomRegion2!$C$13</f>
        <v>0</v>
      </c>
      <c r="GR31">
        <f>GO31*CustomRegion2!C$13</f>
        <v>11876186.83153333</v>
      </c>
      <c r="GS31">
        <f>GP31*CustomRegion2!D$13</f>
        <v>3923319.9699659403</v>
      </c>
      <c r="GT31">
        <f>GL31*CustomRegion2!D37</f>
        <v>0</v>
      </c>
      <c r="GU31">
        <f>GO31*CustomRegion2!$D37</f>
        <v>4060780.379198479</v>
      </c>
      <c r="GV31">
        <f>GP31*CustomRegion2!$D37</f>
        <v>7469943.5135248741</v>
      </c>
      <c r="GW31">
        <f>(GT31*'Default-Data'!$C$59/pv_dollar_index)/CustomRegion2!$E37</f>
        <v>0</v>
      </c>
      <c r="GX31">
        <f>(GU31*'Default-Data'!$C$59/pv_dollar_index)/CustomRegion2!$E37</f>
        <v>436.31063592580438</v>
      </c>
      <c r="GY31">
        <f>(GV31*'Default-Data'!$C$59/pv_dollar_index)/CustomRegion2!$E37</f>
        <v>802.60824284202806</v>
      </c>
      <c r="GZ31">
        <v>5194857.3243046878</v>
      </c>
      <c r="HA31">
        <v>9907177.3401941247</v>
      </c>
      <c r="HB31">
        <f>GM31*CustomRegion2!C37</f>
        <v>0</v>
      </c>
      <c r="HC31">
        <f>GZ31*CustomRegion2!$C37</f>
        <v>3223111.9987895363</v>
      </c>
      <c r="HD31">
        <f>HA31*CustomRegion2!$C37</f>
        <v>6146837.1825956665</v>
      </c>
      <c r="HE31">
        <f>GM31*CustomRegion2!D37</f>
        <v>0</v>
      </c>
      <c r="HF31">
        <f>GZ31*CustomRegion2!$D37</f>
        <v>1094497.3943411624</v>
      </c>
      <c r="HG31">
        <f>HA31*CustomRegion2!$D37</f>
        <v>2087329.6622385338</v>
      </c>
      <c r="HH31">
        <f>(HE31*'Default-Data'!$C$59/pv_dollar_index)/CustomRegion2!$E37</f>
        <v>0</v>
      </c>
      <c r="HI31">
        <f>(HF31*'Default-Data'!$C$59/pv_dollar_index)/CustomRegion2!$E37</f>
        <v>117.59829627584686</v>
      </c>
      <c r="HJ31">
        <f>(HG31*'Default-Data'!$C$59/pv_dollar_index)/CustomRegion2!$E37</f>
        <v>224.2731808357114</v>
      </c>
      <c r="HL31" t="s">
        <v>153</v>
      </c>
      <c r="HM31">
        <f t="shared" si="11"/>
        <v>58882559.999999993</v>
      </c>
      <c r="HN31">
        <f t="shared" si="12"/>
        <v>0</v>
      </c>
      <c r="HP31">
        <v>69562894.725456804</v>
      </c>
      <c r="HQ31">
        <v>2034516.2589193583</v>
      </c>
      <c r="HR31">
        <f>HM31*CustomRegion3!D36</f>
        <v>21550517.513090231</v>
      </c>
      <c r="HS31">
        <f>HP31*CustomRegion3!$D36</f>
        <v>25459429.431094863</v>
      </c>
      <c r="HT31">
        <f>HQ31*CustomRegion3!$D36</f>
        <v>744615.69382357784</v>
      </c>
      <c r="HU31">
        <f>HM31*CustomRegion3!E36</f>
        <v>17243102.593667917</v>
      </c>
      <c r="HV31">
        <f>HP31*CustomRegion3!$E36</f>
        <v>20370719.793153908</v>
      </c>
      <c r="HW31">
        <f>HQ31*CustomRegion3!$E36</f>
        <v>595785.45126149303</v>
      </c>
      <c r="HX31">
        <f>(HU31*'Default-Data'!$C$60/pv_dollar_index)/CustomRegion3!$F36</f>
        <v>31603.946833068894</v>
      </c>
      <c r="HY31">
        <f>(HV31*'Default-Data'!$C$60/pv_dollar_index)/CustomRegion3!$F36</f>
        <v>37336.386639060962</v>
      </c>
      <c r="HZ31">
        <f>(HW31*'Default-Data'!$C$60/pv_dollar_index)/CustomRegion3!$F36</f>
        <v>1091.9828159288868</v>
      </c>
      <c r="IA31">
        <v>52543.845140112986</v>
      </c>
      <c r="IB31">
        <v>14571.888261608008</v>
      </c>
      <c r="IC31">
        <f>HN31*CustomRegion3!D36</f>
        <v>0</v>
      </c>
      <c r="ID31">
        <f>IA31*CustomRegion3!$D36</f>
        <v>19230.601639893139</v>
      </c>
      <c r="IE31">
        <f>IB31*CustomRegion3!$D36</f>
        <v>5333.1875037460559</v>
      </c>
      <c r="IF31">
        <f>HN31*CustomRegion3!E36</f>
        <v>0</v>
      </c>
      <c r="IG31">
        <f>IA31*CustomRegion3!$E36</f>
        <v>15386.880468797004</v>
      </c>
      <c r="IH31">
        <f>IB31*CustomRegion3!$E36</f>
        <v>4267.2153567774931</v>
      </c>
      <c r="II31">
        <f>(IF31*'Default-Data'!$C$60/pv_dollar_index)/CustomRegion3!$F36</f>
        <v>0</v>
      </c>
      <c r="IJ31">
        <f>(IG31*'Default-Data'!$C$60/pv_dollar_index)/CustomRegion3!$F36</f>
        <v>28.201778051313266</v>
      </c>
      <c r="IK31">
        <f>(IH31*'Default-Data'!$C$60/pv_dollar_index)/CustomRegion3!$F36</f>
        <v>7.821147414060805</v>
      </c>
    </row>
    <row r="32" spans="2:245" x14ac:dyDescent="0.3">
      <c r="B32">
        <v>117</v>
      </c>
      <c r="C32" t="s">
        <v>359</v>
      </c>
      <c r="D32">
        <f t="shared" si="13"/>
        <v>24262093.785730273</v>
      </c>
      <c r="E32">
        <f t="shared" si="13"/>
        <v>1910000</v>
      </c>
      <c r="F32">
        <f t="shared" si="13"/>
        <v>0</v>
      </c>
      <c r="G32">
        <f t="shared" si="13"/>
        <v>189995269.48897296</v>
      </c>
      <c r="H32">
        <f t="shared" si="13"/>
        <v>139030148.10731772</v>
      </c>
      <c r="I32">
        <f t="shared" si="13"/>
        <v>6136665.7769577671</v>
      </c>
      <c r="J32">
        <f t="shared" si="13"/>
        <v>70869636.750816703</v>
      </c>
      <c r="K32">
        <f t="shared" si="13"/>
        <v>41623171.823040284</v>
      </c>
      <c r="L32">
        <f t="shared" si="13"/>
        <v>3176325.9225854799</v>
      </c>
      <c r="M32">
        <f t="shared" si="13"/>
        <v>21692540.889054459</v>
      </c>
      <c r="N32">
        <f t="shared" si="14"/>
        <v>13481454.08366557</v>
      </c>
      <c r="O32">
        <f t="shared" si="14"/>
        <v>586.59199858434431</v>
      </c>
      <c r="P32">
        <f t="shared" si="14"/>
        <v>4006.0973667731746</v>
      </c>
      <c r="Q32">
        <f t="shared" si="14"/>
        <v>2489.7045478013724</v>
      </c>
      <c r="R32">
        <f t="shared" si="14"/>
        <v>15938529.011674287</v>
      </c>
      <c r="S32">
        <f t="shared" si="14"/>
        <v>14089089.142647274</v>
      </c>
      <c r="T32">
        <f t="shared" si="14"/>
        <v>590734.59715639811</v>
      </c>
      <c r="U32">
        <f t="shared" si="14"/>
        <v>4813034.9016303886</v>
      </c>
      <c r="V32">
        <f t="shared" si="14"/>
        <v>4218024.5522134537</v>
      </c>
      <c r="W32">
        <f t="shared" si="14"/>
        <v>216729.85781990521</v>
      </c>
      <c r="X32">
        <f t="shared" si="14"/>
        <v>1577835.0975046512</v>
      </c>
      <c r="Y32">
        <f t="shared" si="14"/>
        <v>1366188.6356522779</v>
      </c>
      <c r="Z32">
        <f t="shared" si="14"/>
        <v>40.024860026957029</v>
      </c>
      <c r="AA32">
        <f t="shared" si="14"/>
        <v>291.38868801234281</v>
      </c>
      <c r="AB32">
        <f t="shared" si="14"/>
        <v>252.30261055142751</v>
      </c>
      <c r="AD32">
        <v>31</v>
      </c>
      <c r="AE32" t="s">
        <v>296</v>
      </c>
      <c r="AF32">
        <v>0</v>
      </c>
      <c r="AG32" s="4">
        <v>0</v>
      </c>
      <c r="AI32" s="85">
        <v>9326171.827462662</v>
      </c>
      <c r="AJ32" s="85">
        <v>17014391.779471371</v>
      </c>
      <c r="AK32" s="4">
        <f>AF32*'Colombia-IO-Data'!AN38</f>
        <v>0</v>
      </c>
      <c r="AL32" s="4">
        <f>AI32*'Colombia-IO-Data'!$AN38</f>
        <v>8271197.7715508547</v>
      </c>
      <c r="AM32" s="4">
        <f>AJ32*'Colombia-IO-Data'!$AN38</f>
        <v>15089728.344512448</v>
      </c>
      <c r="AN32" s="20">
        <f>AK32*'Colombia-IO-Data'!$AO38</f>
        <v>0</v>
      </c>
      <c r="AO32" s="20">
        <f>AL32*'Colombia-IO-Data'!$AO38</f>
        <v>272512.8076288749</v>
      </c>
      <c r="AP32" s="20">
        <f>AM32*'Colombia-IO-Data'!$AO38</f>
        <v>497164.29846037546</v>
      </c>
      <c r="AQ32" s="20">
        <f>(AN32*'Default-Data'!$F$19/pv_dollar_index)/'Colombia-IO-Data'!$AP38</f>
        <v>0</v>
      </c>
      <c r="AR32" s="20">
        <f>(AO32*'Default-Data'!$F$19/pv_dollar_index)/'Colombia-IO-Data'!$AP38</f>
        <v>44.833572568809807</v>
      </c>
      <c r="AS32" s="20">
        <f>(AP32*'Default-Data'!$F$19/pv_dollar_index)/'Colombia-IO-Data'!$AP38</f>
        <v>81.793042490685863</v>
      </c>
      <c r="AT32" s="84">
        <v>44118.571307563419</v>
      </c>
      <c r="AU32" s="84">
        <v>133152.4407564055</v>
      </c>
      <c r="AV32">
        <f>'Colombia-IO-Data'!$AN38*Calculations!AG32</f>
        <v>0</v>
      </c>
      <c r="AW32">
        <f>'Colombia-IO-Data'!$AN38*Calculations!AT32</f>
        <v>39127.89035352855</v>
      </c>
      <c r="AX32">
        <f>'Colombia-IO-Data'!$AN38*Calculations!AU32</f>
        <v>118090.2723685473</v>
      </c>
      <c r="AY32">
        <f>AV32*'Colombia-IO-Data'!$AO38</f>
        <v>0</v>
      </c>
      <c r="AZ32">
        <f>AW32*'Colombia-IO-Data'!$AO38</f>
        <v>1289.1544309954934</v>
      </c>
      <c r="BA32">
        <f>AX32*'Colombia-IO-Data'!$AO38</f>
        <v>3890.7438276351836</v>
      </c>
      <c r="BB32">
        <f>(AY32*'Default-Data'!$F$19/pv_dollar_index)/'Colombia-IO-Data'!$AP38</f>
        <v>0</v>
      </c>
      <c r="BC32">
        <f>(AZ32*'Default-Data'!$F$19/pv_dollar_index)/'Colombia-IO-Data'!$AP38</f>
        <v>0.21209057745701007</v>
      </c>
      <c r="BD32">
        <f>(BA32*'Default-Data'!$F$19/pv_dollar_index)/'Colombia-IO-Data'!$AP38</f>
        <v>0.64010182589468856</v>
      </c>
      <c r="BF32" t="s">
        <v>953</v>
      </c>
      <c r="BG32">
        <f t="shared" si="3"/>
        <v>0</v>
      </c>
      <c r="BH32">
        <f t="shared" si="4"/>
        <v>0</v>
      </c>
      <c r="BJ32" s="84">
        <v>8004489.7169543765</v>
      </c>
      <c r="BK32" s="84">
        <v>18811307.81775682</v>
      </c>
      <c r="BL32">
        <f>BG32*'Mexico-IO-Data'!AQ38</f>
        <v>0</v>
      </c>
      <c r="BM32">
        <f>BJ32*'Mexico-IO-Data'!$AQ38</f>
        <v>7397634.0595312733</v>
      </c>
      <c r="BN32">
        <f>BK32*'Mexico-IO-Data'!$AQ38</f>
        <v>17385139.632600259</v>
      </c>
      <c r="BO32">
        <f>BG32*'Mexico-IO-Data'!AR38</f>
        <v>0</v>
      </c>
      <c r="BP32">
        <f>BJ32*'Mexico-IO-Data'!$AR38</f>
        <v>105984.86419701802</v>
      </c>
      <c r="BQ32">
        <f>BK32*'Mexico-IO-Data'!$AR38</f>
        <v>249074.45382937501</v>
      </c>
      <c r="BR32">
        <f>(Calculations!BO32*'Default-Data'!$F$19/pv_dollar_index)/'Mexico-IO-Data'!$AS38</f>
        <v>0</v>
      </c>
      <c r="BS32">
        <f>(Calculations!BP32*'Default-Data'!$F$19/pv_dollar_index)/'Mexico-IO-Data'!$AS38</f>
        <v>35.552091525719447</v>
      </c>
      <c r="BT32">
        <f>(Calculations!BQ32*'Default-Data'!$F$19/pv_dollar_index)/'Mexico-IO-Data'!$AS38</f>
        <v>83.550777239281189</v>
      </c>
      <c r="BU32" s="84">
        <v>35797.81956931654</v>
      </c>
      <c r="BV32" s="84">
        <v>220814.65861067697</v>
      </c>
      <c r="BW32">
        <f>BH32*'Mexico-IO-Data'!AQ38</f>
        <v>0</v>
      </c>
      <c r="BX32">
        <f>BU32*'Mexico-IO-Data'!$AQ38</f>
        <v>33083.829034349998</v>
      </c>
      <c r="BY32">
        <f>BV32*'Mexico-IO-Data'!$AQ38</f>
        <v>204073.72576445088</v>
      </c>
      <c r="BZ32">
        <f>BH32*'Mexico-IO-Data'!AR38</f>
        <v>0</v>
      </c>
      <c r="CA32">
        <f>BU32*'Mexico-IO-Data'!$AR38</f>
        <v>473.98737205785983</v>
      </c>
      <c r="CB32">
        <f>BV32*'Mexico-IO-Data'!$AR38</f>
        <v>2923.7356075295315</v>
      </c>
      <c r="CC32">
        <f>(BZ32*'Default-Data'!$F$19/pv_dollar_index)/'Mexico-IO-Data'!$AS38</f>
        <v>0</v>
      </c>
      <c r="CD32">
        <f>(CA32*'Default-Data'!$F$19/pv_dollar_index)/'Mexico-IO-Data'!$AS38</f>
        <v>0.15899668845271203</v>
      </c>
      <c r="CE32">
        <f>(CB32*'Default-Data'!$F$19/pv_dollar_index)/'Mexico-IO-Data'!$AS38</f>
        <v>0.98075245652689558</v>
      </c>
      <c r="CG32" t="s">
        <v>296</v>
      </c>
      <c r="CH32">
        <f t="shared" si="5"/>
        <v>0</v>
      </c>
      <c r="CI32">
        <f t="shared" si="6"/>
        <v>0</v>
      </c>
      <c r="CK32" s="84">
        <v>7915341.2744538561</v>
      </c>
      <c r="CL32" s="84">
        <v>18658366.784985077</v>
      </c>
      <c r="CM32">
        <f>CH32*'Philippines-IO-Data'!AN38</f>
        <v>0</v>
      </c>
      <c r="CN32">
        <f>'Philippines-IO-Data'!$AN38*Calculations!CK32</f>
        <v>6423065.6712759882</v>
      </c>
      <c r="CO32">
        <f>'Philippines-IO-Data'!$AN38*Calculations!CL32</f>
        <v>15140713.586854508</v>
      </c>
      <c r="CP32">
        <f>CH32*'Philippines-IO-Data'!AO38</f>
        <v>0</v>
      </c>
      <c r="CQ32">
        <f>'Philippines-IO-Data'!$AO38*Calculations!CK32</f>
        <v>164619.97179968652</v>
      </c>
      <c r="CR32">
        <f>'Philippines-IO-Data'!$AO38*Calculations!CL32</f>
        <v>388048.94286562287</v>
      </c>
      <c r="CS32" s="31">
        <f>(CP32*'Default-Data'!$F$19/pv_dollar_index)/'Philippines-IO-Data'!$AP38</f>
        <v>0</v>
      </c>
      <c r="CT32" s="31">
        <f>(CQ32*'Default-Data'!$F$19/pv_dollar_index)/'Philippines-IO-Data'!$AP38</f>
        <v>32.611985076089574</v>
      </c>
      <c r="CU32" s="31">
        <f>(CR32*'Default-Data'!$F$19/pv_dollar_index)/'Philippines-IO-Data'!$AP38</f>
        <v>76.874307504589964</v>
      </c>
      <c r="CV32" s="84">
        <v>18948.864078772054</v>
      </c>
      <c r="CW32" s="84">
        <v>162020.8683400075</v>
      </c>
      <c r="CX32">
        <f>CI32*'Philippines-IO-Data'!AN38</f>
        <v>0</v>
      </c>
      <c r="CY32">
        <f>'Philippines-IO-Data'!$AN38*Calculations!CV32</f>
        <v>15376.443561169539</v>
      </c>
      <c r="CZ32">
        <f>'Philippines-IO-Data'!$AN38*Calculations!CW32</f>
        <v>131475.14950791973</v>
      </c>
      <c r="DA32">
        <f>'Philippines-IO-Data'!AO38*Calculations!CI32</f>
        <v>0</v>
      </c>
      <c r="DB32">
        <f>'Philippines-IO-Data'!$AO38*Calculations!CV32</f>
        <v>394.09058461585772</v>
      </c>
      <c r="DC32">
        <f>'Philippines-IO-Data'!$AO38*Calculations!CW32</f>
        <v>3369.6425526431981</v>
      </c>
      <c r="DD32" s="20">
        <f>(DA32*'Default-Data'!$F$19/pv_dollar_index)/'Philippines-IO-Data'!$AP38</f>
        <v>0</v>
      </c>
      <c r="DE32" s="20">
        <f>(DB32*'Default-Data'!$F$19/pv_dollar_index)/'Philippines-IO-Data'!$AP38</f>
        <v>7.8071184945642427E-2</v>
      </c>
      <c r="DF32" s="20">
        <f>(DC32*'Default-Data'!$F$19/pv_dollar_index)/'Philippines-IO-Data'!$AP38</f>
        <v>0.66754192360252618</v>
      </c>
      <c r="DH32" t="s">
        <v>953</v>
      </c>
      <c r="DI32">
        <f t="shared" si="7"/>
        <v>0</v>
      </c>
      <c r="DJ32">
        <f t="shared" si="8"/>
        <v>0</v>
      </c>
      <c r="DL32" s="84">
        <v>14743503.887556646</v>
      </c>
      <c r="DM32" s="84">
        <v>28237191.29145826</v>
      </c>
      <c r="DN32">
        <f>DI32*'SouthAfrica-IO-Data'!AR38</f>
        <v>0</v>
      </c>
      <c r="DO32">
        <f>DL32*'SouthAfrica-IO-Data'!$AR38</f>
        <v>8669682.7797321677</v>
      </c>
      <c r="DP32">
        <f>DM32*'SouthAfrica-IO-Data'!$AR38</f>
        <v>16604430.870342404</v>
      </c>
      <c r="DQ32">
        <f>DI32*'SouthAfrica-IO-Data'!AS38</f>
        <v>0</v>
      </c>
      <c r="DR32">
        <f>DL32*'SouthAfrica-IO-Data'!$AS38</f>
        <v>532800.36055683321</v>
      </c>
      <c r="DS32">
        <f>DM32*'SouthAfrica-IO-Data'!$AS38</f>
        <v>1020434.8854887109</v>
      </c>
      <c r="DT32">
        <f>(DQ32*'Default-Data'!$F$19/pv_dollar_index)/'SouthAfrica-IO-Data'!$AT38</f>
        <v>0</v>
      </c>
      <c r="DU32">
        <f>(DR32*'Default-Data'!$F$19/pv_dollar_index)/'SouthAfrica-IO-Data'!$AT38</f>
        <v>26.00430214558898</v>
      </c>
      <c r="DV32">
        <f>(DS32*'Default-Data'!$F$19/pv_dollar_index)/'SouthAfrica-IO-Data'!$AT38</f>
        <v>49.804202561753698</v>
      </c>
      <c r="DW32" s="84">
        <v>155266.94549836879</v>
      </c>
      <c r="DX32" s="84">
        <v>243032.69014413588</v>
      </c>
      <c r="DY32">
        <f>DJ32*'SouthAfrica-IO-Data'!AR38</f>
        <v>0</v>
      </c>
      <c r="DZ32">
        <f>DW32*'SouthAfrica-IO-Data'!$AR38</f>
        <v>91302.255821625091</v>
      </c>
      <c r="EA32">
        <f>DX32*'SouthAfrica-IO-Data'!$AR38</f>
        <v>142911.50493967021</v>
      </c>
      <c r="EB32">
        <f>DJ32*'SouthAfrica-IO-Data'!AS38</f>
        <v>0</v>
      </c>
      <c r="EC32">
        <f>DW32*'SouthAfrica-IO-Data'!$AS38</f>
        <v>5611.0328436857617</v>
      </c>
      <c r="ED32">
        <f>DX32*'SouthAfrica-IO-Data'!$AS38</f>
        <v>8782.7090441627697</v>
      </c>
      <c r="EE32">
        <f>(EB32*'Default-Data'!$F$19/pv_dollar_index)/'SouthAfrica-IO-Data'!$AT38</f>
        <v>0</v>
      </c>
      <c r="EF32">
        <f>(EC32*'Default-Data'!$F$19/pv_dollar_index)/'SouthAfrica-IO-Data'!$AT38</f>
        <v>0.27385678430009947</v>
      </c>
      <c r="EG32">
        <f>(ED32*'Default-Data'!$F$19/pv_dollar_index)/'SouthAfrica-IO-Data'!$AT38</f>
        <v>0.42865627831504383</v>
      </c>
      <c r="EI32" t="s">
        <v>154</v>
      </c>
      <c r="EJ32">
        <f>AF35</f>
        <v>66911999.999999993</v>
      </c>
      <c r="EK32">
        <v>0</v>
      </c>
      <c r="EM32" s="84">
        <v>163785406.61809537</v>
      </c>
      <c r="EN32" s="84">
        <v>7568376.3783118501</v>
      </c>
      <c r="EO32">
        <f>EJ32*'Zambia-IO-Data'!BO36</f>
        <v>13939687.603118492</v>
      </c>
      <c r="EP32">
        <f>EM32*'Zambia-IO-Data'!$BO36</f>
        <v>34121195.035359666</v>
      </c>
      <c r="EQ32">
        <f>EN32*'Zambia-IO-Data'!$BO36</f>
        <v>1576709.7437901804</v>
      </c>
      <c r="ER32">
        <f>EJ32*'Zambia-IO-Data'!$BN36</f>
        <v>3321654.6007218799</v>
      </c>
      <c r="ES32">
        <f>EM32*'Zambia-IO-Data'!$BN36</f>
        <v>8130657.4220483685</v>
      </c>
      <c r="ET32">
        <f>EN32*'Zambia-IO-Data'!$BN36</f>
        <v>375710.3690969387</v>
      </c>
      <c r="EU32">
        <f>(ER32*'Default-Data'!$F$19/pv_dollar_index)/'Zambia-IO-Data'!$BP36</f>
        <v>2578.1094027400823</v>
      </c>
      <c r="EV32">
        <f>(ES32*'Default-Data'!$F$19/pv_dollar_index)/'Zambia-IO-Data'!$BP36</f>
        <v>6310.6273438803119</v>
      </c>
      <c r="EW32">
        <f>(ET32*'Default-Data'!$F$19/pv_dollar_index)/'Zambia-IO-Data'!$BP36</f>
        <v>291.6084155966301</v>
      </c>
      <c r="EX32" s="84">
        <v>1654695.0788817476</v>
      </c>
      <c r="EY32" s="84">
        <v>54084.327385397628</v>
      </c>
      <c r="EZ32">
        <f>EK32*'Zambia-IO-Data'!BO36</f>
        <v>0</v>
      </c>
      <c r="FA32">
        <f>EX32*'Zambia-IO-Data'!$BO36</f>
        <v>344720.41603941109</v>
      </c>
      <c r="FB32">
        <f>EY32*'Zambia-IO-Data'!$BO36</f>
        <v>11267.315697890204</v>
      </c>
      <c r="FC32">
        <f>EK32*'Zambia-IO-Data'!BN36</f>
        <v>0</v>
      </c>
      <c r="FD32">
        <f>EX32*'Zambia-IO-Data'!$BN36</f>
        <v>82142.598062521094</v>
      </c>
      <c r="FE32">
        <f>EY32*'Zambia-IO-Data'!$BN36</f>
        <v>2684.8615328588958</v>
      </c>
      <c r="FF32">
        <f>(FC32*'Default-Data'!$F$19/pv_dollar_index)/'Zambia-IO-Data'!$BP36</f>
        <v>0</v>
      </c>
      <c r="FG32">
        <f>(FD32*'Default-Data'!$F$19/pv_dollar_index)/'Zambia-IO-Data'!$BP36</f>
        <v>63.755155152032167</v>
      </c>
      <c r="FH32">
        <f>(FE32*'Default-Data'!$F$19/pv_dollar_index)/'Zambia-IO-Data'!$BP36</f>
        <v>2.0838610858017481</v>
      </c>
      <c r="FJ32" t="s">
        <v>296</v>
      </c>
      <c r="FK32">
        <f t="shared" si="9"/>
        <v>0</v>
      </c>
      <c r="FL32">
        <f t="shared" si="10"/>
        <v>0</v>
      </c>
      <c r="FN32">
        <v>9437868.9521059729</v>
      </c>
      <c r="FO32">
        <v>22228832.027121365</v>
      </c>
      <c r="FP32">
        <f>FK32*CustomRegion1!C34</f>
        <v>0</v>
      </c>
      <c r="FQ32">
        <f>FN32*CustomRegion1!$C34</f>
        <v>7658551.9151170179</v>
      </c>
      <c r="FR32">
        <f>FO32*CustomRegion1!$C34</f>
        <v>18038040.680161934</v>
      </c>
      <c r="FS32">
        <f>FK32*CustomRegion1!D34</f>
        <v>0</v>
      </c>
      <c r="FT32">
        <f>FN32*CustomRegion1!$D34</f>
        <v>196284.86844390951</v>
      </c>
      <c r="FU32">
        <f>FO32*CustomRegion1!$D34</f>
        <v>462305.99219452776</v>
      </c>
      <c r="FV32">
        <f>(FS32*'Default-Data'!$C$58/pv_dollar_index)/CustomRegion1!$E34</f>
        <v>0</v>
      </c>
      <c r="FW32">
        <f>(FT32*'Default-Data'!$C$58/pv_dollar_index)/CustomRegion1!$E34</f>
        <v>39.04743074987713</v>
      </c>
      <c r="FX32">
        <f>(FU32*'Default-Data'!$C$58/pv_dollar_index)/CustomRegion1!$E34</f>
        <v>91.967665967219318</v>
      </c>
      <c r="FY32">
        <v>32563.090312838543</v>
      </c>
      <c r="FZ32">
        <v>194339.60015422013</v>
      </c>
      <c r="GA32">
        <f>FL32*CustomRegion1!C34</f>
        <v>0</v>
      </c>
      <c r="GB32">
        <f>FY32*CustomRegion1!$C34</f>
        <v>26423.986065399844</v>
      </c>
      <c r="GC32">
        <f>FZ32*CustomRegion1!$C34</f>
        <v>157700.84586860728</v>
      </c>
      <c r="GD32">
        <f>FL32*CustomRegion1!D34</f>
        <v>0</v>
      </c>
      <c r="GE32">
        <f>FY32*CustomRegion1!$D34</f>
        <v>677.23359273349752</v>
      </c>
      <c r="GF32">
        <f>FZ32*CustomRegion1!$D34</f>
        <v>4041.7940790755697</v>
      </c>
      <c r="GG32">
        <f>(GD32*'Default-Data'!$C$58/pv_dollar_index)/CustomRegion1!$E34</f>
        <v>0</v>
      </c>
      <c r="GH32">
        <f>(GE32*'Default-Data'!$C$58/pv_dollar_index)/CustomRegion1!$E34</f>
        <v>0.13472374117981722</v>
      </c>
      <c r="GI32">
        <f>(GF32*'Default-Data'!$C$58/pv_dollar_index)/CustomRegion1!$E34</f>
        <v>0.80404401856919461</v>
      </c>
      <c r="GK32" t="s">
        <v>59</v>
      </c>
      <c r="GL32">
        <v>0</v>
      </c>
      <c r="GM32">
        <v>0</v>
      </c>
      <c r="GO32">
        <v>10320827.002361394</v>
      </c>
      <c r="GP32">
        <v>13589336.935269382</v>
      </c>
      <c r="GQ32">
        <f>GL32*CustomRegion2!$C$13</f>
        <v>0</v>
      </c>
      <c r="GR32">
        <f>GO32*CustomRegion2!C$13</f>
        <v>6359502.2502989275</v>
      </c>
      <c r="GS32">
        <f>GP32*CustomRegion2!D$13</f>
        <v>1503750.502741945</v>
      </c>
      <c r="GT32">
        <f>GL32*CustomRegion2!D38</f>
        <v>0</v>
      </c>
      <c r="GU32">
        <f>GO32*CustomRegion2!$D38</f>
        <v>1736378.8031266329</v>
      </c>
      <c r="GV32">
        <f>GP32*CustomRegion2!$D38</f>
        <v>2286273.822586969</v>
      </c>
      <c r="GW32">
        <f>(GT32*'Default-Data'!$C$59/pv_dollar_index)/CustomRegion2!$E38</f>
        <v>0</v>
      </c>
      <c r="GX32">
        <f>(GU32*'Default-Data'!$C$59/pv_dollar_index)/CustomRegion2!$E38</f>
        <v>110.10162201673056</v>
      </c>
      <c r="GY32">
        <f>(GV32*'Default-Data'!$C$59/pv_dollar_index)/CustomRegion2!$E38</f>
        <v>144.96978181716386</v>
      </c>
      <c r="GZ32">
        <v>1820017.6219678742</v>
      </c>
      <c r="HA32">
        <v>3797274.5073351376</v>
      </c>
      <c r="HB32">
        <f>GM32*CustomRegion2!C38</f>
        <v>0</v>
      </c>
      <c r="HC32">
        <f>GZ32*CustomRegion2!$C38</f>
        <v>1118882.2191700228</v>
      </c>
      <c r="HD32">
        <f>HA32*CustomRegion2!$C38</f>
        <v>2334429.5551221254</v>
      </c>
      <c r="HE32">
        <f>GM32*CustomRegion2!D38</f>
        <v>0</v>
      </c>
      <c r="HF32">
        <f>GZ32*CustomRegion2!$D38</f>
        <v>306200.27051891276</v>
      </c>
      <c r="HG32">
        <f>HA32*CustomRegion2!$D38</f>
        <v>638854.51841032447</v>
      </c>
      <c r="HH32">
        <f>(HE32*'Default-Data'!$C$59/pv_dollar_index)/CustomRegion2!$E38</f>
        <v>0</v>
      </c>
      <c r="HI32">
        <f>(HF32*'Default-Data'!$C$59/pv_dollar_index)/CustomRegion2!$E38</f>
        <v>19.415778622376614</v>
      </c>
      <c r="HJ32">
        <f>(HG32*'Default-Data'!$C$59/pv_dollar_index)/CustomRegion2!$E38</f>
        <v>40.508971074190313</v>
      </c>
      <c r="HL32" t="s">
        <v>154</v>
      </c>
      <c r="HM32">
        <f t="shared" si="11"/>
        <v>66911999.999999993</v>
      </c>
      <c r="HN32">
        <f t="shared" si="12"/>
        <v>0</v>
      </c>
      <c r="HP32">
        <v>163785406.61809537</v>
      </c>
      <c r="HQ32">
        <v>7568376.3783118427</v>
      </c>
      <c r="HR32">
        <f>HM32*CustomRegion3!D37</f>
        <v>13939687.603118492</v>
      </c>
      <c r="HS32">
        <f>HP32*CustomRegion3!$D37</f>
        <v>34121195.035359666</v>
      </c>
      <c r="HT32">
        <f>HQ32*CustomRegion3!$D37</f>
        <v>1576709.7437901788</v>
      </c>
      <c r="HU32">
        <f>HM32*CustomRegion3!E37</f>
        <v>3321654.6007218799</v>
      </c>
      <c r="HV32">
        <f>HP32*CustomRegion3!$E37</f>
        <v>8130657.4220483685</v>
      </c>
      <c r="HW32">
        <f>HQ32*CustomRegion3!$E37</f>
        <v>375710.36909693829</v>
      </c>
      <c r="HX32">
        <f>(HU32*'Default-Data'!$C$60/pv_dollar_index)/CustomRegion3!$F37</f>
        <v>2588.5510832087575</v>
      </c>
      <c r="HY32">
        <f>(HV32*'Default-Data'!$C$60/pv_dollar_index)/CustomRegion3!$F37</f>
        <v>6336.18621047133</v>
      </c>
      <c r="HZ32">
        <f>(HW32*'Default-Data'!$C$60/pv_dollar_index)/CustomRegion3!$F37</f>
        <v>292.78946784150372</v>
      </c>
      <c r="IA32">
        <v>1654695.0788817476</v>
      </c>
      <c r="IB32">
        <v>54084.327385397628</v>
      </c>
      <c r="IC32">
        <f>HN32*CustomRegion3!D37</f>
        <v>0</v>
      </c>
      <c r="ID32">
        <f>IA32*CustomRegion3!$D37</f>
        <v>344720.41603941109</v>
      </c>
      <c r="IE32">
        <f>IB32*CustomRegion3!$D37</f>
        <v>11267.315697890204</v>
      </c>
      <c r="IF32">
        <f>HN32*CustomRegion3!E37</f>
        <v>0</v>
      </c>
      <c r="IG32">
        <f>IA32*CustomRegion3!$E37</f>
        <v>82142.598062521094</v>
      </c>
      <c r="IH32">
        <f>IB32*CustomRegion3!$E37</f>
        <v>2684.8615328588958</v>
      </c>
      <c r="II32">
        <f>(IF32*'Default-Data'!$C$60/pv_dollar_index)/CustomRegion3!$F37</f>
        <v>0</v>
      </c>
      <c r="IJ32">
        <f>(IG32*'Default-Data'!$C$60/pv_dollar_index)/CustomRegion3!$F37</f>
        <v>64.013371873797666</v>
      </c>
      <c r="IK32">
        <f>(IH32*'Default-Data'!$C$60/pv_dollar_index)/CustomRegion3!$F37</f>
        <v>2.0923009959063865</v>
      </c>
    </row>
    <row r="33" spans="2:245" x14ac:dyDescent="0.3">
      <c r="B33">
        <v>118</v>
      </c>
      <c r="C33" t="s">
        <v>193</v>
      </c>
      <c r="D33">
        <f t="shared" si="13"/>
        <v>0</v>
      </c>
      <c r="E33">
        <f t="shared" si="13"/>
        <v>2987940.1773255542</v>
      </c>
      <c r="F33">
        <f t="shared" si="13"/>
        <v>0</v>
      </c>
      <c r="G33">
        <f t="shared" si="13"/>
        <v>41320631.216703728</v>
      </c>
      <c r="H33">
        <f t="shared" si="13"/>
        <v>51263591.748235628</v>
      </c>
      <c r="I33">
        <f t="shared" si="13"/>
        <v>0</v>
      </c>
      <c r="J33">
        <f t="shared" si="13"/>
        <v>24824921.304930918</v>
      </c>
      <c r="K33">
        <f t="shared" si="13"/>
        <v>30798528.325569361</v>
      </c>
      <c r="L33">
        <f t="shared" si="13"/>
        <v>0</v>
      </c>
      <c r="M33">
        <f t="shared" si="13"/>
        <v>10769201.268199153</v>
      </c>
      <c r="N33">
        <f t="shared" si="14"/>
        <v>13360588.185893228</v>
      </c>
      <c r="O33">
        <f t="shared" si="14"/>
        <v>0</v>
      </c>
      <c r="P33">
        <f t="shared" si="14"/>
        <v>2555.042610672202</v>
      </c>
      <c r="Q33">
        <f t="shared" si="14"/>
        <v>3169.8610944717962</v>
      </c>
      <c r="R33">
        <f t="shared" si="14"/>
        <v>5254693.4273847211</v>
      </c>
      <c r="S33">
        <f t="shared" si="14"/>
        <v>5194969.0318653584</v>
      </c>
      <c r="T33">
        <f t="shared" si="14"/>
        <v>1795117.2956903684</v>
      </c>
      <c r="U33">
        <f t="shared" si="14"/>
        <v>3156954.4553237734</v>
      </c>
      <c r="V33">
        <f t="shared" si="14"/>
        <v>3121072.7813247228</v>
      </c>
      <c r="W33">
        <f t="shared" si="14"/>
        <v>778732.75890204264</v>
      </c>
      <c r="X33">
        <f t="shared" si="14"/>
        <v>1369505.9696792201</v>
      </c>
      <c r="Y33">
        <f t="shared" si="14"/>
        <v>1353940.2821030451</v>
      </c>
      <c r="Z33">
        <f t="shared" si="14"/>
        <v>184.75793438799408</v>
      </c>
      <c r="AA33">
        <f t="shared" si="14"/>
        <v>324.92160012211332</v>
      </c>
      <c r="AB33">
        <f t="shared" si="14"/>
        <v>321.2285690392066</v>
      </c>
      <c r="AD33">
        <v>32</v>
      </c>
      <c r="AE33" t="s">
        <v>297</v>
      </c>
      <c r="AF33">
        <v>0</v>
      </c>
      <c r="AG33" s="4">
        <v>0</v>
      </c>
      <c r="AI33" s="85">
        <v>1842351.1484396635</v>
      </c>
      <c r="AJ33" s="85">
        <v>302226.44083444402</v>
      </c>
      <c r="AK33" s="4">
        <f>AF33*'Colombia-IO-Data'!AN39</f>
        <v>0</v>
      </c>
      <c r="AL33" s="4">
        <f>AI33*'Colombia-IO-Data'!$AN39</f>
        <v>1329535.6975356676</v>
      </c>
      <c r="AM33" s="4">
        <f>AJ33*'Colombia-IO-Data'!$AN39</f>
        <v>218102.20172677588</v>
      </c>
      <c r="AN33" s="20">
        <f>AK33*'Colombia-IO-Data'!$AO39</f>
        <v>0</v>
      </c>
      <c r="AO33" s="20">
        <f>AL33*'Colombia-IO-Data'!$AO39</f>
        <v>507654.80342937511</v>
      </c>
      <c r="AP33" s="20">
        <f>AM33*'Colombia-IO-Data'!$AO39</f>
        <v>83277.666444266346</v>
      </c>
      <c r="AQ33" s="20">
        <f>(AN33*'Default-Data'!$F$19/pv_dollar_index)/'Colombia-IO-Data'!$AP39</f>
        <v>0</v>
      </c>
      <c r="AR33" s="20">
        <f>(AO33*'Default-Data'!$F$19/pv_dollar_index)/'Colombia-IO-Data'!$AP39</f>
        <v>88.921437409061838</v>
      </c>
      <c r="AS33" s="20">
        <f>(AP33*'Default-Data'!$F$19/pv_dollar_index)/'Colombia-IO-Data'!$AP39</f>
        <v>14.587018096297331</v>
      </c>
      <c r="AT33" s="84">
        <v>12177.273258903044</v>
      </c>
      <c r="AU33" s="84">
        <v>2365.1852372872709</v>
      </c>
      <c r="AV33">
        <f>'Colombia-IO-Data'!$AN39*Calculations!AG33</f>
        <v>0</v>
      </c>
      <c r="AW33">
        <f>'Colombia-IO-Data'!$AN39*Calculations!AT33</f>
        <v>8787.7490184593407</v>
      </c>
      <c r="AX33">
        <f>'Colombia-IO-Data'!$AN39*Calculations!AU33</f>
        <v>1706.8397666324574</v>
      </c>
      <c r="AY33">
        <f>AV33*'Colombia-IO-Data'!$AO39</f>
        <v>0</v>
      </c>
      <c r="AZ33">
        <f>AW33*'Colombia-IO-Data'!$AO39</f>
        <v>3355.4142313151251</v>
      </c>
      <c r="BA33">
        <f>AX33*'Colombia-IO-Data'!$AO39</f>
        <v>651.72030192291652</v>
      </c>
      <c r="BB33">
        <f>(AY33*'Default-Data'!$F$19/pv_dollar_index)/'Colombia-IO-Data'!$AP39</f>
        <v>0</v>
      </c>
      <c r="BC33">
        <f>(AZ33*'Default-Data'!$F$19/pv_dollar_index)/'Colombia-IO-Data'!$AP39</f>
        <v>0.58773846821853659</v>
      </c>
      <c r="BD33">
        <f>(BA33*'Default-Data'!$F$19/pv_dollar_index)/'Colombia-IO-Data'!$AP39</f>
        <v>0.11415612665175101</v>
      </c>
      <c r="BF33" t="s">
        <v>954</v>
      </c>
      <c r="BG33">
        <f t="shared" si="3"/>
        <v>0</v>
      </c>
      <c r="BH33">
        <f t="shared" si="4"/>
        <v>0</v>
      </c>
      <c r="BJ33" s="84">
        <v>2340652.749549977</v>
      </c>
      <c r="BK33" s="84">
        <v>479969.10035173688</v>
      </c>
      <c r="BL33">
        <f>BG33*'Mexico-IO-Data'!AQ39</f>
        <v>0</v>
      </c>
      <c r="BM33">
        <f>BJ33*'Mexico-IO-Data'!$AQ39</f>
        <v>1925651.793215869</v>
      </c>
      <c r="BN33">
        <f>BK33*'Mexico-IO-Data'!$AQ39</f>
        <v>394869.9177860663</v>
      </c>
      <c r="BO33">
        <f>BG33*'Mexico-IO-Data'!AR39</f>
        <v>0</v>
      </c>
      <c r="BP33">
        <f>BJ33*'Mexico-IO-Data'!$AR39</f>
        <v>87638.633672487005</v>
      </c>
      <c r="BQ33">
        <f>BK33*'Mexico-IO-Data'!$AR39</f>
        <v>17970.98530225228</v>
      </c>
      <c r="BR33">
        <f>(Calculations!BO33*'Default-Data'!$F$19/pv_dollar_index)/'Mexico-IO-Data'!$AS39</f>
        <v>0</v>
      </c>
      <c r="BS33">
        <f>(Calculations!BP33*'Default-Data'!$F$19/pv_dollar_index)/'Mexico-IO-Data'!$AS39</f>
        <v>29.397940442904492</v>
      </c>
      <c r="BT33">
        <f>(Calculations!BQ33*'Default-Data'!$F$19/pv_dollar_index)/'Mexico-IO-Data'!$AS39</f>
        <v>6.0282769536351228</v>
      </c>
      <c r="BU33" s="84">
        <v>38773.860413673618</v>
      </c>
      <c r="BV33" s="84">
        <v>5634.0693621418177</v>
      </c>
      <c r="BW33">
        <f>BH33*'Mexico-IO-Data'!AQ39</f>
        <v>0</v>
      </c>
      <c r="BX33">
        <f>BU33*'Mexico-IO-Data'!$AQ39</f>
        <v>31899.201558132776</v>
      </c>
      <c r="BY33">
        <f>BV33*'Mexico-IO-Data'!$AQ39</f>
        <v>4635.1411042910568</v>
      </c>
      <c r="BZ33">
        <f>BH33*'Mexico-IO-Data'!AR39</f>
        <v>0</v>
      </c>
      <c r="CA33">
        <f>BU33*'Mexico-IO-Data'!$AR39</f>
        <v>1451.769447439573</v>
      </c>
      <c r="CB33">
        <f>BV33*'Mexico-IO-Data'!$AR39</f>
        <v>210.95061666411726</v>
      </c>
      <c r="CC33">
        <f>(BZ33*'Default-Data'!$F$19/pv_dollar_index)/'Mexico-IO-Data'!$AS39</f>
        <v>0</v>
      </c>
      <c r="CD33">
        <f>(CA33*'Default-Data'!$F$19/pv_dollar_index)/'Mexico-IO-Data'!$AS39</f>
        <v>0.48698878524455413</v>
      </c>
      <c r="CE33">
        <f>(CB33*'Default-Data'!$F$19/pv_dollar_index)/'Mexico-IO-Data'!$AS39</f>
        <v>7.0762327129166303E-2</v>
      </c>
      <c r="CG33" t="s">
        <v>297</v>
      </c>
      <c r="CH33">
        <f t="shared" si="5"/>
        <v>0</v>
      </c>
      <c r="CI33">
        <f t="shared" si="6"/>
        <v>0</v>
      </c>
      <c r="CK33" s="84">
        <v>628408.28642850171</v>
      </c>
      <c r="CL33" s="84">
        <v>357839.85677362396</v>
      </c>
      <c r="CM33">
        <f>CH33*'Philippines-IO-Data'!AN39</f>
        <v>0</v>
      </c>
      <c r="CN33">
        <f>'Philippines-IO-Data'!$AN39*Calculations!CK33</f>
        <v>317704.65475196426</v>
      </c>
      <c r="CO33">
        <f>'Philippines-IO-Data'!$AN39*Calculations!CL33</f>
        <v>180913.25434119898</v>
      </c>
      <c r="CP33">
        <f>CH33*'Philippines-IO-Data'!AO39</f>
        <v>0</v>
      </c>
      <c r="CQ33">
        <f>'Philippines-IO-Data'!$AO39*Calculations!CK33</f>
        <v>86848.13435339609</v>
      </c>
      <c r="CR33">
        <f>'Philippines-IO-Data'!$AO39*Calculations!CL33</f>
        <v>49454.669248082282</v>
      </c>
      <c r="CS33" s="31">
        <f>(CP33*'Default-Data'!$F$19/pv_dollar_index)/'Philippines-IO-Data'!$AP39</f>
        <v>0</v>
      </c>
      <c r="CT33" s="31">
        <f>(CQ33*'Default-Data'!$F$19/pv_dollar_index)/'Philippines-IO-Data'!$AP39</f>
        <v>17.205020936740127</v>
      </c>
      <c r="CU33" s="31">
        <f>(CR33*'Default-Data'!$F$19/pv_dollar_index)/'Philippines-IO-Data'!$AP39</f>
        <v>9.797200897494486</v>
      </c>
      <c r="CV33" s="84">
        <v>7487.5730329405405</v>
      </c>
      <c r="CW33" s="84">
        <v>3107.3204310563042</v>
      </c>
      <c r="CX33">
        <f>CI33*'Philippines-IO-Data'!AN39</f>
        <v>0</v>
      </c>
      <c r="CY33">
        <f>'Philippines-IO-Data'!$AN39*Calculations!CV33</f>
        <v>3785.4956033129092</v>
      </c>
      <c r="CZ33">
        <f>'Philippines-IO-Data'!$AN39*Calculations!CW33</f>
        <v>1570.9693619146597</v>
      </c>
      <c r="DA33">
        <f>'Philippines-IO-Data'!AO39*Calculations!CI33</f>
        <v>0</v>
      </c>
      <c r="DB33">
        <f>'Philippines-IO-Data'!$AO39*Calculations!CV33</f>
        <v>1034.8077241971132</v>
      </c>
      <c r="DC33">
        <f>'Philippines-IO-Data'!$AO39*Calculations!CW33</f>
        <v>429.44211288043687</v>
      </c>
      <c r="DD33" s="20">
        <f>(DA33*'Default-Data'!$F$19/pv_dollar_index)/'Philippines-IO-Data'!$AP39</f>
        <v>0</v>
      </c>
      <c r="DE33" s="20">
        <f>(DB33*'Default-Data'!$F$19/pv_dollar_index)/'Philippines-IO-Data'!$AP39</f>
        <v>0.20500024200710459</v>
      </c>
      <c r="DF33" s="20">
        <f>(DC33*'Default-Data'!$F$19/pv_dollar_index)/'Philippines-IO-Data'!$AP39</f>
        <v>8.5074487762291387E-2</v>
      </c>
      <c r="DH33" t="s">
        <v>954</v>
      </c>
      <c r="DI33">
        <f t="shared" si="7"/>
        <v>0</v>
      </c>
      <c r="DJ33">
        <f t="shared" si="8"/>
        <v>0</v>
      </c>
      <c r="DL33" s="84">
        <v>2249157.0056852363</v>
      </c>
      <c r="DM33" s="84">
        <v>1005227.2131599998</v>
      </c>
      <c r="DN33">
        <f>DI33*'SouthAfrica-IO-Data'!AR39</f>
        <v>0</v>
      </c>
      <c r="DO33">
        <f>DL33*'SouthAfrica-IO-Data'!$AR39</f>
        <v>959227.34161957214</v>
      </c>
      <c r="DP33">
        <f>DM33*'SouthAfrica-IO-Data'!$AR39</f>
        <v>428712.36866336432</v>
      </c>
      <c r="DQ33">
        <f>DI33*'SouthAfrica-IO-Data'!AS39</f>
        <v>0</v>
      </c>
      <c r="DR33">
        <f>DL33*'SouthAfrica-IO-Data'!$AS39</f>
        <v>317264.56236975215</v>
      </c>
      <c r="DS33">
        <f>DM33*'SouthAfrica-IO-Data'!$AS39</f>
        <v>141796.66917837452</v>
      </c>
      <c r="DT33">
        <f>(DQ33*'Default-Data'!$F$19/pv_dollar_index)/'SouthAfrica-IO-Data'!$AT39</f>
        <v>0</v>
      </c>
      <c r="DU33">
        <f>(DR33*'Default-Data'!$F$19/pv_dollar_index)/'SouthAfrica-IO-Data'!$AT39</f>
        <v>15.484680849931689</v>
      </c>
      <c r="DV33">
        <f>(DS33*'Default-Data'!$F$19/pv_dollar_index)/'SouthAfrica-IO-Data'!$AT39</f>
        <v>6.9206473972707681</v>
      </c>
      <c r="DW33" s="84">
        <v>43436.555489841878</v>
      </c>
      <c r="DX33" s="84">
        <v>8651.8192018010377</v>
      </c>
      <c r="DY33">
        <f>DJ33*'SouthAfrica-IO-Data'!AR39</f>
        <v>0</v>
      </c>
      <c r="DZ33">
        <f>DW33*'SouthAfrica-IO-Data'!$AR39</f>
        <v>18524.95470361265</v>
      </c>
      <c r="EA33">
        <f>DX33*'SouthAfrica-IO-Data'!$AR39</f>
        <v>3689.8542485647222</v>
      </c>
      <c r="EB33">
        <f>DJ33*'SouthAfrica-IO-Data'!AS39</f>
        <v>0</v>
      </c>
      <c r="EC33">
        <f>DW33*'SouthAfrica-IO-Data'!$AS39</f>
        <v>6127.131068884898</v>
      </c>
      <c r="ED33">
        <f>DX33*'SouthAfrica-IO-Data'!$AS39</f>
        <v>1220.4197509659175</v>
      </c>
      <c r="EE33">
        <f>(EB33*'Default-Data'!$F$19/pv_dollar_index)/'SouthAfrica-IO-Data'!$AT39</f>
        <v>0</v>
      </c>
      <c r="EF33">
        <f>(EC33*'Default-Data'!$F$19/pv_dollar_index)/'SouthAfrica-IO-Data'!$AT39</f>
        <v>0.29904590799148434</v>
      </c>
      <c r="EG33">
        <f>(ED33*'Default-Data'!$F$19/pv_dollar_index)/'SouthAfrica-IO-Data'!$AT39</f>
        <v>5.9564831967070173E-2</v>
      </c>
      <c r="EI33" t="s">
        <v>155</v>
      </c>
      <c r="EJ33">
        <v>0</v>
      </c>
      <c r="EK33">
        <v>0</v>
      </c>
      <c r="EM33" s="84">
        <v>1377944.5646722517</v>
      </c>
      <c r="EN33" s="84">
        <v>6018168.6243155412</v>
      </c>
      <c r="EO33">
        <f>EJ33*'Zambia-IO-Data'!BO37</f>
        <v>0</v>
      </c>
      <c r="EP33">
        <f>EM33*'Zambia-IO-Data'!$BO37</f>
        <v>295099.82679355715</v>
      </c>
      <c r="EQ33">
        <f>EN33*'Zambia-IO-Data'!$BO37</f>
        <v>1288847.5807968036</v>
      </c>
      <c r="ER33">
        <f>EJ33*'Zambia-IO-Data'!$BN37</f>
        <v>0</v>
      </c>
      <c r="ES33">
        <f>EM33*'Zambia-IO-Data'!$BN37</f>
        <v>191953.46311040566</v>
      </c>
      <c r="ET33">
        <f>EN33*'Zambia-IO-Data'!$BN37</f>
        <v>838356.15643545415</v>
      </c>
      <c r="EU33">
        <f>(ER33*'Default-Data'!$F$19/pv_dollar_index)/'Zambia-IO-Data'!$BP37</f>
        <v>0</v>
      </c>
      <c r="EV33">
        <f>(ES33*'Default-Data'!$F$19/pv_dollar_index)/'Zambia-IO-Data'!$BP37</f>
        <v>350.4019102070489</v>
      </c>
      <c r="EW33">
        <f>(ET33*'Default-Data'!$F$19/pv_dollar_index)/'Zambia-IO-Data'!$BP37</f>
        <v>1530.3792590595781</v>
      </c>
      <c r="EX33" s="84">
        <v>17079.844419016354</v>
      </c>
      <c r="EY33" s="84">
        <v>42943.235386587883</v>
      </c>
      <c r="EZ33">
        <f>EK33*'Zambia-IO-Data'!BO37</f>
        <v>0</v>
      </c>
      <c r="FA33">
        <f>EX33*'Zambia-IO-Data'!$BO37</f>
        <v>3657.809797966343</v>
      </c>
      <c r="FB33">
        <f>EY33*'Zambia-IO-Data'!$BO37</f>
        <v>9196.6989452520102</v>
      </c>
      <c r="FC33">
        <f>EK33*'Zambia-IO-Data'!BN37</f>
        <v>0</v>
      </c>
      <c r="FD33">
        <f>EX33*'Zambia-IO-Data'!$BN37</f>
        <v>2379.2940366922039</v>
      </c>
      <c r="FE33">
        <f>EY33*'Zambia-IO-Data'!$BN37</f>
        <v>5982.1729850079355</v>
      </c>
      <c r="FF33">
        <f>(FC33*'Default-Data'!$F$19/pv_dollar_index)/'Zambia-IO-Data'!$BP37</f>
        <v>0</v>
      </c>
      <c r="FG33">
        <f>(FD33*'Default-Data'!$F$19/pv_dollar_index)/'Zambia-IO-Data'!$BP37</f>
        <v>4.3432880131038063</v>
      </c>
      <c r="FH33">
        <f>(FE33*'Default-Data'!$F$19/pv_dollar_index)/'Zambia-IO-Data'!$BP37</f>
        <v>10.920172041543923</v>
      </c>
      <c r="FJ33" t="s">
        <v>297</v>
      </c>
      <c r="FK33">
        <f t="shared" si="9"/>
        <v>0</v>
      </c>
      <c r="FL33">
        <f t="shared" si="10"/>
        <v>0</v>
      </c>
      <c r="FN33">
        <v>2201499.7623653733</v>
      </c>
      <c r="FO33">
        <v>1347103.6786107351</v>
      </c>
      <c r="FP33">
        <f>FK33*CustomRegion1!C35</f>
        <v>0</v>
      </c>
      <c r="FQ33">
        <f>FN33*CustomRegion1!$C35</f>
        <v>1113013.2066111781</v>
      </c>
      <c r="FR33">
        <f>FO33*CustomRegion1!$C35</f>
        <v>681055.80141298624</v>
      </c>
      <c r="FS33">
        <f>FK33*CustomRegion1!D35</f>
        <v>0</v>
      </c>
      <c r="FT33">
        <f>FN33*CustomRegion1!$D35</f>
        <v>304254.65620054514</v>
      </c>
      <c r="FU33">
        <f>FO33*CustomRegion1!$D35</f>
        <v>186174.24975864057</v>
      </c>
      <c r="FV33">
        <f>(FS33*'Default-Data'!$C$58/pv_dollar_index)/CustomRegion1!$E35</f>
        <v>0</v>
      </c>
      <c r="FW33">
        <f>(FT33*'Default-Data'!$C$58/pv_dollar_index)/CustomRegion1!$E35</f>
        <v>60.526125689170996</v>
      </c>
      <c r="FX33">
        <f>(FU33*'Default-Data'!$C$58/pv_dollar_index)/CustomRegion1!$E35</f>
        <v>37.036100553712423</v>
      </c>
      <c r="FY33">
        <v>25382.750087024324</v>
      </c>
      <c r="FZ33">
        <v>11777.298507995074</v>
      </c>
      <c r="GA33">
        <f>FL33*CustomRegion1!C35</f>
        <v>0</v>
      </c>
      <c r="GB33">
        <f>FY33*CustomRegion1!$C35</f>
        <v>12832.76816555947</v>
      </c>
      <c r="GC33">
        <f>FZ33*CustomRegion1!$C35</f>
        <v>5954.2540052407758</v>
      </c>
      <c r="GD33">
        <f>FL33*CustomRegion1!D35</f>
        <v>0</v>
      </c>
      <c r="GE33">
        <f>FY33*CustomRegion1!$D35</f>
        <v>3507.9812558572607</v>
      </c>
      <c r="GF33">
        <f>FZ33*CustomRegion1!$D35</f>
        <v>1627.6621827436429</v>
      </c>
      <c r="GG33">
        <f>(GD33*'Default-Data'!$C$58/pv_dollar_index)/CustomRegion1!$E35</f>
        <v>0</v>
      </c>
      <c r="GH33">
        <f>(GE33*'Default-Data'!$C$58/pv_dollar_index)/CustomRegion1!$E35</f>
        <v>0.69785132316043097</v>
      </c>
      <c r="GI33">
        <f>(GF33*'Default-Data'!$C$58/pv_dollar_index)/CustomRegion1!$E35</f>
        <v>0.32379483384903945</v>
      </c>
      <c r="GK33" t="s">
        <v>60</v>
      </c>
      <c r="GL33">
        <v>0</v>
      </c>
      <c r="GM33">
        <v>0</v>
      </c>
      <c r="GO33">
        <v>12212707.727352832</v>
      </c>
      <c r="GP33">
        <v>12110531.491629351</v>
      </c>
      <c r="GQ33">
        <f>GL33*CustomRegion2!$C$13</f>
        <v>0</v>
      </c>
      <c r="GR33">
        <f>GO33*CustomRegion2!C$13</f>
        <v>7525244.0774923712</v>
      </c>
      <c r="GS33">
        <f>GP33*CustomRegion2!D$13</f>
        <v>1340110.8461550404</v>
      </c>
      <c r="GT33">
        <f>GL33*CustomRegion2!D39</f>
        <v>0</v>
      </c>
      <c r="GU33">
        <f>GO33*CustomRegion2!$D39</f>
        <v>2364606.2606891464</v>
      </c>
      <c r="GV33">
        <f>GP33*CustomRegion2!$D39</f>
        <v>2344823.0502759255</v>
      </c>
      <c r="GW33">
        <f>(GT33*'Default-Data'!$C$59/pv_dollar_index)/CustomRegion2!$E39</f>
        <v>0</v>
      </c>
      <c r="GX33">
        <f>(GU33*'Default-Data'!$C$59/pv_dollar_index)/CustomRegion2!$E39</f>
        <v>140.45457944124053</v>
      </c>
      <c r="GY33">
        <f>(GV33*'Default-Data'!$C$59/pv_dollar_index)/CustomRegion2!$E39</f>
        <v>139.27948211329186</v>
      </c>
      <c r="GZ33">
        <v>2775913.7487635734</v>
      </c>
      <c r="HA33">
        <v>3384051.2397694774</v>
      </c>
      <c r="HB33">
        <f>GM33*CustomRegion2!C39</f>
        <v>0</v>
      </c>
      <c r="HC33">
        <f>GZ33*CustomRegion2!$C39</f>
        <v>1717265.431259939</v>
      </c>
      <c r="HD33">
        <f>HA33*CustomRegion2!$C39</f>
        <v>2093477.9455078151</v>
      </c>
      <c r="HE33">
        <f>GM33*CustomRegion2!D39</f>
        <v>0</v>
      </c>
      <c r="HF33">
        <f>GZ33*CustomRegion2!$D39</f>
        <v>537468.28107235755</v>
      </c>
      <c r="HG33">
        <f>HA33*CustomRegion2!$D39</f>
        <v>655214.95533130539</v>
      </c>
      <c r="HH33">
        <f>(HE33*'Default-Data'!$C$59/pv_dollar_index)/CustomRegion2!$E39</f>
        <v>0</v>
      </c>
      <c r="HI33">
        <f>(HF33*'Default-Data'!$C$59/pv_dollar_index)/CustomRegion2!$E39</f>
        <v>31.92492662986669</v>
      </c>
      <c r="HJ33">
        <f>(HG33*'Default-Data'!$C$59/pv_dollar_index)/CustomRegion2!$E39</f>
        <v>38.91892807889667</v>
      </c>
      <c r="HL33" t="s">
        <v>155</v>
      </c>
      <c r="HM33">
        <f t="shared" si="11"/>
        <v>0</v>
      </c>
      <c r="HN33">
        <f t="shared" si="12"/>
        <v>0</v>
      </c>
      <c r="HP33">
        <v>1377944.5646722517</v>
      </c>
      <c r="HQ33">
        <v>6018168.6243155412</v>
      </c>
      <c r="HR33">
        <f>HM33*CustomRegion3!D38</f>
        <v>0</v>
      </c>
      <c r="HS33">
        <f>HP33*CustomRegion3!$D38</f>
        <v>295099.82679355715</v>
      </c>
      <c r="HT33">
        <f>HQ33*CustomRegion3!$D38</f>
        <v>1288847.5807968036</v>
      </c>
      <c r="HU33">
        <f>HM33*CustomRegion3!E38</f>
        <v>0</v>
      </c>
      <c r="HV33">
        <f>HP33*CustomRegion3!$E38</f>
        <v>191953.46311040566</v>
      </c>
      <c r="HW33">
        <f>HQ33*CustomRegion3!$E38</f>
        <v>838356.15643545415</v>
      </c>
      <c r="HX33">
        <f>(HU33*'Default-Data'!$C$60/pv_dollar_index)/CustomRegion3!$F38</f>
        <v>0</v>
      </c>
      <c r="HY33">
        <f>(HV33*'Default-Data'!$C$60/pv_dollar_index)/CustomRegion3!$F38</f>
        <v>351.82108379918071</v>
      </c>
      <c r="HZ33">
        <f>(HW33*'Default-Data'!$C$60/pv_dollar_index)/CustomRegion3!$F38</f>
        <v>1536.5774953338048</v>
      </c>
      <c r="IA33">
        <v>17079.844419016354</v>
      </c>
      <c r="IB33">
        <v>42943.235386587883</v>
      </c>
      <c r="IC33">
        <f>HN33*CustomRegion3!D38</f>
        <v>0</v>
      </c>
      <c r="ID33">
        <f>IA33*CustomRegion3!$D38</f>
        <v>3657.809797966343</v>
      </c>
      <c r="IE33">
        <f>IB33*CustomRegion3!$D38</f>
        <v>9196.6989452520102</v>
      </c>
      <c r="IF33">
        <f>HN33*CustomRegion3!E38</f>
        <v>0</v>
      </c>
      <c r="IG33">
        <f>IA33*CustomRegion3!$E38</f>
        <v>2379.2940366922039</v>
      </c>
      <c r="IH33">
        <f>IB33*CustomRegion3!$E38</f>
        <v>5982.1729850079355</v>
      </c>
      <c r="II33">
        <f>(IF33*'Default-Data'!$C$60/pv_dollar_index)/CustomRegion3!$F38</f>
        <v>0</v>
      </c>
      <c r="IJ33">
        <f>(IG33*'Default-Data'!$C$60/pv_dollar_index)/CustomRegion3!$F38</f>
        <v>4.3608788979468072</v>
      </c>
      <c r="IK33">
        <f>(IH33*'Default-Data'!$C$60/pv_dollar_index)/CustomRegion3!$F38</f>
        <v>10.964400167394428</v>
      </c>
    </row>
    <row r="34" spans="2:245" x14ac:dyDescent="0.3">
      <c r="B34">
        <v>119</v>
      </c>
      <c r="C34" t="s">
        <v>194</v>
      </c>
      <c r="D34">
        <f t="shared" si="13"/>
        <v>0</v>
      </c>
      <c r="E34">
        <f t="shared" si="13"/>
        <v>0</v>
      </c>
      <c r="F34">
        <f t="shared" si="13"/>
        <v>0</v>
      </c>
      <c r="G34">
        <f t="shared" si="13"/>
        <v>51789343.274368085</v>
      </c>
      <c r="H34">
        <f t="shared" si="13"/>
        <v>36168320.047170855</v>
      </c>
      <c r="I34">
        <f t="shared" si="13"/>
        <v>0</v>
      </c>
      <c r="J34">
        <f t="shared" si="13"/>
        <v>22591366.850412872</v>
      </c>
      <c r="K34">
        <f t="shared" si="13"/>
        <v>15777218.533550693</v>
      </c>
      <c r="L34">
        <f t="shared" si="13"/>
        <v>0</v>
      </c>
      <c r="M34">
        <f t="shared" si="13"/>
        <v>5713945.7793430351</v>
      </c>
      <c r="N34">
        <f t="shared" si="14"/>
        <v>3990469.9811426918</v>
      </c>
      <c r="O34">
        <f t="shared" si="14"/>
        <v>0</v>
      </c>
      <c r="P34">
        <f t="shared" si="14"/>
        <v>1000.8617441306463</v>
      </c>
      <c r="Q34">
        <f t="shared" si="14"/>
        <v>698.97561150583124</v>
      </c>
      <c r="R34">
        <f t="shared" si="14"/>
        <v>5071595.4299180191</v>
      </c>
      <c r="S34">
        <f t="shared" si="14"/>
        <v>3665238.7429742329</v>
      </c>
      <c r="T34">
        <f t="shared" si="14"/>
        <v>0</v>
      </c>
      <c r="U34">
        <f t="shared" si="14"/>
        <v>2212313.6852144869</v>
      </c>
      <c r="V34">
        <f t="shared" si="14"/>
        <v>1598837.672032391</v>
      </c>
      <c r="W34">
        <f t="shared" si="14"/>
        <v>0</v>
      </c>
      <c r="X34">
        <f t="shared" si="14"/>
        <v>559551.82030002447</v>
      </c>
      <c r="Y34">
        <f t="shared" si="14"/>
        <v>404387.73928356456</v>
      </c>
      <c r="Z34">
        <f t="shared" si="14"/>
        <v>0</v>
      </c>
      <c r="AA34">
        <f t="shared" si="14"/>
        <v>98.011782474658119</v>
      </c>
      <c r="AB34">
        <f t="shared" si="14"/>
        <v>70.833051917922177</v>
      </c>
      <c r="AD34">
        <v>33</v>
      </c>
      <c r="AE34" t="s">
        <v>298</v>
      </c>
      <c r="AF34">
        <v>0</v>
      </c>
      <c r="AG34" s="4">
        <v>0</v>
      </c>
      <c r="AI34" s="85">
        <v>6425236.7643226506</v>
      </c>
      <c r="AJ34" s="85">
        <v>1188058.8728278046</v>
      </c>
      <c r="AK34" s="4">
        <f>AF34*'Colombia-IO-Data'!AN40</f>
        <v>0</v>
      </c>
      <c r="AL34" s="4">
        <f>AI34*'Colombia-IO-Data'!$AN40</f>
        <v>4586586.1817306979</v>
      </c>
      <c r="AM34" s="4">
        <f>AJ34*'Colombia-IO-Data'!$AN40</f>
        <v>848083.05266693246</v>
      </c>
      <c r="AN34" s="20">
        <f>AK34*'Colombia-IO-Data'!$AO40</f>
        <v>0</v>
      </c>
      <c r="AO34" s="20">
        <f>AL34*'Colombia-IO-Data'!$AO40</f>
        <v>1770457.5755706574</v>
      </c>
      <c r="AP34" s="20">
        <f>AM34*'Colombia-IO-Data'!$AO40</f>
        <v>327366.58722080017</v>
      </c>
      <c r="AQ34" s="20">
        <f>(AN34*'Default-Data'!$F$19/pv_dollar_index)/'Colombia-IO-Data'!$AP40</f>
        <v>0</v>
      </c>
      <c r="AR34" s="20">
        <f>(AO34*'Default-Data'!$F$19/pv_dollar_index)/'Colombia-IO-Data'!$AP40</f>
        <v>132.6201434023188</v>
      </c>
      <c r="AS34" s="20">
        <f>(AP34*'Default-Data'!$F$19/pv_dollar_index)/'Colombia-IO-Data'!$AP40</f>
        <v>24.522137294567184</v>
      </c>
      <c r="AT34" s="84">
        <v>14636.969074384189</v>
      </c>
      <c r="AU34" s="84">
        <v>9297.5958664707068</v>
      </c>
      <c r="AV34">
        <f>'Colombia-IO-Data'!$AN40*Calculations!AG34</f>
        <v>0</v>
      </c>
      <c r="AW34">
        <f>'Colombia-IO-Data'!$AN40*Calculations!AT34</f>
        <v>10448.443000849842</v>
      </c>
      <c r="AX34">
        <f>'Colombia-IO-Data'!$AN40*Calculations!AU34</f>
        <v>6636.9888439381984</v>
      </c>
      <c r="AY34">
        <f>AV34*'Colombia-IO-Data'!$AO40</f>
        <v>0</v>
      </c>
      <c r="AZ34">
        <f>AW34*'Colombia-IO-Data'!$AO40</f>
        <v>4033.1794347299497</v>
      </c>
      <c r="BA34">
        <f>AX34*'Colombia-IO-Data'!$AO40</f>
        <v>2561.9287880238626</v>
      </c>
      <c r="BB34">
        <f>(AY34*'Default-Data'!$F$19/pv_dollar_index)/'Colombia-IO-Data'!$AP40</f>
        <v>0</v>
      </c>
      <c r="BC34">
        <f>(AZ34*'Default-Data'!$F$19/pv_dollar_index)/'Colombia-IO-Data'!$AP40</f>
        <v>0.30211446034156747</v>
      </c>
      <c r="BD34">
        <f>(BA34*'Default-Data'!$F$19/pv_dollar_index)/'Colombia-IO-Data'!$AP40</f>
        <v>0.19190709110594772</v>
      </c>
      <c r="BF34" t="s">
        <v>955</v>
      </c>
      <c r="BG34">
        <f t="shared" si="3"/>
        <v>0</v>
      </c>
      <c r="BH34">
        <f t="shared" si="4"/>
        <v>0</v>
      </c>
      <c r="BJ34" s="84">
        <v>559163.76396066265</v>
      </c>
      <c r="BK34" s="84">
        <v>132503.85230110912</v>
      </c>
      <c r="BL34">
        <f>BG34*'Mexico-IO-Data'!AQ40</f>
        <v>0</v>
      </c>
      <c r="BM34">
        <f>BJ34*'Mexico-IO-Data'!$AQ40</f>
        <v>396257.64691578777</v>
      </c>
      <c r="BN34">
        <f>BK34*'Mexico-IO-Data'!$AQ40</f>
        <v>93900.334936239495</v>
      </c>
      <c r="BO34">
        <f>BG34*'Mexico-IO-Data'!AR40</f>
        <v>0</v>
      </c>
      <c r="BP34">
        <f>BJ34*'Mexico-IO-Data'!$AR40</f>
        <v>233580.30588059028</v>
      </c>
      <c r="BQ34">
        <f>BK34*'Mexico-IO-Data'!$AR40</f>
        <v>55351.030137616333</v>
      </c>
      <c r="BR34">
        <f>(Calculations!BO34*'Default-Data'!$F$19/pv_dollar_index)/'Mexico-IO-Data'!$AS40</f>
        <v>0</v>
      </c>
      <c r="BS34">
        <f>(Calculations!BP34*'Default-Data'!$F$19/pv_dollar_index)/'Mexico-IO-Data'!$AS40</f>
        <v>14.811036913321205</v>
      </c>
      <c r="BT34">
        <f>(Calculations!BQ34*'Default-Data'!$F$19/pv_dollar_index)/'Mexico-IO-Data'!$AS40</f>
        <v>3.5097400333814406</v>
      </c>
      <c r="BU34" s="84">
        <v>1427.7108986584926</v>
      </c>
      <c r="BV34" s="84">
        <v>1555.3832404385134</v>
      </c>
      <c r="BW34">
        <f>BH34*'Mexico-IO-Data'!AQ40</f>
        <v>0</v>
      </c>
      <c r="BX34">
        <f>BU34*'Mexico-IO-Data'!$AQ40</f>
        <v>1011.7632751650178</v>
      </c>
      <c r="BY34">
        <f>BV34*'Mexico-IO-Data'!$AQ40</f>
        <v>1102.2397062048847</v>
      </c>
      <c r="BZ34">
        <f>BH34*'Mexico-IO-Data'!AR40</f>
        <v>0</v>
      </c>
      <c r="CA34">
        <f>BU34*'Mexico-IO-Data'!$AR40</f>
        <v>596.399784663378</v>
      </c>
      <c r="CB34">
        <f>BV34*'Mexico-IO-Data'!$AR40</f>
        <v>649.7325407673062</v>
      </c>
      <c r="CC34">
        <f>(BZ34*'Default-Data'!$F$19/pv_dollar_index)/'Mexico-IO-Data'!$AS40</f>
        <v>0</v>
      </c>
      <c r="CD34">
        <f>(CA34*'Default-Data'!$F$19/pv_dollar_index)/'Mexico-IO-Data'!$AS40</f>
        <v>3.7816969168033468E-2</v>
      </c>
      <c r="CE34">
        <f>(CB34*'Default-Data'!$F$19/pv_dollar_index)/'Mexico-IO-Data'!$AS40</f>
        <v>4.1198732953154342E-2</v>
      </c>
      <c r="CG34" t="s">
        <v>298</v>
      </c>
      <c r="CH34">
        <f t="shared" si="5"/>
        <v>0</v>
      </c>
      <c r="CI34">
        <f t="shared" si="6"/>
        <v>0</v>
      </c>
      <c r="CK34" s="84">
        <v>2169584.9619488069</v>
      </c>
      <c r="CL34" s="84">
        <v>1227701.4248273768</v>
      </c>
      <c r="CM34">
        <f>CH34*'Philippines-IO-Data'!AN40</f>
        <v>0</v>
      </c>
      <c r="CN34">
        <f>'Philippines-IO-Data'!$AN40*Calculations!CK34</f>
        <v>1084074.0158822769</v>
      </c>
      <c r="CO34">
        <f>'Philippines-IO-Data'!$AN40*Calculations!CL34</f>
        <v>613444.1551076771</v>
      </c>
      <c r="CP34">
        <f>CH34*'Philippines-IO-Data'!AO40</f>
        <v>0</v>
      </c>
      <c r="CQ34">
        <f>'Philippines-IO-Data'!$AO40*Calculations!CK34</f>
        <v>378092.25473153719</v>
      </c>
      <c r="CR34">
        <f>'Philippines-IO-Data'!$AO40*Calculations!CL34</f>
        <v>213950.78228840366</v>
      </c>
      <c r="CS34" s="31">
        <f>(CP34*'Default-Data'!$F$19/pv_dollar_index)/'Philippines-IO-Data'!$AP40</f>
        <v>0</v>
      </c>
      <c r="CT34" s="31">
        <f>(CQ34*'Default-Data'!$F$19/pv_dollar_index)/'Philippines-IO-Data'!$AP40</f>
        <v>74.901841094310228</v>
      </c>
      <c r="CU34" s="31">
        <f>(CR34*'Default-Data'!$F$19/pv_dollar_index)/'Philippines-IO-Data'!$AP40</f>
        <v>42.384648975018209</v>
      </c>
      <c r="CV34" s="84">
        <v>5404.2789427529442</v>
      </c>
      <c r="CW34" s="84">
        <v>10660.807197383814</v>
      </c>
      <c r="CX34">
        <f>CI34*'Philippines-IO-Data'!AN40</f>
        <v>0</v>
      </c>
      <c r="CY34">
        <f>'Philippines-IO-Data'!$AN40*Calculations!CV34</f>
        <v>2700.3498268884337</v>
      </c>
      <c r="CZ34">
        <f>'Philippines-IO-Data'!$AN40*Calculations!CW34</f>
        <v>5326.873237835086</v>
      </c>
      <c r="DA34">
        <f>'Philippines-IO-Data'!AO40*Calculations!CI34</f>
        <v>0</v>
      </c>
      <c r="DB34">
        <f>'Philippines-IO-Data'!$AO40*Calculations!CV34</f>
        <v>941.80041183003118</v>
      </c>
      <c r="DC34">
        <f>'Philippines-IO-Data'!$AO40*Calculations!CW34</f>
        <v>1857.852400901807</v>
      </c>
      <c r="DD34" s="20">
        <f>(DA34*'Default-Data'!$F$19/pv_dollar_index)/'Philippines-IO-Data'!$AP40</f>
        <v>0</v>
      </c>
      <c r="DE34" s="20">
        <f>(DB34*'Default-Data'!$F$19/pv_dollar_index)/'Philippines-IO-Data'!$AP40</f>
        <v>0.18657505914670847</v>
      </c>
      <c r="DF34" s="20">
        <f>(DC34*'Default-Data'!$F$19/pv_dollar_index)/'Philippines-IO-Data'!$AP40</f>
        <v>0.3680492355174993</v>
      </c>
      <c r="DH34" t="s">
        <v>955</v>
      </c>
      <c r="DI34">
        <f t="shared" si="7"/>
        <v>0</v>
      </c>
      <c r="DJ34">
        <f t="shared" si="8"/>
        <v>0</v>
      </c>
      <c r="DL34" s="84">
        <v>304878.86869132251</v>
      </c>
      <c r="DM34" s="84">
        <v>158616.40345212247</v>
      </c>
      <c r="DN34">
        <f>DI34*'SouthAfrica-IO-Data'!AR40</f>
        <v>0</v>
      </c>
      <c r="DO34">
        <f>DL34*'SouthAfrica-IO-Data'!$AR40</f>
        <v>152327.72982611146</v>
      </c>
      <c r="DP34">
        <f>DM34*'SouthAfrica-IO-Data'!$AR40</f>
        <v>79250.086287571219</v>
      </c>
      <c r="DQ34">
        <f>DI34*'SouthAfrica-IO-Data'!AS40</f>
        <v>0</v>
      </c>
      <c r="DR34">
        <f>DL34*'SouthAfrica-IO-Data'!$AS40</f>
        <v>115167.35965586963</v>
      </c>
      <c r="DS34">
        <f>DM34*'SouthAfrica-IO-Data'!$AS40</f>
        <v>59917.017083221152</v>
      </c>
      <c r="DT34">
        <f>(DQ34*'Default-Data'!$F$19/pv_dollar_index)/'SouthAfrica-IO-Data'!$AT40</f>
        <v>0</v>
      </c>
      <c r="DU34">
        <f>(DR34*'Default-Data'!$F$19/pv_dollar_index)/'SouthAfrica-IO-Data'!$AT40</f>
        <v>5.6209549383018693</v>
      </c>
      <c r="DV34">
        <f>(DS34*'Default-Data'!$F$19/pv_dollar_index)/'SouthAfrica-IO-Data'!$AT40</f>
        <v>2.9243602880938715</v>
      </c>
      <c r="DW34" s="84">
        <v>2117.1747009236915</v>
      </c>
      <c r="DX34" s="84">
        <v>1365.1843355829078</v>
      </c>
      <c r="DY34">
        <f>DJ34*'SouthAfrica-IO-Data'!AR40</f>
        <v>0</v>
      </c>
      <c r="DZ34">
        <f>DW34*'SouthAfrica-IO-Data'!$AR40</f>
        <v>1057.8116391644874</v>
      </c>
      <c r="EA34">
        <f>DX34*'SouthAfrica-IO-Data'!$AR40</f>
        <v>682.09197812282321</v>
      </c>
      <c r="EB34">
        <f>DJ34*'SouthAfrica-IO-Data'!AS40</f>
        <v>0</v>
      </c>
      <c r="EC34">
        <f>DW34*'SouthAfrica-IO-Data'!$AS40</f>
        <v>799.75834757657276</v>
      </c>
      <c r="ED34">
        <f>DX34*'SouthAfrica-IO-Data'!$AS40</f>
        <v>515.69554835832116</v>
      </c>
      <c r="EE34">
        <f>(EB34*'Default-Data'!$F$19/pv_dollar_index)/'SouthAfrica-IO-Data'!$AT40</f>
        <v>0</v>
      </c>
      <c r="EF34">
        <f>(EC34*'Default-Data'!$F$19/pv_dollar_index)/'SouthAfrica-IO-Data'!$AT40</f>
        <v>3.9033678002963285E-2</v>
      </c>
      <c r="EG34">
        <f>(ED34*'Default-Data'!$F$19/pv_dollar_index)/'SouthAfrica-IO-Data'!$AT40</f>
        <v>2.516947030709547E-2</v>
      </c>
      <c r="EI34" t="s">
        <v>113</v>
      </c>
      <c r="EJ34">
        <v>0</v>
      </c>
      <c r="EK34">
        <v>0</v>
      </c>
      <c r="EM34" s="84">
        <v>0</v>
      </c>
      <c r="EN34" s="84">
        <v>15149148.326032696</v>
      </c>
      <c r="EO34">
        <f>EJ34*'Zambia-IO-Data'!BO38</f>
        <v>0</v>
      </c>
      <c r="EP34">
        <f>EM34*'Zambia-IO-Data'!$BO38</f>
        <v>0</v>
      </c>
      <c r="EQ34">
        <f>EN34*'Zambia-IO-Data'!$BO38</f>
        <v>0</v>
      </c>
      <c r="ER34">
        <f>EJ34*'Zambia-IO-Data'!$BN38</f>
        <v>0</v>
      </c>
      <c r="ES34">
        <f>EM34*'Zambia-IO-Data'!$BN38</f>
        <v>0</v>
      </c>
      <c r="ET34">
        <f>EN34*'Zambia-IO-Data'!$BN38</f>
        <v>0</v>
      </c>
      <c r="EU34">
        <v>0</v>
      </c>
      <c r="EV34">
        <v>0</v>
      </c>
      <c r="EW34">
        <v>0</v>
      </c>
      <c r="EX34" s="84">
        <v>0</v>
      </c>
      <c r="EY34" s="84">
        <v>100118.68024764623</v>
      </c>
      <c r="EZ34">
        <f>EK34*'Zambia-IO-Data'!BO38</f>
        <v>0</v>
      </c>
      <c r="FA34">
        <f>EX34*'Zambia-IO-Data'!$BO38</f>
        <v>0</v>
      </c>
      <c r="FB34">
        <f>EY34*'Zambia-IO-Data'!$BO38</f>
        <v>0</v>
      </c>
      <c r="FC34">
        <f>EK34*'Zambia-IO-Data'!BN38</f>
        <v>0</v>
      </c>
      <c r="FD34">
        <f>EX34*'Zambia-IO-Data'!$BN38</f>
        <v>0</v>
      </c>
      <c r="FE34">
        <f>EY34*'Zambia-IO-Data'!$BN38</f>
        <v>0</v>
      </c>
      <c r="FF34">
        <v>0</v>
      </c>
      <c r="FG34">
        <v>0</v>
      </c>
      <c r="FH34">
        <v>0</v>
      </c>
      <c r="FJ34" t="s">
        <v>298</v>
      </c>
      <c r="FK34">
        <f t="shared" si="9"/>
        <v>0</v>
      </c>
      <c r="FL34">
        <f t="shared" si="10"/>
        <v>0</v>
      </c>
      <c r="FN34">
        <v>7448227.2571370965</v>
      </c>
      <c r="FO34">
        <v>4085213.3530966537</v>
      </c>
      <c r="FP34">
        <f>FK34*CustomRegion1!C36</f>
        <v>0</v>
      </c>
      <c r="FQ34">
        <f>FN34*CustomRegion1!$C36</f>
        <v>3721647.1239714334</v>
      </c>
      <c r="FR34">
        <f>FO34*CustomRegion1!$C36</f>
        <v>2041253.844905609</v>
      </c>
      <c r="FS34">
        <f>FK34*CustomRegion1!D36</f>
        <v>0</v>
      </c>
      <c r="FT34">
        <f>FN34*CustomRegion1!$D36</f>
        <v>1297998.0442316073</v>
      </c>
      <c r="FU34">
        <f>FO34*CustomRegion1!$D36</f>
        <v>711927.65198016842</v>
      </c>
      <c r="FV34">
        <f>(FS34*'Default-Data'!$C$58/pv_dollar_index)/CustomRegion1!$E36</f>
        <v>0</v>
      </c>
      <c r="FW34">
        <f>(FT34*'Default-Data'!$C$58/pv_dollar_index)/CustomRegion1!$E36</f>
        <v>258.21393746453248</v>
      </c>
      <c r="FX34">
        <f>(FU34*'Default-Data'!$C$58/pv_dollar_index)/CustomRegion1!$E36</f>
        <v>141.62551555807826</v>
      </c>
      <c r="FY34">
        <v>35627.592964887175</v>
      </c>
      <c r="FZ34">
        <v>35715.719504147819</v>
      </c>
      <c r="GA34">
        <f>FL34*CustomRegion1!C36</f>
        <v>0</v>
      </c>
      <c r="GB34">
        <f>FY34*CustomRegion1!$C36</f>
        <v>17801.998289558451</v>
      </c>
      <c r="GC34">
        <f>FZ34*CustomRegion1!$C36</f>
        <v>17846.032375799663</v>
      </c>
      <c r="GD34">
        <f>FL34*CustomRegion1!D36</f>
        <v>0</v>
      </c>
      <c r="GE34">
        <f>FY34*CustomRegion1!$D36</f>
        <v>6208.7990058024252</v>
      </c>
      <c r="GF34">
        <f>FZ34*CustomRegion1!$D36</f>
        <v>6224.1567643208173</v>
      </c>
      <c r="GG34">
        <f>(GD34*'Default-Data'!$C$58/pv_dollar_index)/CustomRegion1!$E36</f>
        <v>0</v>
      </c>
      <c r="GH34">
        <f>(GE34*'Default-Data'!$C$58/pv_dollar_index)/CustomRegion1!$E36</f>
        <v>1.2351316285404614</v>
      </c>
      <c r="GI34">
        <f>(GF34*'Default-Data'!$C$58/pv_dollar_index)/CustomRegion1!$E36</f>
        <v>1.2381867851451165</v>
      </c>
      <c r="GK34" t="s">
        <v>61</v>
      </c>
      <c r="GL34">
        <v>0</v>
      </c>
      <c r="GM34">
        <v>0</v>
      </c>
      <c r="GO34">
        <v>10795173.502131632</v>
      </c>
      <c r="GP34">
        <v>40297328.788240664</v>
      </c>
      <c r="GQ34">
        <f>GL34*CustomRegion2!$C$13</f>
        <v>0</v>
      </c>
      <c r="GR34">
        <f>GO34*CustomRegion2!C$13</f>
        <v>6651785.7690537758</v>
      </c>
      <c r="GS34">
        <f>GP34*CustomRegion2!D$13</f>
        <v>4459167.4128854861</v>
      </c>
      <c r="GT34">
        <f>GL34*CustomRegion2!D40</f>
        <v>0</v>
      </c>
      <c r="GU34">
        <f>GO34*CustomRegion2!$D40</f>
        <v>95169.98539699534</v>
      </c>
      <c r="GV34">
        <f>GP34*CustomRegion2!$D40</f>
        <v>355260.26437254576</v>
      </c>
      <c r="GW34">
        <f>(GT34*'Default-Data'!$C$59/pv_dollar_index)/CustomRegion2!$E40</f>
        <v>0</v>
      </c>
      <c r="GX34">
        <f>(GU34*'Default-Data'!$C$59/pv_dollar_index)/CustomRegion2!$E40</f>
        <v>31.924294633672407</v>
      </c>
      <c r="GY34">
        <f>(GV34*'Default-Data'!$C$59/pv_dollar_index)/CustomRegion2!$E40</f>
        <v>119.17027520972563</v>
      </c>
      <c r="GZ34">
        <v>1871113.2345021265</v>
      </c>
      <c r="HA34">
        <v>11260300.634988658</v>
      </c>
      <c r="HB34">
        <f>GM34*CustomRegion2!C40</f>
        <v>0</v>
      </c>
      <c r="HC34">
        <f>GZ34*CustomRegion2!$C40</f>
        <v>1675900.9968503548</v>
      </c>
      <c r="HD34">
        <f>HA34*CustomRegion2!$C40</f>
        <v>10085519.52444155</v>
      </c>
      <c r="HE34">
        <f>GM34*CustomRegion2!D40</f>
        <v>0</v>
      </c>
      <c r="HF34">
        <f>GZ34*CustomRegion2!$D40</f>
        <v>16495.688482313821</v>
      </c>
      <c r="HG34">
        <f>HA34*CustomRegion2!$D40</f>
        <v>99270.534816882733</v>
      </c>
      <c r="HH34">
        <f>(HE34*'Default-Data'!$C$59/pv_dollar_index)/CustomRegion2!$E40</f>
        <v>0</v>
      </c>
      <c r="HI34">
        <f>(HF34*'Default-Data'!$C$59/pv_dollar_index)/CustomRegion2!$E40</f>
        <v>5.5333960291990216</v>
      </c>
      <c r="HJ34">
        <f>(HG34*'Default-Data'!$C$59/pv_dollar_index)/CustomRegion2!$E40</f>
        <v>33.299803385663374</v>
      </c>
      <c r="HL34" t="s">
        <v>113</v>
      </c>
      <c r="HM34">
        <f t="shared" si="11"/>
        <v>0</v>
      </c>
      <c r="HN34">
        <f t="shared" si="12"/>
        <v>0</v>
      </c>
      <c r="HP34">
        <v>0</v>
      </c>
      <c r="HQ34">
        <v>15149148.326032696</v>
      </c>
      <c r="HR34">
        <f>HM34*CustomRegion3!D39</f>
        <v>0</v>
      </c>
      <c r="HS34">
        <f>HP34*CustomRegion3!$D39</f>
        <v>0</v>
      </c>
      <c r="HT34">
        <f>HQ34*CustomRegion3!$D39</f>
        <v>0</v>
      </c>
      <c r="HU34">
        <f>HM34*CustomRegion3!E39</f>
        <v>0</v>
      </c>
      <c r="HV34">
        <f>HP34*CustomRegion3!$E39</f>
        <v>0</v>
      </c>
      <c r="HW34">
        <f>HQ34*CustomRegion3!$E39</f>
        <v>0</v>
      </c>
      <c r="HX34">
        <v>0</v>
      </c>
      <c r="HY34">
        <v>0</v>
      </c>
      <c r="HZ34">
        <v>0</v>
      </c>
      <c r="IA34">
        <v>0</v>
      </c>
      <c r="IB34">
        <v>100118.68024764623</v>
      </c>
      <c r="IC34">
        <f>HN34*CustomRegion3!D39</f>
        <v>0</v>
      </c>
      <c r="ID34">
        <f>IA34*CustomRegion3!$D39</f>
        <v>0</v>
      </c>
      <c r="IE34">
        <f>IB34*CustomRegion3!$D39</f>
        <v>0</v>
      </c>
      <c r="IF34">
        <f>HN34*CustomRegion3!E39</f>
        <v>0</v>
      </c>
      <c r="IG34">
        <f>IA34*CustomRegion3!$E39</f>
        <v>0</v>
      </c>
      <c r="IH34">
        <f>IB34*CustomRegion3!$E39</f>
        <v>0</v>
      </c>
      <c r="II34">
        <v>0</v>
      </c>
      <c r="IJ34">
        <v>0</v>
      </c>
      <c r="IK34">
        <v>0</v>
      </c>
    </row>
    <row r="35" spans="2:245" x14ac:dyDescent="0.3">
      <c r="B35">
        <v>120</v>
      </c>
      <c r="C35" t="s">
        <v>195</v>
      </c>
      <c r="D35">
        <f t="shared" si="13"/>
        <v>0</v>
      </c>
      <c r="E35">
        <f t="shared" si="13"/>
        <v>0</v>
      </c>
      <c r="F35">
        <f t="shared" si="13"/>
        <v>0</v>
      </c>
      <c r="G35">
        <f t="shared" si="13"/>
        <v>18937390.194060653</v>
      </c>
      <c r="H35">
        <f t="shared" si="13"/>
        <v>21893097.83855398</v>
      </c>
      <c r="I35">
        <f t="shared" si="13"/>
        <v>0</v>
      </c>
      <c r="J35">
        <f t="shared" si="13"/>
        <v>10353643.059747871</v>
      </c>
      <c r="K35">
        <f t="shared" si="13"/>
        <v>11969617.680667384</v>
      </c>
      <c r="L35">
        <f t="shared" si="13"/>
        <v>0</v>
      </c>
      <c r="M35">
        <f t="shared" si="13"/>
        <v>2513163.4189850739</v>
      </c>
      <c r="N35">
        <f t="shared" si="14"/>
        <v>2905412.6282602185</v>
      </c>
      <c r="O35">
        <f t="shared" si="14"/>
        <v>0</v>
      </c>
      <c r="P35">
        <f t="shared" si="14"/>
        <v>440.20878390273083</v>
      </c>
      <c r="Q35">
        <f t="shared" si="14"/>
        <v>508.91563603077572</v>
      </c>
      <c r="R35">
        <f t="shared" si="14"/>
        <v>1057759.4081426985</v>
      </c>
      <c r="S35">
        <f t="shared" si="14"/>
        <v>2218610.9362265025</v>
      </c>
      <c r="T35">
        <f t="shared" si="14"/>
        <v>0</v>
      </c>
      <c r="U35">
        <f t="shared" si="14"/>
        <v>578309.00893801311</v>
      </c>
      <c r="V35">
        <f t="shared" si="14"/>
        <v>1212981.5928567904</v>
      </c>
      <c r="W35">
        <f t="shared" si="14"/>
        <v>0</v>
      </c>
      <c r="X35">
        <f t="shared" si="14"/>
        <v>140374.26611536279</v>
      </c>
      <c r="Y35">
        <f t="shared" si="14"/>
        <v>294429.79147324077</v>
      </c>
      <c r="Z35">
        <f t="shared" si="14"/>
        <v>0</v>
      </c>
      <c r="AA35">
        <f t="shared" si="14"/>
        <v>24.588128456380804</v>
      </c>
      <c r="AB35">
        <f t="shared" si="14"/>
        <v>51.572683045622398</v>
      </c>
      <c r="AD35">
        <v>34</v>
      </c>
      <c r="AE35" t="s">
        <v>299</v>
      </c>
      <c r="AF35">
        <f>'Solar-PV-Inputs'!B26*'Solar-PV-Inputs'!C26</f>
        <v>66911999.999999993</v>
      </c>
      <c r="AG35" s="4">
        <v>0</v>
      </c>
      <c r="AI35" s="85">
        <v>30925568.32032495</v>
      </c>
      <c r="AJ35" s="85">
        <v>10312059.531716801</v>
      </c>
      <c r="AK35" s="4">
        <f>AF35*'Colombia-IO-Data'!AN41</f>
        <v>48800103.10721042</v>
      </c>
      <c r="AL35" s="4">
        <f>AI35*'Colombia-IO-Data'!$AN41</f>
        <v>22554563.048196703</v>
      </c>
      <c r="AM35" s="4">
        <f>AJ35*'Colombia-IO-Data'!$AN41</f>
        <v>7520767.1029930646</v>
      </c>
      <c r="AN35" s="20">
        <f>AK35*'Colombia-IO-Data'!$AO41</f>
        <v>18299460.656686503</v>
      </c>
      <c r="AO35" s="20">
        <f>AL35*'Colombia-IO-Data'!$AO41</f>
        <v>8457693.9975409042</v>
      </c>
      <c r="AP35" s="20">
        <f>AM35*'Colombia-IO-Data'!$AO41</f>
        <v>2820198.5845597303</v>
      </c>
      <c r="AQ35" s="20">
        <f>(AN35*'Default-Data'!$F$19/pv_dollar_index)/'Colombia-IO-Data'!$AP41</f>
        <v>1370.7626378410221</v>
      </c>
      <c r="AR35" s="20">
        <f>(AO35*'Default-Data'!$F$19/pv_dollar_index)/'Colombia-IO-Data'!$AP41</f>
        <v>633.5427667309508</v>
      </c>
      <c r="AS35" s="20">
        <f>(AP35*'Default-Data'!$F$19/pv_dollar_index)/'Colombia-IO-Data'!$AP41</f>
        <v>211.25337645369706</v>
      </c>
      <c r="AT35" s="84">
        <v>273028.1491919221</v>
      </c>
      <c r="AU35" s="84">
        <v>80700.851001334609</v>
      </c>
      <c r="AV35">
        <f>'Colombia-IO-Data'!$AN41*Calculations!AG35</f>
        <v>0</v>
      </c>
      <c r="AW35">
        <f>'Colombia-IO-Data'!$AN41*Calculations!AT35</f>
        <v>199124.25023518395</v>
      </c>
      <c r="AX35">
        <f>'Colombia-IO-Data'!$AN41*Calculations!AU35</f>
        <v>58856.555620886451</v>
      </c>
      <c r="AY35">
        <f>AV35*'Colombia-IO-Data'!$AO41</f>
        <v>0</v>
      </c>
      <c r="AZ35">
        <f>AW35*'Colombia-IO-Data'!$AO41</f>
        <v>74669.23532857353</v>
      </c>
      <c r="BA35">
        <f>AX35*'Colombia-IO-Data'!$AO41</f>
        <v>22070.511236550134</v>
      </c>
      <c r="BB35">
        <f>(AY35*'Default-Data'!$F$19/pv_dollar_index)/'Colombia-IO-Data'!$AP41</f>
        <v>0</v>
      </c>
      <c r="BC35">
        <f>(AZ35*'Default-Data'!$F$19/pv_dollar_index)/'Colombia-IO-Data'!$AP41</f>
        <v>5.5932685615610254</v>
      </c>
      <c r="BD35">
        <f>(BA35*'Default-Data'!$F$19/pv_dollar_index)/'Colombia-IO-Data'!$AP41</f>
        <v>1.6532417413110463</v>
      </c>
      <c r="BF35" t="s">
        <v>956</v>
      </c>
      <c r="BG35">
        <f t="shared" si="3"/>
        <v>66911999.999999993</v>
      </c>
      <c r="BH35">
        <f t="shared" si="4"/>
        <v>0</v>
      </c>
      <c r="BJ35" s="84">
        <v>37248394.696287401</v>
      </c>
      <c r="BK35" s="84">
        <v>10189532.537577808</v>
      </c>
      <c r="BL35">
        <f>BG35*'Mexico-IO-Data'!AQ41</f>
        <v>50260659.298414223</v>
      </c>
      <c r="BM35">
        <f>BJ35*'Mexico-IO-Data'!$AQ41</f>
        <v>27978970.517141327</v>
      </c>
      <c r="BN35">
        <f>BK35*'Mexico-IO-Data'!$AQ41</f>
        <v>7653823.2795508178</v>
      </c>
      <c r="BO35">
        <f>BG35*'Mexico-IO-Data'!AR41</f>
        <v>22231510.23546372</v>
      </c>
      <c r="BP35">
        <f>BJ35*'Mexico-IO-Data'!$AR41</f>
        <v>12375778.155564114</v>
      </c>
      <c r="BQ35">
        <f>BK35*'Mexico-IO-Data'!$AR41</f>
        <v>3385471.9169020755</v>
      </c>
      <c r="BR35">
        <f>(Calculations!BO35*'Default-Data'!$F$19/pv_dollar_index)/'Mexico-IO-Data'!$AS41</f>
        <v>4551.1066134522307</v>
      </c>
      <c r="BS35">
        <f>(Calculations!BP35*'Default-Data'!$F$19/pv_dollar_index)/'Mexico-IO-Data'!$AS41</f>
        <v>2533.4979591516117</v>
      </c>
      <c r="BT35">
        <f>(Calculations!BQ35*'Default-Data'!$F$19/pv_dollar_index)/'Mexico-IO-Data'!$AS41</f>
        <v>693.05429399445643</v>
      </c>
      <c r="BU35" s="84">
        <v>251464.63975439989</v>
      </c>
      <c r="BV35" s="84">
        <v>119608.81032225461</v>
      </c>
      <c r="BW35">
        <f>BH35*'Mexico-IO-Data'!AQ41</f>
        <v>0</v>
      </c>
      <c r="BX35">
        <f>BU35*'Mexico-IO-Data'!$AQ41</f>
        <v>188886.57616413143</v>
      </c>
      <c r="BY35">
        <f>BV35*'Mexico-IO-Data'!$AQ41</f>
        <v>89843.640373856542</v>
      </c>
      <c r="BZ35">
        <f>BH35*'Mexico-IO-Data'!AR41</f>
        <v>0</v>
      </c>
      <c r="CA35">
        <f>BU35*'Mexico-IO-Data'!$AR41</f>
        <v>83549.119927025633</v>
      </c>
      <c r="CB35">
        <f>BV35*'Mexico-IO-Data'!$AR41</f>
        <v>39740.024075365291</v>
      </c>
      <c r="CC35">
        <f>(BZ35*'Default-Data'!$F$19/pv_dollar_index)/'Mexico-IO-Data'!$AS41</f>
        <v>0</v>
      </c>
      <c r="CD35">
        <f>(CA35*'Default-Data'!$F$19/pv_dollar_index)/'Mexico-IO-Data'!$AS41</f>
        <v>17.103694180948594</v>
      </c>
      <c r="CE35">
        <f>(CB35*'Default-Data'!$F$19/pv_dollar_index)/'Mexico-IO-Data'!$AS41</f>
        <v>8.1353486323046162</v>
      </c>
      <c r="CG35" t="s">
        <v>299</v>
      </c>
      <c r="CH35">
        <f t="shared" si="5"/>
        <v>66911999.999999993</v>
      </c>
      <c r="CI35">
        <f t="shared" si="6"/>
        <v>0</v>
      </c>
      <c r="CK35" s="84">
        <v>8861443.3901933357</v>
      </c>
      <c r="CL35" s="84">
        <v>4618267.4598056152</v>
      </c>
      <c r="CM35">
        <f>CH35*'Philippines-IO-Data'!AN41</f>
        <v>32418850.558457211</v>
      </c>
      <c r="CN35">
        <f>'Philippines-IO-Data'!$AN41*Calculations!CK35</f>
        <v>4293367.5424274597</v>
      </c>
      <c r="CO35">
        <f>'Philippines-IO-Data'!$AN41*Calculations!CL35</f>
        <v>2237549.6565402923</v>
      </c>
      <c r="CP35">
        <f>CH35*'Philippines-IO-Data'!AO41</f>
        <v>12686665.745279226</v>
      </c>
      <c r="CQ35">
        <f>'Philippines-IO-Data'!$AO41*Calculations!CK35</f>
        <v>1680149.6041382237</v>
      </c>
      <c r="CR35">
        <f>'Philippines-IO-Data'!$AO41*Calculations!CL35</f>
        <v>875633.90101706132</v>
      </c>
      <c r="CS35" s="31">
        <f>(CP35*'Default-Data'!$F$19/pv_dollar_index)/'Philippines-IO-Data'!$AP41</f>
        <v>2513.2877221837239</v>
      </c>
      <c r="CT35" s="31">
        <f>(CQ35*'Default-Data'!$F$19/pv_dollar_index)/'Philippines-IO-Data'!$AP41</f>
        <v>332.84548172822559</v>
      </c>
      <c r="CU35" s="31">
        <f>(CR35*'Default-Data'!$F$19/pv_dollar_index)/'Philippines-IO-Data'!$AP41</f>
        <v>173.46716440235036</v>
      </c>
      <c r="CV35" s="84">
        <v>63024.945785958036</v>
      </c>
      <c r="CW35" s="84">
        <v>40102.958243175737</v>
      </c>
      <c r="CX35">
        <f>CI35*'Philippines-IO-Data'!AN41</f>
        <v>0</v>
      </c>
      <c r="CY35">
        <f>'Philippines-IO-Data'!$AN41*Calculations!CV35</f>
        <v>30535.57357260045</v>
      </c>
      <c r="CZ35">
        <f>'Philippines-IO-Data'!$AN41*Calculations!CW35</f>
        <v>19429.875212780429</v>
      </c>
      <c r="DA35">
        <f>'Philippines-IO-Data'!AO41*Calculations!CI35</f>
        <v>0</v>
      </c>
      <c r="DB35">
        <f>'Philippines-IO-Data'!$AO41*Calculations!CV35</f>
        <v>11949.671520815313</v>
      </c>
      <c r="DC35">
        <f>'Philippines-IO-Data'!$AO41*Calculations!CW35</f>
        <v>7603.611110534147</v>
      </c>
      <c r="DD35" s="20">
        <f>(DA35*'Default-Data'!$F$19/pv_dollar_index)/'Philippines-IO-Data'!$AP41</f>
        <v>0</v>
      </c>
      <c r="DE35" s="20">
        <f>(DB35*'Default-Data'!$F$19/pv_dollar_index)/'Philippines-IO-Data'!$AP41</f>
        <v>2.367285725058931</v>
      </c>
      <c r="DF35" s="20">
        <f>(DC35*'Default-Data'!$F$19/pv_dollar_index)/'Philippines-IO-Data'!$AP41</f>
        <v>1.5063108646553705</v>
      </c>
      <c r="DH35" t="s">
        <v>956</v>
      </c>
      <c r="DI35">
        <f t="shared" si="7"/>
        <v>66911999.999999993</v>
      </c>
      <c r="DJ35">
        <f t="shared" si="8"/>
        <v>0</v>
      </c>
      <c r="DL35" s="84">
        <v>36433966.407263584</v>
      </c>
      <c r="DM35" s="84">
        <v>26436605.932874069</v>
      </c>
      <c r="DN35">
        <f>DI35*'SouthAfrica-IO-Data'!AR41</f>
        <v>28507689.306626614</v>
      </c>
      <c r="DO35">
        <f>DL35*'SouthAfrica-IO-Data'!$AR41</f>
        <v>15522599.751111034</v>
      </c>
      <c r="DP35">
        <f>DM35*'SouthAfrica-IO-Data'!$AR41</f>
        <v>11263249.465807268</v>
      </c>
      <c r="DQ35">
        <f>DI35*'SouthAfrica-IO-Data'!AS41</f>
        <v>18403473.56367835</v>
      </c>
      <c r="DR35">
        <f>DL35*'SouthAfrica-IO-Data'!$AS41</f>
        <v>10020796.532699972</v>
      </c>
      <c r="DS35">
        <f>DM35*'SouthAfrica-IO-Data'!$AS41</f>
        <v>7271122.9435531776</v>
      </c>
      <c r="DT35">
        <f>(DQ35*'Default-Data'!$F$19/pv_dollar_index)/'SouthAfrica-IO-Data'!$AT41</f>
        <v>898.2153964349701</v>
      </c>
      <c r="DU35">
        <f>(DR35*'Default-Data'!$F$19/pv_dollar_index)/'SouthAfrica-IO-Data'!$AT41</f>
        <v>489.08341672941555</v>
      </c>
      <c r="DV35">
        <f>(DS35*'Default-Data'!$F$19/pv_dollar_index)/'SouthAfrica-IO-Data'!$AT41</f>
        <v>354.88053680044783</v>
      </c>
      <c r="DW35" s="84">
        <v>664741.8181522165</v>
      </c>
      <c r="DX35" s="84">
        <v>227535.3590174655</v>
      </c>
      <c r="DY35">
        <f>DJ35*'SouthAfrica-IO-Data'!AR41</f>
        <v>0</v>
      </c>
      <c r="DZ35">
        <f>DW35*'SouthAfrica-IO-Data'!$AR41</f>
        <v>283211.57970177964</v>
      </c>
      <c r="EA35">
        <f>DX35*'SouthAfrica-IO-Data'!$AR41</f>
        <v>96940.867425000746</v>
      </c>
      <c r="EB35">
        <f>DJ35*'SouthAfrica-IO-Data'!AS41</f>
        <v>0</v>
      </c>
      <c r="EC35">
        <f>DW35*'SouthAfrica-IO-Data'!$AS41</f>
        <v>182830.56069218973</v>
      </c>
      <c r="ED35">
        <f>DX35*'SouthAfrica-IO-Data'!$AS41</f>
        <v>62581.315227163876</v>
      </c>
      <c r="EE35">
        <f>(EB35*'Default-Data'!$F$19/pv_dollar_index)/'SouthAfrica-IO-Data'!$AT41</f>
        <v>0</v>
      </c>
      <c r="EF35">
        <f>(EC35*'Default-Data'!$F$19/pv_dollar_index)/'SouthAfrica-IO-Data'!$AT41</f>
        <v>8.9233819900540396</v>
      </c>
      <c r="EG35">
        <f>(ED35*'Default-Data'!$F$19/pv_dollar_index)/'SouthAfrica-IO-Data'!$AT41</f>
        <v>3.0543962622974363</v>
      </c>
      <c r="EI35" t="s">
        <v>114</v>
      </c>
      <c r="EJ35">
        <v>0</v>
      </c>
      <c r="EK35">
        <v>0</v>
      </c>
      <c r="EM35" s="84">
        <v>0</v>
      </c>
      <c r="EN35" s="84">
        <v>28220127.349010006</v>
      </c>
      <c r="EO35">
        <f>EJ35*'Zambia-IO-Data'!BO39</f>
        <v>0</v>
      </c>
      <c r="EP35">
        <f>EM35*'Zambia-IO-Data'!$BO39</f>
        <v>0</v>
      </c>
      <c r="EQ35">
        <f>EN35*'Zambia-IO-Data'!$BO39</f>
        <v>0</v>
      </c>
      <c r="ER35">
        <f>EJ35*'Zambia-IO-Data'!$BN39</f>
        <v>0</v>
      </c>
      <c r="ES35">
        <f>EM35*'Zambia-IO-Data'!$BN39</f>
        <v>0</v>
      </c>
      <c r="ET35">
        <f>EN35*'Zambia-IO-Data'!$BN39</f>
        <v>0</v>
      </c>
      <c r="EU35">
        <v>0</v>
      </c>
      <c r="EV35">
        <v>0</v>
      </c>
      <c r="EW35">
        <v>0</v>
      </c>
      <c r="EX35" s="84">
        <v>0</v>
      </c>
      <c r="EY35" s="84">
        <v>200890.22656470633</v>
      </c>
      <c r="EZ35">
        <f>EK35*'Zambia-IO-Data'!BO39</f>
        <v>0</v>
      </c>
      <c r="FA35">
        <f>EX35*'Zambia-IO-Data'!$BO39</f>
        <v>0</v>
      </c>
      <c r="FB35">
        <f>EY35*'Zambia-IO-Data'!$BO39</f>
        <v>0</v>
      </c>
      <c r="FC35">
        <f>EK35*'Zambia-IO-Data'!BN39</f>
        <v>0</v>
      </c>
      <c r="FD35">
        <f>EX35*'Zambia-IO-Data'!$BN39</f>
        <v>0</v>
      </c>
      <c r="FE35">
        <f>EY35*'Zambia-IO-Data'!$BN39</f>
        <v>0</v>
      </c>
      <c r="FF35">
        <v>0</v>
      </c>
      <c r="FG35">
        <v>0</v>
      </c>
      <c r="FH35">
        <v>0</v>
      </c>
      <c r="FJ35" t="s">
        <v>299</v>
      </c>
      <c r="FK35">
        <f t="shared" si="9"/>
        <v>66911999.999999993</v>
      </c>
      <c r="FL35">
        <f t="shared" si="10"/>
        <v>0</v>
      </c>
      <c r="FN35">
        <v>13472214.627419345</v>
      </c>
      <c r="FO35">
        <v>7086317.1268888786</v>
      </c>
      <c r="FP35">
        <f>FK35*CustomRegion1!C37</f>
        <v>32418850.558457211</v>
      </c>
      <c r="FQ35">
        <f>FN35*CustomRegion1!$C37</f>
        <v>6527285.2806338035</v>
      </c>
      <c r="FR35">
        <f>FO35*CustomRegion1!$C37</f>
        <v>3433319.2244507177</v>
      </c>
      <c r="FS35">
        <f>FK35*CustomRegion1!D37</f>
        <v>12686665.745279226</v>
      </c>
      <c r="FT35">
        <f>FN35*CustomRegion1!$D37</f>
        <v>2554362.2044884437</v>
      </c>
      <c r="FU35">
        <f>FO35*CustomRegion1!$D37</f>
        <v>1343581.6707599033</v>
      </c>
      <c r="FV35">
        <f>(FS35*'Default-Data'!$C$58/pv_dollar_index)/CustomRegion1!$E37</f>
        <v>2523.789561889685</v>
      </c>
      <c r="FW35">
        <f>(FT35*'Default-Data'!$C$58/pv_dollar_index)/CustomRegion1!$E37</f>
        <v>508.14554418069218</v>
      </c>
      <c r="FX35">
        <f>(FU35*'Default-Data'!$C$58/pv_dollar_index)/CustomRegion1!$E37</f>
        <v>267.28200019551434</v>
      </c>
      <c r="FY35">
        <v>108521.15823465673</v>
      </c>
      <c r="FZ35">
        <v>61953.414166130038</v>
      </c>
      <c r="GA35">
        <f>FL35*CustomRegion1!C37</f>
        <v>0</v>
      </c>
      <c r="GB35">
        <f>FY35*CustomRegion1!$C37</f>
        <v>52578.479364538871</v>
      </c>
      <c r="GC35">
        <f>FZ35*CustomRegion1!$C37</f>
        <v>30016.416718047225</v>
      </c>
      <c r="GD35">
        <f>FL35*CustomRegion1!D37</f>
        <v>0</v>
      </c>
      <c r="GE35">
        <f>FY35*CustomRegion1!$D37</f>
        <v>20575.855762996867</v>
      </c>
      <c r="GF35">
        <f>FZ35*CustomRegion1!$D37</f>
        <v>11746.506714857407</v>
      </c>
      <c r="GG35">
        <f>(GD35*'Default-Data'!$C$58/pv_dollar_index)/CustomRegion1!$E37</f>
        <v>0</v>
      </c>
      <c r="GH35">
        <f>(GE35*'Default-Data'!$C$58/pv_dollar_index)/CustomRegion1!$E37</f>
        <v>4.0932054997131395</v>
      </c>
      <c r="GI35">
        <f>(GF35*'Default-Data'!$C$58/pv_dollar_index)/CustomRegion1!$E37</f>
        <v>2.3367614179206657</v>
      </c>
      <c r="GK35" t="s">
        <v>62</v>
      </c>
      <c r="GL35">
        <v>0</v>
      </c>
      <c r="GM35">
        <v>0</v>
      </c>
      <c r="GO35">
        <v>4466046.1398469713</v>
      </c>
      <c r="GP35">
        <v>2449999.9811812248</v>
      </c>
      <c r="GQ35">
        <f>GL35*CustomRegion2!$C$13</f>
        <v>0</v>
      </c>
      <c r="GR35">
        <f>GO35*CustomRegion2!C$13</f>
        <v>2751894.8306949958</v>
      </c>
      <c r="GS35">
        <f>GP35*CustomRegion2!D$13</f>
        <v>271108.79073556437</v>
      </c>
      <c r="GT35">
        <f>GL35*CustomRegion2!D41</f>
        <v>0</v>
      </c>
      <c r="GU35">
        <f>GO35*CustomRegion2!$D41</f>
        <v>170058.63337661192</v>
      </c>
      <c r="GV35">
        <f>GP35*CustomRegion2!$D41</f>
        <v>93291.389189875292</v>
      </c>
      <c r="GW35">
        <f>(GT35*'Default-Data'!$C$59/pv_dollar_index)/CustomRegion2!$E41</f>
        <v>0</v>
      </c>
      <c r="GX35">
        <f>(GU35*'Default-Data'!$C$59/pv_dollar_index)/CustomRegion2!$E41</f>
        <v>57.04531627558741</v>
      </c>
      <c r="GY35">
        <f>(GV35*'Default-Data'!$C$59/pv_dollar_index)/CustomRegion2!$E41</f>
        <v>31.294128951040147</v>
      </c>
      <c r="GZ35">
        <v>1654240.5494869188</v>
      </c>
      <c r="HA35">
        <v>684604.59224949032</v>
      </c>
      <c r="HB35">
        <f>GM35*CustomRegion2!C41</f>
        <v>0</v>
      </c>
      <c r="HC35">
        <f>GZ35*CustomRegion2!$C41</f>
        <v>1404979.7729063027</v>
      </c>
      <c r="HD35">
        <f>HA35*CustomRegion2!$C41</f>
        <v>581448.45067885146</v>
      </c>
      <c r="HE35">
        <f>GM35*CustomRegion2!D41</f>
        <v>0</v>
      </c>
      <c r="HF35">
        <f>GZ35*CustomRegion2!$D41</f>
        <v>62990.367388268925</v>
      </c>
      <c r="HG35">
        <f>HA35*CustomRegion2!$D41</f>
        <v>26068.454672367134</v>
      </c>
      <c r="HH35">
        <f>(HE35*'Default-Data'!$C$59/pv_dollar_index)/CustomRegion2!$E41</f>
        <v>0</v>
      </c>
      <c r="HI35">
        <f>(HF35*'Default-Data'!$C$59/pv_dollar_index)/CustomRegion2!$E41</f>
        <v>21.129803048702104</v>
      </c>
      <c r="HJ35">
        <f>(HG35*'Default-Data'!$C$59/pv_dollar_index)/CustomRegion2!$E41</f>
        <v>8.744532471384165</v>
      </c>
      <c r="HL35" t="s">
        <v>114</v>
      </c>
      <c r="HM35">
        <f t="shared" si="11"/>
        <v>0</v>
      </c>
      <c r="HN35">
        <f t="shared" si="12"/>
        <v>0</v>
      </c>
      <c r="HP35">
        <v>0</v>
      </c>
      <c r="HQ35">
        <v>28220127.349010006</v>
      </c>
      <c r="HR35">
        <f>HM35*CustomRegion3!D40</f>
        <v>0</v>
      </c>
      <c r="HS35">
        <f>HP35*CustomRegion3!$D40</f>
        <v>0</v>
      </c>
      <c r="HT35">
        <f>HQ35*CustomRegion3!$D40</f>
        <v>0</v>
      </c>
      <c r="HU35">
        <f>HM35*CustomRegion3!E40</f>
        <v>0</v>
      </c>
      <c r="HV35">
        <f>HP35*CustomRegion3!$E40</f>
        <v>0</v>
      </c>
      <c r="HW35">
        <f>HQ35*CustomRegion3!$E40</f>
        <v>0</v>
      </c>
      <c r="HX35">
        <v>0</v>
      </c>
      <c r="HY35">
        <v>0</v>
      </c>
      <c r="HZ35">
        <v>0</v>
      </c>
      <c r="IA35">
        <v>0</v>
      </c>
      <c r="IB35">
        <v>200890.22656470633</v>
      </c>
      <c r="IC35">
        <f>HN35*CustomRegion3!D40</f>
        <v>0</v>
      </c>
      <c r="ID35">
        <f>IA35*CustomRegion3!$D40</f>
        <v>0</v>
      </c>
      <c r="IE35">
        <f>IB35*CustomRegion3!$D40</f>
        <v>0</v>
      </c>
      <c r="IF35">
        <f>HN35*CustomRegion3!E40</f>
        <v>0</v>
      </c>
      <c r="IG35">
        <f>IA35*CustomRegion3!$E40</f>
        <v>0</v>
      </c>
      <c r="IH35">
        <f>IB35*CustomRegion3!$E40</f>
        <v>0</v>
      </c>
      <c r="II35">
        <v>0</v>
      </c>
      <c r="IJ35">
        <v>0</v>
      </c>
      <c r="IK35">
        <v>0</v>
      </c>
    </row>
    <row r="36" spans="2:245" x14ac:dyDescent="0.3">
      <c r="B36">
        <v>121</v>
      </c>
      <c r="C36" t="s">
        <v>196</v>
      </c>
      <c r="D36">
        <f t="shared" si="13"/>
        <v>545897110.178931</v>
      </c>
      <c r="E36">
        <f t="shared" si="13"/>
        <v>0</v>
      </c>
      <c r="F36">
        <f t="shared" si="13"/>
        <v>0</v>
      </c>
      <c r="G36">
        <f t="shared" si="13"/>
        <v>145718940.82769829</v>
      </c>
      <c r="H36">
        <f t="shared" si="13"/>
        <v>160251483.83740294</v>
      </c>
      <c r="I36">
        <f t="shared" si="13"/>
        <v>398132401.70163858</v>
      </c>
      <c r="J36">
        <f t="shared" si="13"/>
        <v>107063579.59968191</v>
      </c>
      <c r="K36">
        <f t="shared" si="13"/>
        <v>115153159.73785315</v>
      </c>
      <c r="L36">
        <f t="shared" si="13"/>
        <v>149294934.99399519</v>
      </c>
      <c r="M36">
        <f t="shared" si="13"/>
        <v>33075849.523443256</v>
      </c>
      <c r="N36">
        <f t="shared" si="14"/>
        <v>44326590.774969243</v>
      </c>
      <c r="O36">
        <f t="shared" si="14"/>
        <v>11183.275985453471</v>
      </c>
      <c r="P36">
        <f t="shared" si="14"/>
        <v>2925.850619829037</v>
      </c>
      <c r="Q36">
        <f t="shared" si="14"/>
        <v>3729.1177904721339</v>
      </c>
      <c r="R36">
        <f t="shared" si="14"/>
        <v>13245110.076377971</v>
      </c>
      <c r="S36">
        <f t="shared" si="14"/>
        <v>16239624.799103798</v>
      </c>
      <c r="T36">
        <f t="shared" si="14"/>
        <v>0</v>
      </c>
      <c r="U36">
        <f t="shared" si="14"/>
        <v>9508788.3167179357</v>
      </c>
      <c r="V36">
        <f t="shared" si="14"/>
        <v>11669433.96587464</v>
      </c>
      <c r="W36">
        <f t="shared" si="14"/>
        <v>0</v>
      </c>
      <c r="X36">
        <f t="shared" si="14"/>
        <v>3157392.8143964685</v>
      </c>
      <c r="Y36">
        <f t="shared" si="14"/>
        <v>4491984.6329741301</v>
      </c>
      <c r="Z36">
        <f t="shared" si="14"/>
        <v>0</v>
      </c>
      <c r="AA36">
        <f t="shared" si="14"/>
        <v>290.26607150923815</v>
      </c>
      <c r="AB36">
        <f t="shared" si="14"/>
        <v>377.90273324630357</v>
      </c>
      <c r="AD36">
        <v>35</v>
      </c>
      <c r="AE36" t="s">
        <v>300</v>
      </c>
      <c r="AF36">
        <v>0</v>
      </c>
      <c r="AG36" s="4">
        <v>0</v>
      </c>
      <c r="AI36" s="85">
        <v>444916.89959559956</v>
      </c>
      <c r="AJ36" s="85">
        <v>20446537.279192418</v>
      </c>
      <c r="AK36" s="4">
        <f>AF36*'Colombia-IO-Data'!AN42</f>
        <v>0</v>
      </c>
      <c r="AL36" s="4">
        <f>AI36*'Colombia-IO-Data'!$AN42</f>
        <v>269403.16477534809</v>
      </c>
      <c r="AM36" s="4">
        <f>AJ36*'Colombia-IO-Data'!$AN42</f>
        <v>12380653.233712438</v>
      </c>
      <c r="AN36" s="20">
        <f>AK36*'Colombia-IO-Data'!$AO42</f>
        <v>0</v>
      </c>
      <c r="AO36" s="20">
        <f>AL36*'Colombia-IO-Data'!$AO42</f>
        <v>226179.03068816196</v>
      </c>
      <c r="AP36" s="20">
        <f>AM36*'Colombia-IO-Data'!$AO42</f>
        <v>10394251.121817464</v>
      </c>
      <c r="AQ36" s="20">
        <f>(AN36*'Default-Data'!$F$19/pv_dollar_index)/'Colombia-IO-Data'!$AP42</f>
        <v>0</v>
      </c>
      <c r="AR36" s="20">
        <f>(AO36*'Default-Data'!$F$19/pv_dollar_index)/'Colombia-IO-Data'!$AP42</f>
        <v>16.94245369013893</v>
      </c>
      <c r="AS36" s="20">
        <f>(AP36*'Default-Data'!$F$19/pv_dollar_index)/'Colombia-IO-Data'!$AP42</f>
        <v>778.60497385306076</v>
      </c>
      <c r="AT36" s="84">
        <v>268.20033957007485</v>
      </c>
      <c r="AU36" s="84">
        <v>160011.9698093546</v>
      </c>
      <c r="AV36">
        <f>'Colombia-IO-Data'!$AN42*Calculations!AG36</f>
        <v>0</v>
      </c>
      <c r="AW36">
        <f>'Colombia-IO-Data'!$AN42*Calculations!AT36</f>
        <v>162.39891166120094</v>
      </c>
      <c r="AX36">
        <f>'Colombia-IO-Data'!$AN42*Calculations!AU36</f>
        <v>96889.399138939654</v>
      </c>
      <c r="AY36">
        <f>AV36*'Colombia-IO-Data'!$AO42</f>
        <v>0</v>
      </c>
      <c r="AZ36">
        <f>AW36*'Colombia-IO-Data'!$AO42</f>
        <v>136.34297301211208</v>
      </c>
      <c r="BA36">
        <f>AX36*'Colombia-IO-Data'!$AO42</f>
        <v>81344.071809542045</v>
      </c>
      <c r="BB36">
        <f>(AY36*'Default-Data'!$F$19/pv_dollar_index)/'Colombia-IO-Data'!$AP42</f>
        <v>0</v>
      </c>
      <c r="BC36">
        <f>(AZ36*'Default-Data'!$F$19/pv_dollar_index)/'Colombia-IO-Data'!$AP42</f>
        <v>1.021307987396231E-2</v>
      </c>
      <c r="BD36">
        <f>(BA36*'Default-Data'!$F$19/pv_dollar_index)/'Colombia-IO-Data'!$AP42</f>
        <v>6.0932623391626981</v>
      </c>
      <c r="BF36" t="s">
        <v>957</v>
      </c>
      <c r="BG36">
        <f t="shared" si="3"/>
        <v>0</v>
      </c>
      <c r="BH36">
        <f t="shared" si="4"/>
        <v>0</v>
      </c>
      <c r="BJ36" s="84">
        <v>13217.369541101141</v>
      </c>
      <c r="BK36" s="84">
        <v>13006164.778874662</v>
      </c>
      <c r="BL36">
        <f>BG36*'Mexico-IO-Data'!AQ42</f>
        <v>0</v>
      </c>
      <c r="BM36">
        <f>BJ36*'Mexico-IO-Data'!$AQ42</f>
        <v>9471.7563458259774</v>
      </c>
      <c r="BN36">
        <f>BK36*'Mexico-IO-Data'!$AQ42</f>
        <v>9320403.9878044687</v>
      </c>
      <c r="BO36">
        <f>BG36*'Mexico-IO-Data'!AR42</f>
        <v>0</v>
      </c>
      <c r="BP36">
        <f>BJ36*'Mexico-IO-Data'!$AR42</f>
        <v>9337.5298551851956</v>
      </c>
      <c r="BQ36">
        <f>BK36*'Mexico-IO-Data'!$AR42</f>
        <v>9188322.3470865209</v>
      </c>
      <c r="BR36">
        <f>(Calculations!BO36*'Default-Data'!$F$19/pv_dollar_index)/'Mexico-IO-Data'!$AS42</f>
        <v>0</v>
      </c>
      <c r="BS36">
        <f>(Calculations!BP36*'Default-Data'!$F$19/pv_dollar_index)/'Mexico-IO-Data'!$AS42</f>
        <v>5.060658578139515</v>
      </c>
      <c r="BT36">
        <f>(Calculations!BQ36*'Default-Data'!$F$19/pv_dollar_index)/'Mexico-IO-Data'!$AS42</f>
        <v>4979.7926245636791</v>
      </c>
      <c r="BU36" s="84">
        <v>99.079505957365598</v>
      </c>
      <c r="BV36" s="84">
        <v>152671.56666111524</v>
      </c>
      <c r="BW36">
        <f>BH36*'Mexico-IO-Data'!AQ42</f>
        <v>0</v>
      </c>
      <c r="BX36">
        <f>BU36*'Mexico-IO-Data'!$AQ42</f>
        <v>71.001793236901307</v>
      </c>
      <c r="BY36">
        <f>BV36*'Mexico-IO-Data'!$AQ42</f>
        <v>109406.63161855879</v>
      </c>
      <c r="BZ36">
        <f>BH36*'Mexico-IO-Data'!AR42</f>
        <v>0</v>
      </c>
      <c r="CA36">
        <f>BU36*'Mexico-IO-Data'!$AR42</f>
        <v>69.995610097531227</v>
      </c>
      <c r="CB36">
        <f>BV36*'Mexico-IO-Data'!$AR42</f>
        <v>107856.20446663364</v>
      </c>
      <c r="CC36">
        <f>(BZ36*'Default-Data'!$F$19/pv_dollar_index)/'Mexico-IO-Data'!$AS42</f>
        <v>0</v>
      </c>
      <c r="CD36">
        <f>(CA36*'Default-Data'!$F$19/pv_dollar_index)/'Mexico-IO-Data'!$AS42</f>
        <v>3.7935502233010503E-2</v>
      </c>
      <c r="CE36">
        <f>(CB36*'Default-Data'!$F$19/pv_dollar_index)/'Mexico-IO-Data'!$AS42</f>
        <v>58.454798517890616</v>
      </c>
      <c r="CG36" t="s">
        <v>300</v>
      </c>
      <c r="CH36">
        <f t="shared" si="5"/>
        <v>0</v>
      </c>
      <c r="CI36">
        <f t="shared" si="6"/>
        <v>0</v>
      </c>
      <c r="CK36" s="84">
        <v>1756956.4918559224</v>
      </c>
      <c r="CL36" s="84">
        <v>15812535.784467015</v>
      </c>
      <c r="CM36">
        <f>CH36*'Philippines-IO-Data'!AN42</f>
        <v>0</v>
      </c>
      <c r="CN36">
        <f>'Philippines-IO-Data'!$AN42*Calculations!CK36</f>
        <v>978656.32604596461</v>
      </c>
      <c r="CO36">
        <f>'Philippines-IO-Data'!$AN42*Calculations!CL36</f>
        <v>8807866.4713832028</v>
      </c>
      <c r="CP36">
        <f>CH36*'Philippines-IO-Data'!AO42</f>
        <v>0</v>
      </c>
      <c r="CQ36">
        <f>'Philippines-IO-Data'!$AO42*Calculations!CK36</f>
        <v>831180.09079893329</v>
      </c>
      <c r="CR36">
        <f>'Philippines-IO-Data'!$AO42*Calculations!CL36</f>
        <v>7480586.4516379051</v>
      </c>
      <c r="CS36" s="31">
        <f>(CP36*'Default-Data'!$F$19/pv_dollar_index)/'Philippines-IO-Data'!$AP42</f>
        <v>0</v>
      </c>
      <c r="CT36" s="31">
        <f>(CQ36*'Default-Data'!$F$19/pv_dollar_index)/'Philippines-IO-Data'!$AP42</f>
        <v>164.66065702927796</v>
      </c>
      <c r="CU36" s="31">
        <f>(CR36*'Default-Data'!$F$19/pv_dollar_index)/'Philippines-IO-Data'!$AP42</f>
        <v>1481.9391052870888</v>
      </c>
      <c r="CV36" s="84">
        <v>454.48151326929406</v>
      </c>
      <c r="CW36" s="84">
        <v>137308.95142003911</v>
      </c>
      <c r="CX36">
        <f>CI36*'Philippines-IO-Data'!AN42</f>
        <v>0</v>
      </c>
      <c r="CY36">
        <f>'Philippines-IO-Data'!$AN42*Calculations!CV36</f>
        <v>253.15436670950388</v>
      </c>
      <c r="CZ36">
        <f>'Philippines-IO-Data'!$AN42*Calculations!CW36</f>
        <v>76483.552411711556</v>
      </c>
      <c r="DA36">
        <f>'Philippines-IO-Data'!AO42*Calculations!CI36</f>
        <v>0</v>
      </c>
      <c r="DB36">
        <f>'Philippines-IO-Data'!$AO42*Calculations!CV36</f>
        <v>215.00588501572639</v>
      </c>
      <c r="DC36">
        <f>'Philippines-IO-Data'!$AO42*Calculations!CW36</f>
        <v>64958.049466698714</v>
      </c>
      <c r="DD36" s="20">
        <f>(DA36*'Default-Data'!$F$19/pv_dollar_index)/'Philippines-IO-Data'!$AP42</f>
        <v>0</v>
      </c>
      <c r="DE36" s="20">
        <f>(DB36*'Default-Data'!$F$19/pv_dollar_index)/'Philippines-IO-Data'!$AP42</f>
        <v>4.2593669751908272E-2</v>
      </c>
      <c r="DF36" s="20">
        <f>(DC36*'Default-Data'!$F$19/pv_dollar_index)/'Philippines-IO-Data'!$AP42</f>
        <v>12.868492908974615</v>
      </c>
      <c r="DH36" t="s">
        <v>957</v>
      </c>
      <c r="DI36">
        <f t="shared" si="7"/>
        <v>0</v>
      </c>
      <c r="DJ36">
        <f t="shared" si="8"/>
        <v>0</v>
      </c>
      <c r="DL36" s="84">
        <v>58589.862472984198</v>
      </c>
      <c r="DM36" s="84">
        <v>74363466.149846211</v>
      </c>
      <c r="DN36">
        <f>DI36*'SouthAfrica-IO-Data'!AR42</f>
        <v>0</v>
      </c>
      <c r="DO36">
        <f>DL36*'SouthAfrica-IO-Data'!$AR42</f>
        <v>36266.095011442289</v>
      </c>
      <c r="DP36">
        <f>DM36*'SouthAfrica-IO-Data'!$AR42</f>
        <v>46029678.427970767</v>
      </c>
      <c r="DQ36">
        <f>DI36*'SouthAfrica-IO-Data'!AS42</f>
        <v>0</v>
      </c>
      <c r="DR36">
        <f>DL36*'SouthAfrica-IO-Data'!$AS42</f>
        <v>31987.680949620473</v>
      </c>
      <c r="DS36">
        <f>DM36*'SouthAfrica-IO-Data'!$AS42</f>
        <v>40599426.745642364</v>
      </c>
      <c r="DT36">
        <f>(DQ36*'Default-Data'!$F$19/pv_dollar_index)/'SouthAfrica-IO-Data'!$AT42</f>
        <v>0</v>
      </c>
      <c r="DU36">
        <f>(DR36*'Default-Data'!$F$19/pv_dollar_index)/'SouthAfrica-IO-Data'!$AT42</f>
        <v>1.4944596075375063</v>
      </c>
      <c r="DV36">
        <f>(DS36*'Default-Data'!$F$19/pv_dollar_index)/'SouthAfrica-IO-Data'!$AT42</f>
        <v>1896.7990663687142</v>
      </c>
      <c r="DW36" s="84">
        <v>555.63223318343478</v>
      </c>
      <c r="DX36" s="84">
        <v>640033.67191504326</v>
      </c>
      <c r="DY36">
        <f>DJ36*'SouthAfrica-IO-Data'!AR42</f>
        <v>0</v>
      </c>
      <c r="DZ36">
        <f>DW36*'SouthAfrica-IO-Data'!$AR42</f>
        <v>343.92658575264198</v>
      </c>
      <c r="EA36">
        <f>DX36*'SouthAfrica-IO-Data'!$AR42</f>
        <v>396169.59276694118</v>
      </c>
      <c r="EB36">
        <f>DJ36*'SouthAfrica-IO-Data'!AS42</f>
        <v>0</v>
      </c>
      <c r="EC36">
        <f>DW36*'SouthAfrica-IO-Data'!$AS42</f>
        <v>303.35259121989151</v>
      </c>
      <c r="ED36">
        <f>DX36*'SouthAfrica-IO-Data'!$AS42</f>
        <v>349432.34256050119</v>
      </c>
      <c r="EE36">
        <f>(EB36*'Default-Data'!$F$19/pv_dollar_index)/'SouthAfrica-IO-Data'!$AT42</f>
        <v>0</v>
      </c>
      <c r="EF36">
        <f>(EC36*'Default-Data'!$F$19/pv_dollar_index)/'SouthAfrica-IO-Data'!$AT42</f>
        <v>1.417258710107722E-2</v>
      </c>
      <c r="EG36">
        <f>(ED36*'Default-Data'!$F$19/pv_dollar_index)/'SouthAfrica-IO-Data'!$AT42</f>
        <v>16.325426102203071</v>
      </c>
      <c r="EI36" t="s">
        <v>115</v>
      </c>
      <c r="EJ36">
        <v>0</v>
      </c>
      <c r="EK36">
        <v>0</v>
      </c>
      <c r="EM36" s="84">
        <v>0</v>
      </c>
      <c r="EN36" s="84">
        <v>18633662.618745387</v>
      </c>
      <c r="EO36">
        <f>EJ36*'Zambia-IO-Data'!BO40</f>
        <v>0</v>
      </c>
      <c r="EP36">
        <f>EM36*'Zambia-IO-Data'!$BO40</f>
        <v>0</v>
      </c>
      <c r="EQ36">
        <f>EN36*'Zambia-IO-Data'!$BO40</f>
        <v>0</v>
      </c>
      <c r="ER36">
        <f>EJ36*'Zambia-IO-Data'!$BN40</f>
        <v>0</v>
      </c>
      <c r="ES36">
        <f>EM36*'Zambia-IO-Data'!$BN40</f>
        <v>0</v>
      </c>
      <c r="ET36">
        <f>EN36*'Zambia-IO-Data'!$BN40</f>
        <v>0</v>
      </c>
      <c r="EU36">
        <v>0</v>
      </c>
      <c r="EV36">
        <v>0</v>
      </c>
      <c r="EW36">
        <v>0</v>
      </c>
      <c r="EX36" s="84">
        <v>0</v>
      </c>
      <c r="EY36" s="84">
        <v>136993.41848237111</v>
      </c>
      <c r="EZ36">
        <f>EK36*'Zambia-IO-Data'!BO40</f>
        <v>0</v>
      </c>
      <c r="FA36">
        <f>EX36*'Zambia-IO-Data'!$BO40</f>
        <v>0</v>
      </c>
      <c r="FB36">
        <f>EY36*'Zambia-IO-Data'!$BO40</f>
        <v>0</v>
      </c>
      <c r="FC36">
        <f>EK36*'Zambia-IO-Data'!BN40</f>
        <v>0</v>
      </c>
      <c r="FD36">
        <f>EX36*'Zambia-IO-Data'!$BN40</f>
        <v>0</v>
      </c>
      <c r="FE36">
        <f>EY36*'Zambia-IO-Data'!$BN40</f>
        <v>0</v>
      </c>
      <c r="FF36">
        <v>0</v>
      </c>
      <c r="FG36">
        <v>0</v>
      </c>
      <c r="FH36">
        <v>0</v>
      </c>
      <c r="FJ36" t="s">
        <v>300</v>
      </c>
      <c r="FK36">
        <f t="shared" si="9"/>
        <v>0</v>
      </c>
      <c r="FL36">
        <f t="shared" si="10"/>
        <v>0</v>
      </c>
      <c r="FN36">
        <v>1833729.8019799958</v>
      </c>
      <c r="FO36">
        <v>18301176.214349516</v>
      </c>
      <c r="FP36">
        <f>FK36*CustomRegion1!C38</f>
        <v>0</v>
      </c>
      <c r="FQ36">
        <f>FN36*CustomRegion1!$C38</f>
        <v>1021420.438858483</v>
      </c>
      <c r="FR36">
        <f>FO36*CustomRegion1!$C38</f>
        <v>10194083.894095559</v>
      </c>
      <c r="FS36">
        <f>FK36*CustomRegion1!D38</f>
        <v>0</v>
      </c>
      <c r="FT36">
        <f>FN36*CustomRegion1!$D38</f>
        <v>867499.96962100663</v>
      </c>
      <c r="FU36">
        <f>FO36*CustomRegion1!$D38</f>
        <v>8657911.2107106876</v>
      </c>
      <c r="FV36">
        <f>(FS36*'Default-Data'!$C$58/pv_dollar_index)/CustomRegion1!$E38</f>
        <v>0</v>
      </c>
      <c r="FW36">
        <f>(FT36*'Default-Data'!$C$58/pv_dollar_index)/CustomRegion1!$E38</f>
        <v>172.57389862925947</v>
      </c>
      <c r="FX36">
        <f>(FU36*'Default-Data'!$C$58/pv_dollar_index)/CustomRegion1!$E38</f>
        <v>1722.3395319207568</v>
      </c>
      <c r="FY36">
        <v>1027.3726498230981</v>
      </c>
      <c r="FZ36">
        <v>160001.35605456709</v>
      </c>
      <c r="GA36">
        <f>FL36*CustomRegion1!C38</f>
        <v>0</v>
      </c>
      <c r="GB36">
        <f>FY36*CustomRegion1!$C38</f>
        <v>572.26502057196706</v>
      </c>
      <c r="GC36">
        <f>FZ36*CustomRegion1!$C38</f>
        <v>89123.6294151646</v>
      </c>
      <c r="GD36">
        <f>FL36*CustomRegion1!D38</f>
        <v>0</v>
      </c>
      <c r="GE36">
        <f>FY36*CustomRegion1!$D38</f>
        <v>486.02893487833126</v>
      </c>
      <c r="GF36">
        <f>FZ36*CustomRegion1!$D38</f>
        <v>75693.360803093383</v>
      </c>
      <c r="GG36">
        <f>(GD36*'Default-Data'!$C$58/pv_dollar_index)/CustomRegion1!$E38</f>
        <v>0</v>
      </c>
      <c r="GH36">
        <f>(GE36*'Default-Data'!$C$58/pv_dollar_index)/CustomRegion1!$E38</f>
        <v>9.6686929194042259E-2</v>
      </c>
      <c r="GI36">
        <f>(GF36*'Default-Data'!$C$58/pv_dollar_index)/CustomRegion1!$E38</f>
        <v>15.057866088281051</v>
      </c>
      <c r="GK36" t="s">
        <v>63</v>
      </c>
      <c r="GL36">
        <v>0</v>
      </c>
      <c r="GM36">
        <v>0</v>
      </c>
      <c r="GO36">
        <v>203956.35068187758</v>
      </c>
      <c r="GP36">
        <v>195482.30301551113</v>
      </c>
      <c r="GQ36">
        <f>GL36*CustomRegion2!$C$13</f>
        <v>0</v>
      </c>
      <c r="GR36">
        <f>GO36*CustomRegion2!C$13</f>
        <v>125674.12193106147</v>
      </c>
      <c r="GS36">
        <f>GP36*CustomRegion2!D$13</f>
        <v>21631.41681135313</v>
      </c>
      <c r="GT36">
        <f>GL36*CustomRegion2!D42</f>
        <v>0</v>
      </c>
      <c r="GU36">
        <f>GO36*CustomRegion2!$D42</f>
        <v>69126.940777197276</v>
      </c>
      <c r="GV36">
        <f>GP36*CustomRegion2!$D42</f>
        <v>66254.831185033894</v>
      </c>
      <c r="GW36">
        <f>(GT36*'Default-Data'!$C$59/pv_dollar_index)/CustomRegion2!$E42</f>
        <v>0</v>
      </c>
      <c r="GX36">
        <f>(GU36*'Default-Data'!$C$59/pv_dollar_index)/CustomRegion2!$E42</f>
        <v>4.383253406986463</v>
      </c>
      <c r="GY36">
        <f>(GV36*'Default-Data'!$C$59/pv_dollar_index)/CustomRegion2!$E42</f>
        <v>4.2011365070694726</v>
      </c>
      <c r="GZ36">
        <v>65210.437308752058</v>
      </c>
      <c r="HA36">
        <v>54623.707500357799</v>
      </c>
      <c r="HB36">
        <f>GM36*CustomRegion2!C42</f>
        <v>0</v>
      </c>
      <c r="HC36">
        <f>GZ36*CustomRegion2!$C42</f>
        <v>33738.329130040111</v>
      </c>
      <c r="HD36">
        <f>HA36*CustomRegion2!$C42</f>
        <v>28261.006949308867</v>
      </c>
      <c r="HE36">
        <f>GM36*CustomRegion2!D42</f>
        <v>0</v>
      </c>
      <c r="HF36">
        <f>GZ36*CustomRegion2!$D42</f>
        <v>22101.778261998377</v>
      </c>
      <c r="HG36">
        <f>HA36*CustomRegion2!$D42</f>
        <v>18513.617157711244</v>
      </c>
      <c r="HH36">
        <f>(HE36*'Default-Data'!$C$59/pv_dollar_index)/CustomRegion2!$E42</f>
        <v>0</v>
      </c>
      <c r="HI36">
        <f>(HF36*'Default-Data'!$C$59/pv_dollar_index)/CustomRegion2!$E42</f>
        <v>1.401446292547645</v>
      </c>
      <c r="HJ36">
        <f>(HG36*'Default-Data'!$C$59/pv_dollar_index)/CustomRegion2!$E42</f>
        <v>1.1739254561218708</v>
      </c>
      <c r="HL36" t="s">
        <v>115</v>
      </c>
      <c r="HM36">
        <f t="shared" si="11"/>
        <v>0</v>
      </c>
      <c r="HN36">
        <f t="shared" si="12"/>
        <v>0</v>
      </c>
      <c r="HP36">
        <v>0</v>
      </c>
      <c r="HQ36">
        <v>18633662.618745387</v>
      </c>
      <c r="HR36">
        <f>HM36*CustomRegion3!D41</f>
        <v>0</v>
      </c>
      <c r="HS36">
        <f>HP36*CustomRegion3!$D41</f>
        <v>0</v>
      </c>
      <c r="HT36">
        <f>HQ36*CustomRegion3!$D41</f>
        <v>0</v>
      </c>
      <c r="HU36">
        <f>HM36*CustomRegion3!E41</f>
        <v>0</v>
      </c>
      <c r="HV36">
        <f>HP36*CustomRegion3!$E41</f>
        <v>0</v>
      </c>
      <c r="HW36">
        <f>HQ36*CustomRegion3!$E41</f>
        <v>0</v>
      </c>
      <c r="HX36">
        <v>0</v>
      </c>
      <c r="HY36">
        <v>0</v>
      </c>
      <c r="HZ36">
        <v>0</v>
      </c>
      <c r="IA36">
        <v>0</v>
      </c>
      <c r="IB36">
        <v>136993.41848237111</v>
      </c>
      <c r="IC36">
        <f>HN36*CustomRegion3!D41</f>
        <v>0</v>
      </c>
      <c r="ID36">
        <f>IA36*CustomRegion3!$D41</f>
        <v>0</v>
      </c>
      <c r="IE36">
        <f>IB36*CustomRegion3!$D41</f>
        <v>0</v>
      </c>
      <c r="IF36">
        <f>HN36*CustomRegion3!E41</f>
        <v>0</v>
      </c>
      <c r="IG36">
        <f>IA36*CustomRegion3!$E41</f>
        <v>0</v>
      </c>
      <c r="IH36">
        <f>IB36*CustomRegion3!$E41</f>
        <v>0</v>
      </c>
      <c r="II36">
        <v>0</v>
      </c>
      <c r="IJ36">
        <v>0</v>
      </c>
      <c r="IK36">
        <v>0</v>
      </c>
    </row>
    <row r="37" spans="2:245" x14ac:dyDescent="0.3">
      <c r="B37">
        <v>122</v>
      </c>
      <c r="C37" t="s">
        <v>360</v>
      </c>
      <c r="D37">
        <f t="shared" si="13"/>
        <v>0</v>
      </c>
      <c r="E37">
        <f t="shared" si="13"/>
        <v>0</v>
      </c>
      <c r="F37">
        <f t="shared" si="13"/>
        <v>0</v>
      </c>
      <c r="G37">
        <f t="shared" si="13"/>
        <v>538214.01442535513</v>
      </c>
      <c r="H37">
        <f t="shared" si="13"/>
        <v>59972085.781790018</v>
      </c>
      <c r="I37">
        <f t="shared" si="13"/>
        <v>0</v>
      </c>
      <c r="J37">
        <f t="shared" si="13"/>
        <v>410307.47394007386</v>
      </c>
      <c r="K37">
        <f t="shared" si="13"/>
        <v>35878302.713810995</v>
      </c>
      <c r="L37">
        <f t="shared" si="13"/>
        <v>0</v>
      </c>
      <c r="M37">
        <f t="shared" si="13"/>
        <v>302156.44011611247</v>
      </c>
      <c r="N37">
        <f t="shared" si="14"/>
        <v>26486900.17260826</v>
      </c>
      <c r="O37">
        <f t="shared" si="14"/>
        <v>0</v>
      </c>
      <c r="P37">
        <f t="shared" si="14"/>
        <v>22.633714001995724</v>
      </c>
      <c r="Q37">
        <f t="shared" si="14"/>
        <v>1984.0613791844128</v>
      </c>
      <c r="R37">
        <f t="shared" si="14"/>
        <v>112395.22286132262</v>
      </c>
      <c r="S37">
        <f t="shared" si="14"/>
        <v>6077473.6569935083</v>
      </c>
      <c r="T37">
        <f t="shared" si="14"/>
        <v>0</v>
      </c>
      <c r="U37">
        <f t="shared" si="14"/>
        <v>87779.316311952658</v>
      </c>
      <c r="V37">
        <f t="shared" si="14"/>
        <v>3635848.8579870895</v>
      </c>
      <c r="W37">
        <f t="shared" si="14"/>
        <v>0</v>
      </c>
      <c r="X37">
        <f t="shared" si="14"/>
        <v>64628.013929212306</v>
      </c>
      <c r="Y37">
        <f t="shared" si="14"/>
        <v>2684139.3951204149</v>
      </c>
      <c r="Z37">
        <f t="shared" si="14"/>
        <v>0</v>
      </c>
      <c r="AA37">
        <f t="shared" si="14"/>
        <v>4.8411080803992599</v>
      </c>
      <c r="AB37">
        <f t="shared" si="14"/>
        <v>201.06155403240621</v>
      </c>
      <c r="AD37">
        <v>36</v>
      </c>
      <c r="AE37" t="s">
        <v>301</v>
      </c>
      <c r="AF37">
        <v>0</v>
      </c>
      <c r="AG37" s="4">
        <v>0</v>
      </c>
      <c r="AI37" s="85">
        <v>598660.52074968698</v>
      </c>
      <c r="AJ37" s="85">
        <v>11910251.412003852</v>
      </c>
      <c r="AK37" s="4">
        <f>AF37*'Colombia-IO-Data'!AN43</f>
        <v>0</v>
      </c>
      <c r="AL37" s="4">
        <f>AI37*'Colombia-IO-Data'!$AN43</f>
        <v>471963.37373745471</v>
      </c>
      <c r="AM37" s="4">
        <f>AJ37*'Colombia-IO-Data'!$AN43</f>
        <v>9389632.7612038571</v>
      </c>
      <c r="AN37" s="20">
        <f>AK37*'Colombia-IO-Data'!$AO43</f>
        <v>0</v>
      </c>
      <c r="AO37" s="20">
        <f>AL37*'Colombia-IO-Data'!$AO43</f>
        <v>347456.94643416628</v>
      </c>
      <c r="AP37" s="20">
        <f>AM37*'Colombia-IO-Data'!$AO43</f>
        <v>6912598.1143633649</v>
      </c>
      <c r="AQ37" s="20">
        <f>(AN37*'Default-Data'!$F$19/pv_dollar_index)/'Colombia-IO-Data'!$AP43</f>
        <v>0</v>
      </c>
      <c r="AR37" s="20">
        <f>(AO37*'Default-Data'!$F$19/pv_dollar_index)/'Colombia-IO-Data'!$AP43</f>
        <v>26.027051253898815</v>
      </c>
      <c r="AS37" s="20">
        <f>(AP37*'Default-Data'!$F$19/pv_dollar_index)/'Colombia-IO-Data'!$AP43</f>
        <v>517.80385243853095</v>
      </c>
      <c r="AT37" s="84">
        <v>827.93378639630782</v>
      </c>
      <c r="AU37" s="84">
        <v>93208.09501072923</v>
      </c>
      <c r="AV37">
        <f>'Colombia-IO-Data'!$AN43*Calculations!AG37</f>
        <v>0</v>
      </c>
      <c r="AW37">
        <f>'Colombia-IO-Data'!$AN43*Calculations!AT37</f>
        <v>652.71453439003301</v>
      </c>
      <c r="AX37">
        <f>'Colombia-IO-Data'!$AN43*Calculations!AU37</f>
        <v>73482.057787636382</v>
      </c>
      <c r="AY37">
        <f>AV37*'Colombia-IO-Data'!$AO43</f>
        <v>0</v>
      </c>
      <c r="AZ37">
        <f>AW37*'Colombia-IO-Data'!$AO43</f>
        <v>480.52499755737205</v>
      </c>
      <c r="BA37">
        <f>AX37*'Colombia-IO-Data'!$AO43</f>
        <v>54097.103371402765</v>
      </c>
      <c r="BB37">
        <f>(AY37*'Default-Data'!$F$19/pv_dollar_index)/'Colombia-IO-Data'!$AP43</f>
        <v>0</v>
      </c>
      <c r="BC37">
        <f>(AZ37*'Default-Data'!$F$19/pv_dollar_index)/'Colombia-IO-Data'!$AP43</f>
        <v>3.5994815670133677E-2</v>
      </c>
      <c r="BD37">
        <f>(BA37*'Default-Data'!$F$19/pv_dollar_index)/'Colombia-IO-Data'!$AP43</f>
        <v>4.0522663212943932</v>
      </c>
      <c r="BF37" t="s">
        <v>958</v>
      </c>
      <c r="BG37">
        <f t="shared" si="3"/>
        <v>0</v>
      </c>
      <c r="BH37">
        <f t="shared" si="4"/>
        <v>0</v>
      </c>
      <c r="BJ37" s="84">
        <v>323693.94059032435</v>
      </c>
      <c r="BK37" s="84">
        <v>11679054.126732981</v>
      </c>
      <c r="BL37">
        <f>BG37*'Mexico-IO-Data'!AQ43</f>
        <v>0</v>
      </c>
      <c r="BM37">
        <f>BJ37*'Mexico-IO-Data'!$AQ43</f>
        <v>290420.49401902524</v>
      </c>
      <c r="BN37">
        <f>BK37*'Mexico-IO-Data'!$AQ43</f>
        <v>10478530.005767165</v>
      </c>
      <c r="BO37">
        <f>BG37*'Mexico-IO-Data'!AR43</f>
        <v>0</v>
      </c>
      <c r="BP37">
        <f>BJ37*'Mexico-IO-Data'!$AR43</f>
        <v>250452.72348524409</v>
      </c>
      <c r="BQ37">
        <f>BK37*'Mexico-IO-Data'!$AR43</f>
        <v>9036471.0208581761</v>
      </c>
      <c r="BR37">
        <f>(Calculations!BO37*'Default-Data'!$F$19/pv_dollar_index)/'Mexico-IO-Data'!$AS43</f>
        <v>0</v>
      </c>
      <c r="BS37">
        <f>(Calculations!BP37*'Default-Data'!$F$19/pv_dollar_index)/'Mexico-IO-Data'!$AS43</f>
        <v>47.585419830357523</v>
      </c>
      <c r="BT37">
        <f>(Calculations!BQ37*'Default-Data'!$F$19/pv_dollar_index)/'Mexico-IO-Data'!$AS43</f>
        <v>1716.9079310799762</v>
      </c>
      <c r="BU37" s="84">
        <v>895.70782133984198</v>
      </c>
      <c r="BV37" s="84">
        <v>137093.41077582169</v>
      </c>
      <c r="BW37">
        <f>BH37*'Mexico-IO-Data'!AQ43</f>
        <v>0</v>
      </c>
      <c r="BX37">
        <f>BU37*'Mexico-IO-Data'!$AQ43</f>
        <v>803.63539550915345</v>
      </c>
      <c r="BY37">
        <f>BV37*'Mexico-IO-Data'!$AQ43</f>
        <v>123001.17824775065</v>
      </c>
      <c r="BZ37">
        <f>BH37*'Mexico-IO-Data'!AR43</f>
        <v>0</v>
      </c>
      <c r="CA37">
        <f>BU37*'Mexico-IO-Data'!$AR43</f>
        <v>693.03880972402567</v>
      </c>
      <c r="CB37">
        <f>BV37*'Mexico-IO-Data'!$AR43</f>
        <v>106073.71283524169</v>
      </c>
      <c r="CC37">
        <f>(BZ37*'Default-Data'!$F$19/pv_dollar_index)/'Mexico-IO-Data'!$AS43</f>
        <v>0</v>
      </c>
      <c r="CD37">
        <f>(CA37*'Default-Data'!$F$19/pv_dollar_index)/'Mexico-IO-Data'!$AS43</f>
        <v>0.13167572011406786</v>
      </c>
      <c r="CE37">
        <f>(CB37*'Default-Data'!$F$19/pv_dollar_index)/'Mexico-IO-Data'!$AS43</f>
        <v>20.153752324945852</v>
      </c>
      <c r="CG37" t="s">
        <v>301</v>
      </c>
      <c r="CH37">
        <f t="shared" si="5"/>
        <v>0</v>
      </c>
      <c r="CI37">
        <f t="shared" si="6"/>
        <v>0</v>
      </c>
      <c r="CK37" s="84">
        <v>1142111.169376489</v>
      </c>
      <c r="CL37" s="84">
        <v>15333831.951857937</v>
      </c>
      <c r="CM37">
        <f>CH37*'Philippines-IO-Data'!AN43</f>
        <v>0</v>
      </c>
      <c r="CN37">
        <f>'Philippines-IO-Data'!$AN43*Calculations!CK37</f>
        <v>777279.71140525828</v>
      </c>
      <c r="CO37">
        <f>'Philippines-IO-Data'!$AN43*Calculations!CL37</f>
        <v>10435653.545690836</v>
      </c>
      <c r="CP37">
        <f>CH37*'Philippines-IO-Data'!AO43</f>
        <v>0</v>
      </c>
      <c r="CQ37">
        <f>'Philippines-IO-Data'!$AO43*Calculations!CK37</f>
        <v>540656.45774483704</v>
      </c>
      <c r="CR37">
        <f>'Philippines-IO-Data'!$AO43*Calculations!CL37</f>
        <v>7258781.359499394</v>
      </c>
      <c r="CS37" s="31">
        <f>(CP37*'Default-Data'!$F$19/pv_dollar_index)/'Philippines-IO-Data'!$AP43</f>
        <v>0</v>
      </c>
      <c r="CT37" s="31">
        <f>(CQ37*'Default-Data'!$F$19/pv_dollar_index)/'Philippines-IO-Data'!$AP43</f>
        <v>107.10656877478372</v>
      </c>
      <c r="CU37" s="31">
        <f>(CR37*'Default-Data'!$F$19/pv_dollar_index)/'Philippines-IO-Data'!$AP43</f>
        <v>1437.9984808565143</v>
      </c>
      <c r="CV37" s="84">
        <v>944.39403746850553</v>
      </c>
      <c r="CW37" s="84">
        <v>133152.10256339496</v>
      </c>
      <c r="CX37">
        <f>CI37*'Philippines-IO-Data'!AN43</f>
        <v>0</v>
      </c>
      <c r="CY37">
        <f>'Philippines-IO-Data'!$AN43*Calculations!CV37</f>
        <v>642.72055521277321</v>
      </c>
      <c r="CZ37">
        <f>'Philippines-IO-Data'!$AN43*Calculations!CW37</f>
        <v>90618.523510264436</v>
      </c>
      <c r="DA37">
        <f>'Philippines-IO-Data'!AO43*Calculations!CI37</f>
        <v>0</v>
      </c>
      <c r="DB37">
        <f>'Philippines-IO-Data'!$AO43*Calculations!CV37</f>
        <v>447.06045147235034</v>
      </c>
      <c r="DC37">
        <f>'Philippines-IO-Data'!$AO43*Calculations!CW37</f>
        <v>63031.993770364315</v>
      </c>
      <c r="DD37" s="20">
        <f>(DA37*'Default-Data'!$F$19/pv_dollar_index)/'Philippines-IO-Data'!$AP43</f>
        <v>0</v>
      </c>
      <c r="DE37" s="20">
        <f>(DB37*'Default-Data'!$F$19/pv_dollar_index)/'Philippines-IO-Data'!$AP43</f>
        <v>8.8564762902929389E-2</v>
      </c>
      <c r="DF37" s="20">
        <f>(DC37*'Default-Data'!$F$19/pv_dollar_index)/'Philippines-IO-Data'!$AP43</f>
        <v>12.486932282169219</v>
      </c>
      <c r="DH37" t="s">
        <v>958</v>
      </c>
      <c r="DI37">
        <f t="shared" si="7"/>
        <v>0</v>
      </c>
      <c r="DJ37">
        <f t="shared" si="8"/>
        <v>0</v>
      </c>
      <c r="DL37" s="84">
        <v>69566.849340770059</v>
      </c>
      <c r="DM37" s="84">
        <v>4159843.4541596402</v>
      </c>
      <c r="DN37">
        <f>DI37*'SouthAfrica-IO-Data'!AR43</f>
        <v>0</v>
      </c>
      <c r="DO37">
        <f>DL37*'SouthAfrica-IO-Data'!$AR43</f>
        <v>35489.198749112431</v>
      </c>
      <c r="DP37">
        <f>DM37*'SouthAfrica-IO-Data'!$AR43</f>
        <v>2122124.4387065647</v>
      </c>
      <c r="DQ37">
        <f>DI37*'SouthAfrica-IO-Data'!AS43</f>
        <v>0</v>
      </c>
      <c r="DR37">
        <f>DL37*'SouthAfrica-IO-Data'!$AS43</f>
        <v>18004.110805565942</v>
      </c>
      <c r="DS37">
        <f>DM37*'SouthAfrica-IO-Data'!$AS43</f>
        <v>1076580.054899886</v>
      </c>
      <c r="DT37">
        <f>(DQ37*'Default-Data'!$F$19/pv_dollar_index)/'SouthAfrica-IO-Data'!$AT43</f>
        <v>0</v>
      </c>
      <c r="DU37">
        <f>(DR37*'Default-Data'!$F$19/pv_dollar_index)/'SouthAfrica-IO-Data'!$AT43</f>
        <v>0.84114932904715911</v>
      </c>
      <c r="DV37">
        <f>(DS37*'Default-Data'!$F$19/pv_dollar_index)/'SouthAfrica-IO-Data'!$AT43</f>
        <v>50.297657053112509</v>
      </c>
      <c r="DW37" s="84">
        <v>518.42038098658384</v>
      </c>
      <c r="DX37" s="84">
        <v>35803.063229901069</v>
      </c>
      <c r="DY37">
        <f>DJ37*'SouthAfrica-IO-Data'!AR43</f>
        <v>0</v>
      </c>
      <c r="DZ37">
        <f>DW37*'SouthAfrica-IO-Data'!$AR43</f>
        <v>264.46970231898968</v>
      </c>
      <c r="EA37">
        <f>DX37*'SouthAfrica-IO-Data'!$AR43</f>
        <v>18264.763157073761</v>
      </c>
      <c r="EB37">
        <f>DJ37*'SouthAfrica-IO-Data'!AS43</f>
        <v>0</v>
      </c>
      <c r="EC37">
        <f>DW37*'SouthAfrica-IO-Data'!$AS43</f>
        <v>134.1687610060572</v>
      </c>
      <c r="ED37">
        <f>DX37*'SouthAfrica-IO-Data'!$AS43</f>
        <v>9265.9409428227409</v>
      </c>
      <c r="EE37">
        <f>(EB37*'Default-Data'!$F$19/pv_dollar_index)/'SouthAfrica-IO-Data'!$AT43</f>
        <v>0</v>
      </c>
      <c r="EF37">
        <f>(EC37*'Default-Data'!$F$19/pv_dollar_index)/'SouthAfrica-IO-Data'!$AT43</f>
        <v>6.2683441863979426E-3</v>
      </c>
      <c r="EG37">
        <f>(ED37*'Default-Data'!$F$19/pv_dollar_index)/'SouthAfrica-IO-Data'!$AT43</f>
        <v>0.43290335697314386</v>
      </c>
      <c r="EI37" t="s">
        <v>116</v>
      </c>
      <c r="EJ37">
        <v>0</v>
      </c>
      <c r="EK37">
        <v>0</v>
      </c>
      <c r="EM37" s="84">
        <v>0</v>
      </c>
      <c r="EN37" s="84">
        <v>24608103.532612029</v>
      </c>
      <c r="EO37">
        <f>EJ37*'Zambia-IO-Data'!BO41</f>
        <v>0</v>
      </c>
      <c r="EP37">
        <f>EM37*'Zambia-IO-Data'!$BO41</f>
        <v>0</v>
      </c>
      <c r="EQ37">
        <f>EN37*'Zambia-IO-Data'!$BO41</f>
        <v>0</v>
      </c>
      <c r="ER37">
        <f>EJ37*'Zambia-IO-Data'!$BN41</f>
        <v>0</v>
      </c>
      <c r="ES37">
        <f>EM37*'Zambia-IO-Data'!$BN41</f>
        <v>0</v>
      </c>
      <c r="ET37">
        <f>EN37*'Zambia-IO-Data'!$BN41</f>
        <v>0</v>
      </c>
      <c r="EU37">
        <v>0</v>
      </c>
      <c r="EV37">
        <v>0</v>
      </c>
      <c r="EW37">
        <v>0</v>
      </c>
      <c r="EX37" s="84">
        <v>0</v>
      </c>
      <c r="EY37" s="84">
        <v>176930.98826831899</v>
      </c>
      <c r="EZ37">
        <f>EK37*'Zambia-IO-Data'!BO41</f>
        <v>0</v>
      </c>
      <c r="FA37">
        <f>EX37*'Zambia-IO-Data'!$BO41</f>
        <v>0</v>
      </c>
      <c r="FB37">
        <f>EY37*'Zambia-IO-Data'!$BO41</f>
        <v>0</v>
      </c>
      <c r="FC37">
        <f>EK37*'Zambia-IO-Data'!BN41</f>
        <v>0</v>
      </c>
      <c r="FD37">
        <f>EX37*'Zambia-IO-Data'!$BN41</f>
        <v>0</v>
      </c>
      <c r="FE37">
        <f>EY37*'Zambia-IO-Data'!$BN41</f>
        <v>0</v>
      </c>
      <c r="FF37">
        <v>0</v>
      </c>
      <c r="FG37">
        <v>0</v>
      </c>
      <c r="FH37">
        <v>0</v>
      </c>
      <c r="FJ37" t="s">
        <v>301</v>
      </c>
      <c r="FK37">
        <f t="shared" si="9"/>
        <v>0</v>
      </c>
      <c r="FL37">
        <f t="shared" si="10"/>
        <v>0</v>
      </c>
      <c r="FN37">
        <v>1240790.7394411815</v>
      </c>
      <c r="FO37">
        <v>17744871.797457028</v>
      </c>
      <c r="FP37">
        <f>FK37*CustomRegion1!C39</f>
        <v>0</v>
      </c>
      <c r="FQ37">
        <f>FN37*CustomRegion1!$C39</f>
        <v>844437.47134849802</v>
      </c>
      <c r="FR37">
        <f>FO37*CustomRegion1!$C39</f>
        <v>12076520.394403066</v>
      </c>
      <c r="FS37">
        <f>FK37*CustomRegion1!D39</f>
        <v>0</v>
      </c>
      <c r="FT37">
        <f>FN37*CustomRegion1!$D39</f>
        <v>587369.7272001094</v>
      </c>
      <c r="FU37">
        <f>FO37*CustomRegion1!$D39</f>
        <v>8400127.5763610192</v>
      </c>
      <c r="FV37">
        <f>(FS37*'Default-Data'!$C$58/pv_dollar_index)/CustomRegion1!$E39</f>
        <v>0</v>
      </c>
      <c r="FW37">
        <f>(FT37*'Default-Data'!$C$58/pv_dollar_index)/CustomRegion1!$E39</f>
        <v>116.84690179760082</v>
      </c>
      <c r="FX37">
        <f>(FU37*'Default-Data'!$C$58/pv_dollar_index)/CustomRegion1!$E39</f>
        <v>1671.0580006926034</v>
      </c>
      <c r="FY37">
        <v>1793.7064217822362</v>
      </c>
      <c r="FZ37">
        <v>155137.76367998772</v>
      </c>
      <c r="GA37">
        <f>FL37*CustomRegion1!C39</f>
        <v>0</v>
      </c>
      <c r="GB37">
        <f>FY37*CustomRegion1!$C39</f>
        <v>1220.7319630975983</v>
      </c>
      <c r="GC37">
        <f>FZ37*CustomRegion1!$C39</f>
        <v>105581.1723188637</v>
      </c>
      <c r="GD37">
        <f>FL37*CustomRegion1!D39</f>
        <v>0</v>
      </c>
      <c r="GE37">
        <f>FY37*CustomRegion1!$D39</f>
        <v>849.11082759516353</v>
      </c>
      <c r="GF37">
        <f>FZ37*CustomRegion1!$D39</f>
        <v>73439.6405732274</v>
      </c>
      <c r="GG37">
        <f>(GD37*'Default-Data'!$C$58/pv_dollar_index)/CustomRegion1!$E39</f>
        <v>0</v>
      </c>
      <c r="GH37">
        <f>(GE37*'Default-Data'!$C$58/pv_dollar_index)/CustomRegion1!$E39</f>
        <v>0.16891570146156004</v>
      </c>
      <c r="GI37">
        <f>(GF37*'Default-Data'!$C$58/pv_dollar_index)/CustomRegion1!$E39</f>
        <v>14.609527990174236</v>
      </c>
      <c r="GK37" t="s">
        <v>64</v>
      </c>
      <c r="GL37">
        <v>0</v>
      </c>
      <c r="GM37">
        <v>0</v>
      </c>
      <c r="GO37">
        <v>0</v>
      </c>
      <c r="GP37">
        <v>0</v>
      </c>
      <c r="GQ37">
        <f>GL37*CustomRegion2!$C$13</f>
        <v>0</v>
      </c>
      <c r="GR37">
        <f>GO37*CustomRegion2!C$13</f>
        <v>0</v>
      </c>
      <c r="GS37">
        <f>GP37*CustomRegion2!D$13</f>
        <v>0</v>
      </c>
      <c r="GT37">
        <f>GL37*CustomRegion2!D43</f>
        <v>0</v>
      </c>
      <c r="GU37">
        <f>GO37*CustomRegion2!$D43</f>
        <v>0</v>
      </c>
      <c r="GV37">
        <f>GP37*CustomRegion2!$D43</f>
        <v>0</v>
      </c>
      <c r="GW37">
        <f>(GT37*'Default-Data'!$C$59/pv_dollar_index)/CustomRegion2!$E43</f>
        <v>0</v>
      </c>
      <c r="GX37">
        <f>(GU37*'Default-Data'!$C$59/pv_dollar_index)/CustomRegion2!$E43</f>
        <v>0</v>
      </c>
      <c r="GY37">
        <f>(GV37*'Default-Data'!$C$59/pv_dollar_index)/CustomRegion2!$E43</f>
        <v>0</v>
      </c>
      <c r="GZ37">
        <v>0</v>
      </c>
      <c r="HA37">
        <v>0</v>
      </c>
      <c r="HB37">
        <f>GM37*CustomRegion2!C43</f>
        <v>0</v>
      </c>
      <c r="HC37">
        <f>GZ37*CustomRegion2!$C43</f>
        <v>0</v>
      </c>
      <c r="HD37">
        <f>HA37*CustomRegion2!$C43</f>
        <v>0</v>
      </c>
      <c r="HE37">
        <f>GM37*CustomRegion2!D43</f>
        <v>0</v>
      </c>
      <c r="HF37">
        <f>GZ37*CustomRegion2!$D43</f>
        <v>0</v>
      </c>
      <c r="HG37">
        <f>HA37*CustomRegion2!$D43</f>
        <v>0</v>
      </c>
      <c r="HH37">
        <f>(HE37*'Default-Data'!$C$59/pv_dollar_index)/CustomRegion2!$E43</f>
        <v>0</v>
      </c>
      <c r="HI37">
        <f>(HF37*'Default-Data'!$C$59/pv_dollar_index)/CustomRegion2!$E43</f>
        <v>0</v>
      </c>
      <c r="HJ37">
        <f>(HG37*'Default-Data'!$C$59/pv_dollar_index)/CustomRegion2!$E43</f>
        <v>0</v>
      </c>
      <c r="HL37" t="s">
        <v>116</v>
      </c>
      <c r="HM37">
        <f t="shared" si="11"/>
        <v>0</v>
      </c>
      <c r="HN37">
        <f t="shared" si="12"/>
        <v>0</v>
      </c>
      <c r="HP37">
        <v>0</v>
      </c>
      <c r="HQ37">
        <v>24608103.532612029</v>
      </c>
      <c r="HR37">
        <f>HM37*CustomRegion3!D42</f>
        <v>0</v>
      </c>
      <c r="HS37">
        <f>HP37*CustomRegion3!$D42</f>
        <v>0</v>
      </c>
      <c r="HT37">
        <f>HQ37*CustomRegion3!$D42</f>
        <v>0</v>
      </c>
      <c r="HU37">
        <f>HM37*CustomRegion3!E42</f>
        <v>0</v>
      </c>
      <c r="HV37">
        <f>HP37*CustomRegion3!$E42</f>
        <v>0</v>
      </c>
      <c r="HW37">
        <f>HQ37*CustomRegion3!$E42</f>
        <v>0</v>
      </c>
      <c r="HX37">
        <v>0</v>
      </c>
      <c r="HY37">
        <v>0</v>
      </c>
      <c r="HZ37">
        <v>0</v>
      </c>
      <c r="IA37">
        <v>0</v>
      </c>
      <c r="IB37">
        <v>176930.98826831899</v>
      </c>
      <c r="IC37">
        <f>HN37*CustomRegion3!D42</f>
        <v>0</v>
      </c>
      <c r="ID37">
        <f>IA37*CustomRegion3!$D42</f>
        <v>0</v>
      </c>
      <c r="IE37">
        <f>IB37*CustomRegion3!$D42</f>
        <v>0</v>
      </c>
      <c r="IF37">
        <f>HN37*CustomRegion3!E42</f>
        <v>0</v>
      </c>
      <c r="IG37">
        <f>IA37*CustomRegion3!$E42</f>
        <v>0</v>
      </c>
      <c r="IH37">
        <f>IB37*CustomRegion3!$E42</f>
        <v>0</v>
      </c>
      <c r="II37">
        <v>0</v>
      </c>
      <c r="IJ37">
        <v>0</v>
      </c>
      <c r="IK37">
        <v>0</v>
      </c>
    </row>
    <row r="38" spans="2:245" x14ac:dyDescent="0.3">
      <c r="B38">
        <v>123</v>
      </c>
      <c r="C38" t="s">
        <v>18</v>
      </c>
      <c r="D38">
        <f t="shared" si="13"/>
        <v>0</v>
      </c>
      <c r="E38">
        <f t="shared" si="13"/>
        <v>0</v>
      </c>
      <c r="F38">
        <f t="shared" si="13"/>
        <v>0</v>
      </c>
      <c r="G38">
        <f t="shared" si="13"/>
        <v>23699249.120144576</v>
      </c>
      <c r="H38">
        <f t="shared" si="13"/>
        <v>479435964.20239794</v>
      </c>
      <c r="I38">
        <f t="shared" si="13"/>
        <v>0</v>
      </c>
      <c r="J38">
        <f t="shared" si="13"/>
        <v>12034804.110339019</v>
      </c>
      <c r="K38">
        <f t="shared" si="13"/>
        <v>32389971.726277322</v>
      </c>
      <c r="L38">
        <f t="shared" si="13"/>
        <v>0</v>
      </c>
      <c r="M38">
        <f t="shared" si="13"/>
        <v>4873449.6416915795</v>
      </c>
      <c r="N38">
        <f t="shared" si="14"/>
        <v>15440851.056954831</v>
      </c>
      <c r="O38">
        <f t="shared" si="14"/>
        <v>0</v>
      </c>
      <c r="P38">
        <f t="shared" si="14"/>
        <v>782.1572196997945</v>
      </c>
      <c r="Q38">
        <f t="shared" si="14"/>
        <v>2478.1569566633348</v>
      </c>
      <c r="R38">
        <f t="shared" si="14"/>
        <v>1384381.2779989177</v>
      </c>
      <c r="S38">
        <f t="shared" si="14"/>
        <v>48585261.037228972</v>
      </c>
      <c r="T38">
        <f t="shared" si="14"/>
        <v>0</v>
      </c>
      <c r="U38">
        <f t="shared" si="14"/>
        <v>703190.06989193615</v>
      </c>
      <c r="V38">
        <f t="shared" si="14"/>
        <v>3282347.0678251185</v>
      </c>
      <c r="W38">
        <f t="shared" si="14"/>
        <v>0</v>
      </c>
      <c r="X38">
        <f t="shared" si="14"/>
        <v>284716.90261616453</v>
      </c>
      <c r="Y38">
        <f t="shared" si="14"/>
        <v>1564750.7388962188</v>
      </c>
      <c r="Z38">
        <f t="shared" si="14"/>
        <v>0</v>
      </c>
      <c r="AA38">
        <f t="shared" si="14"/>
        <v>45.695225625538484</v>
      </c>
      <c r="AB38">
        <f t="shared" si="14"/>
        <v>251.13239644217504</v>
      </c>
      <c r="AD38">
        <v>37</v>
      </c>
      <c r="AE38" t="s">
        <v>302</v>
      </c>
      <c r="AF38">
        <v>0</v>
      </c>
      <c r="AG38" s="4">
        <v>0</v>
      </c>
      <c r="AI38" s="85">
        <v>218601.85147620397</v>
      </c>
      <c r="AJ38" s="85">
        <v>11233346.450579543</v>
      </c>
      <c r="AK38" s="4">
        <f>AF38*'Colombia-IO-Data'!AN44</f>
        <v>0</v>
      </c>
      <c r="AL38" s="4">
        <f>AI38*'Colombia-IO-Data'!$AN44</f>
        <v>86714.626601569573</v>
      </c>
      <c r="AM38" s="4">
        <f>AJ38*'Colombia-IO-Data'!$AN44</f>
        <v>4456025.5842760215</v>
      </c>
      <c r="AN38" s="20">
        <f>AK38*'Colombia-IO-Data'!$AO44</f>
        <v>0</v>
      </c>
      <c r="AO38" s="20">
        <f>AL38*'Colombia-IO-Data'!$AO44</f>
        <v>64390.690498836069</v>
      </c>
      <c r="AP38" s="20">
        <f>AM38*'Colombia-IO-Data'!$AO44</f>
        <v>3308860.056220538</v>
      </c>
      <c r="AQ38" s="20">
        <f>(AN38*'Default-Data'!$F$19/pv_dollar_index)/'Colombia-IO-Data'!$AP44</f>
        <v>0</v>
      </c>
      <c r="AR38" s="20">
        <f>(AO38*'Default-Data'!$F$19/pv_dollar_index)/'Colombia-IO-Data'!$AP44</f>
        <v>4.8233308301541751</v>
      </c>
      <c r="AS38" s="20">
        <f>(AP38*'Default-Data'!$F$19/pv_dollar_index)/'Colombia-IO-Data'!$AP44</f>
        <v>247.85767318526715</v>
      </c>
      <c r="AT38" s="84">
        <v>67.772361229925551</v>
      </c>
      <c r="AU38" s="84">
        <v>87910.723882687191</v>
      </c>
      <c r="AV38">
        <f>'Colombia-IO-Data'!$AN44*Calculations!AG38</f>
        <v>0</v>
      </c>
      <c r="AW38">
        <f>'Colombia-IO-Data'!$AN44*Calculations!AT38</f>
        <v>26.883829932242879</v>
      </c>
      <c r="AX38">
        <f>'Colombia-IO-Data'!$AN44*Calculations!AU38</f>
        <v>34872.282847937022</v>
      </c>
      <c r="AY38">
        <f>AV38*'Colombia-IO-Data'!$AO44</f>
        <v>0</v>
      </c>
      <c r="AZ38">
        <f>AW38*'Colombia-IO-Data'!$AO44</f>
        <v>19.962818735807865</v>
      </c>
      <c r="BA38">
        <f>AX38*'Colombia-IO-Data'!$AO44</f>
        <v>25894.713035744524</v>
      </c>
      <c r="BB38">
        <f>(AY38*'Default-Data'!$F$19/pv_dollar_index)/'Colombia-IO-Data'!$AP44</f>
        <v>0</v>
      </c>
      <c r="BC38">
        <f>(AZ38*'Default-Data'!$F$19/pv_dollar_index)/'Colombia-IO-Data'!$AP44</f>
        <v>1.4953602503601348E-3</v>
      </c>
      <c r="BD38">
        <f>(BA38*'Default-Data'!$F$19/pv_dollar_index)/'Colombia-IO-Data'!$AP44</f>
        <v>1.9397022575112695</v>
      </c>
      <c r="BF38" t="s">
        <v>959</v>
      </c>
      <c r="BG38">
        <f t="shared" si="3"/>
        <v>0</v>
      </c>
      <c r="BH38">
        <f t="shared" si="4"/>
        <v>0</v>
      </c>
      <c r="BJ38" s="84">
        <v>0</v>
      </c>
      <c r="BK38" s="84">
        <v>8496936.6968361177</v>
      </c>
      <c r="BL38">
        <f>BG38*'Mexico-IO-Data'!AQ44</f>
        <v>0</v>
      </c>
      <c r="BM38">
        <f>BJ38*'Mexico-IO-Data'!$AQ44</f>
        <v>0</v>
      </c>
      <c r="BN38">
        <f>BK38*'Mexico-IO-Data'!$AQ44</f>
        <v>6345202.524314383</v>
      </c>
      <c r="BO38">
        <f>BG38*'Mexico-IO-Data'!AR44</f>
        <v>0</v>
      </c>
      <c r="BP38">
        <f>BJ38*'Mexico-IO-Data'!$AR44</f>
        <v>0</v>
      </c>
      <c r="BQ38">
        <f>BK38*'Mexico-IO-Data'!$AR44</f>
        <v>4457765.942236091</v>
      </c>
      <c r="BR38">
        <f>(Calculations!BO38*'Default-Data'!$F$19/pv_dollar_index)/'Mexico-IO-Data'!$AS44</f>
        <v>0</v>
      </c>
      <c r="BS38">
        <f>(Calculations!BP38*'Default-Data'!$F$19/pv_dollar_index)/'Mexico-IO-Data'!$AS44</f>
        <v>0</v>
      </c>
      <c r="BT38">
        <f>(Calculations!BQ38*'Default-Data'!$F$19/pv_dollar_index)/'Mexico-IO-Data'!$AS44</f>
        <v>1533.5899407589816</v>
      </c>
      <c r="BU38" s="84">
        <v>0</v>
      </c>
      <c r="BV38" s="84">
        <v>99740.443042313491</v>
      </c>
      <c r="BW38">
        <f>BH38*'Mexico-IO-Data'!AQ44</f>
        <v>0</v>
      </c>
      <c r="BX38">
        <f>BU38*'Mexico-IO-Data'!$AQ44</f>
        <v>0</v>
      </c>
      <c r="BY38">
        <f>BV38*'Mexico-IO-Data'!$AQ44</f>
        <v>74482.526297268574</v>
      </c>
      <c r="BZ38">
        <f>BH38*'Mexico-IO-Data'!AR44</f>
        <v>0</v>
      </c>
      <c r="CA38">
        <f>BU38*'Mexico-IO-Data'!$AR44</f>
        <v>0</v>
      </c>
      <c r="CB38">
        <f>BV38*'Mexico-IO-Data'!$AR44</f>
        <v>52327.040428948989</v>
      </c>
      <c r="CC38">
        <f>(BZ38*'Default-Data'!$F$19/pv_dollar_index)/'Mexico-IO-Data'!$AS44</f>
        <v>0</v>
      </c>
      <c r="CD38">
        <f>(CA38*'Default-Data'!$F$19/pv_dollar_index)/'Mexico-IO-Data'!$AS44</f>
        <v>0</v>
      </c>
      <c r="CE38">
        <f>(CB38*'Default-Data'!$F$19/pv_dollar_index)/'Mexico-IO-Data'!$AS44</f>
        <v>18.001892398879704</v>
      </c>
      <c r="CG38" t="s">
        <v>302</v>
      </c>
      <c r="CH38">
        <f t="shared" si="5"/>
        <v>0</v>
      </c>
      <c r="CI38">
        <f t="shared" si="6"/>
        <v>0</v>
      </c>
      <c r="CK38" s="84">
        <v>2564916.521984552</v>
      </c>
      <c r="CL38" s="84">
        <v>6890448.6770516979</v>
      </c>
      <c r="CM38">
        <f>CH38*'Philippines-IO-Data'!AN44</f>
        <v>0</v>
      </c>
      <c r="CN38">
        <f>'Philippines-IO-Data'!$AN44*Calculations!CK38</f>
        <v>1329148.87533082</v>
      </c>
      <c r="CO38">
        <f>'Philippines-IO-Data'!$AN44*Calculations!CL38</f>
        <v>3570655.041257191</v>
      </c>
      <c r="CP38">
        <f>CH38*'Philippines-IO-Data'!AO44</f>
        <v>0</v>
      </c>
      <c r="CQ38">
        <f>'Philippines-IO-Data'!$AO44*Calculations!CK38</f>
        <v>848542.27430735296</v>
      </c>
      <c r="CR38">
        <f>'Philippines-IO-Data'!$AO44*Calculations!CL38</f>
        <v>2279542.8004415785</v>
      </c>
      <c r="CS38" s="31">
        <f>(CP38*'Default-Data'!$F$19/pv_dollar_index)/'Philippines-IO-Data'!$AP44</f>
        <v>0</v>
      </c>
      <c r="CT38" s="31">
        <f>(CQ38*'Default-Data'!$F$19/pv_dollar_index)/'Philippines-IO-Data'!$AP44</f>
        <v>168.10018665180698</v>
      </c>
      <c r="CU38" s="31">
        <f>(CR38*'Default-Data'!$F$19/pv_dollar_index)/'Philippines-IO-Data'!$AP44</f>
        <v>451.58807267181032</v>
      </c>
      <c r="CV38" s="84">
        <v>1838.7371023398009</v>
      </c>
      <c r="CW38" s="84">
        <v>59833.55835873953</v>
      </c>
      <c r="CX38">
        <f>CI38*'Philippines-IO-Data'!AN44</f>
        <v>0</v>
      </c>
      <c r="CY38">
        <f>'Philippines-IO-Data'!$AN44*Calculations!CV38</f>
        <v>952.84011415429484</v>
      </c>
      <c r="CZ38">
        <f>'Philippines-IO-Data'!$AN44*Calculations!CW38</f>
        <v>31005.963008116414</v>
      </c>
      <c r="DA38">
        <f>'Philippines-IO-Data'!AO44*Calculations!CI38</f>
        <v>0</v>
      </c>
      <c r="DB38">
        <f>'Philippines-IO-Data'!$AO44*Calculations!CV38</f>
        <v>608.30290159522144</v>
      </c>
      <c r="DC38">
        <f>'Philippines-IO-Data'!$AO44*Calculations!CW38</f>
        <v>19794.52479425853</v>
      </c>
      <c r="DD38" s="20">
        <f>(DA38*'Default-Data'!$F$19/pv_dollar_index)/'Philippines-IO-Data'!$AP44</f>
        <v>0</v>
      </c>
      <c r="DE38" s="20">
        <f>(DB38*'Default-Data'!$F$19/pv_dollar_index)/'Philippines-IO-Data'!$AP44</f>
        <v>0.12050764516412781</v>
      </c>
      <c r="DF38" s="20">
        <f>(DC38*'Default-Data'!$F$19/pv_dollar_index)/'Philippines-IO-Data'!$AP44</f>
        <v>3.9213877886223378</v>
      </c>
      <c r="DH38" t="s">
        <v>959</v>
      </c>
      <c r="DI38">
        <f t="shared" si="7"/>
        <v>0</v>
      </c>
      <c r="DJ38">
        <f t="shared" si="8"/>
        <v>0</v>
      </c>
      <c r="DL38" s="84">
        <v>1302291.4976273887</v>
      </c>
      <c r="DM38" s="84">
        <v>12197239.191209769</v>
      </c>
      <c r="DN38">
        <f>DI38*'SouthAfrica-IO-Data'!AR44</f>
        <v>0</v>
      </c>
      <c r="DO38">
        <f>DL38*'SouthAfrica-IO-Data'!$AR44</f>
        <v>601700.76947524748</v>
      </c>
      <c r="DP38">
        <f>DM38*'SouthAfrica-IO-Data'!$AR44</f>
        <v>5635518.7914498858</v>
      </c>
      <c r="DQ38">
        <f>DI38*'SouthAfrica-IO-Data'!AS44</f>
        <v>0</v>
      </c>
      <c r="DR38">
        <f>DL38*'SouthAfrica-IO-Data'!$AS44</f>
        <v>265525.33830561762</v>
      </c>
      <c r="DS38">
        <f>DM38*'SouthAfrica-IO-Data'!$AS44</f>
        <v>2486905.6340619377</v>
      </c>
      <c r="DT38">
        <f>(DQ38*'Default-Data'!$F$19/pv_dollar_index)/'SouthAfrica-IO-Data'!$AT44</f>
        <v>0</v>
      </c>
      <c r="DU38">
        <f>(DR38*'Default-Data'!$F$19/pv_dollar_index)/'SouthAfrica-IO-Data'!$AT44</f>
        <v>12.405303576100131</v>
      </c>
      <c r="DV38">
        <f>(DS38*'Default-Data'!$F$19/pv_dollar_index)/'SouthAfrica-IO-Data'!$AT44</f>
        <v>116.18785443422752</v>
      </c>
      <c r="DW38" s="84">
        <v>8763.2235325530419</v>
      </c>
      <c r="DX38" s="84">
        <v>104979.55771783515</v>
      </c>
      <c r="DY38">
        <f>DJ38*'SouthAfrica-IO-Data'!AR44</f>
        <v>0</v>
      </c>
      <c r="DZ38">
        <f>DW38*'SouthAfrica-IO-Data'!$AR44</f>
        <v>4048.8925499607499</v>
      </c>
      <c r="EA38">
        <f>DX38*'SouthAfrica-IO-Data'!$AR44</f>
        <v>48503.949210352352</v>
      </c>
      <c r="EB38">
        <f>DJ38*'SouthAfrica-IO-Data'!AS44</f>
        <v>0</v>
      </c>
      <c r="EC38">
        <f>DW38*'SouthAfrica-IO-Data'!$AS44</f>
        <v>1786.7412152871598</v>
      </c>
      <c r="ED38">
        <f>DX38*'SouthAfrica-IO-Data'!$AS44</f>
        <v>21404.372699189502</v>
      </c>
      <c r="EE38">
        <f>(EB38*'Default-Data'!$F$19/pv_dollar_index)/'SouthAfrica-IO-Data'!$AT44</f>
        <v>0</v>
      </c>
      <c r="EF38">
        <f>(EC38*'Default-Data'!$F$19/pv_dollar_index)/'SouthAfrica-IO-Data'!$AT44</f>
        <v>8.3476278870438639E-2</v>
      </c>
      <c r="EG38">
        <f>(ED38*'Default-Data'!$F$19/pv_dollar_index)/'SouthAfrica-IO-Data'!$AT44</f>
        <v>1.0000090495462064</v>
      </c>
      <c r="EI38" t="s">
        <v>117</v>
      </c>
      <c r="EJ38">
        <v>0</v>
      </c>
      <c r="EK38">
        <v>0</v>
      </c>
      <c r="EM38" s="84">
        <v>0</v>
      </c>
      <c r="EN38" s="84">
        <v>11507054.808918867</v>
      </c>
      <c r="EO38">
        <f>EJ38*'Zambia-IO-Data'!BO42</f>
        <v>0</v>
      </c>
      <c r="EP38">
        <f>EM38*'Zambia-IO-Data'!$BO42</f>
        <v>0</v>
      </c>
      <c r="EQ38">
        <f>EN38*'Zambia-IO-Data'!$BO42</f>
        <v>0</v>
      </c>
      <c r="ER38">
        <f>EJ38*'Zambia-IO-Data'!$BN42</f>
        <v>0</v>
      </c>
      <c r="ES38">
        <f>EM38*'Zambia-IO-Data'!$BN42</f>
        <v>0</v>
      </c>
      <c r="ET38">
        <f>EN38*'Zambia-IO-Data'!$BN42</f>
        <v>0</v>
      </c>
      <c r="EU38">
        <v>0</v>
      </c>
      <c r="EV38">
        <v>0</v>
      </c>
      <c r="EW38">
        <v>0</v>
      </c>
      <c r="EX38" s="84">
        <v>0</v>
      </c>
      <c r="EY38" s="84">
        <v>79849.727840417705</v>
      </c>
      <c r="EZ38">
        <f>EK38*'Zambia-IO-Data'!BO42</f>
        <v>0</v>
      </c>
      <c r="FA38">
        <f>EX38*'Zambia-IO-Data'!$BO42</f>
        <v>0</v>
      </c>
      <c r="FB38">
        <f>EY38*'Zambia-IO-Data'!$BO42</f>
        <v>0</v>
      </c>
      <c r="FC38">
        <f>EK38*'Zambia-IO-Data'!BN42</f>
        <v>0</v>
      </c>
      <c r="FD38">
        <f>EX38*'Zambia-IO-Data'!$BN42</f>
        <v>0</v>
      </c>
      <c r="FE38">
        <f>EY38*'Zambia-IO-Data'!$BN42</f>
        <v>0</v>
      </c>
      <c r="FF38">
        <v>0</v>
      </c>
      <c r="FG38">
        <v>0</v>
      </c>
      <c r="FH38">
        <v>0</v>
      </c>
      <c r="FJ38" t="s">
        <v>302</v>
      </c>
      <c r="FK38">
        <f t="shared" si="9"/>
        <v>0</v>
      </c>
      <c r="FL38">
        <f t="shared" si="10"/>
        <v>0</v>
      </c>
      <c r="FN38">
        <v>2827451.1701111952</v>
      </c>
      <c r="FO38">
        <v>8066849.9109086981</v>
      </c>
      <c r="FP38">
        <f>FK38*CustomRegion1!C40</f>
        <v>0</v>
      </c>
      <c r="FQ38">
        <f>FN38*CustomRegion1!$C40</f>
        <v>1465195.2648729286</v>
      </c>
      <c r="FR38">
        <f>FO38*CustomRegion1!$C40</f>
        <v>4180270.3497932395</v>
      </c>
      <c r="FS38">
        <f>FK38*CustomRegion1!D40</f>
        <v>0</v>
      </c>
      <c r="FT38">
        <f>FN38*CustomRegion1!$D40</f>
        <v>935395.68473862007</v>
      </c>
      <c r="FU38">
        <f>FO38*CustomRegion1!$D40</f>
        <v>2668727.4658756945</v>
      </c>
      <c r="FV38">
        <f>(FS38*'Default-Data'!$C$58/pv_dollar_index)/CustomRegion1!$E40</f>
        <v>0</v>
      </c>
      <c r="FW38">
        <f>(FT38*'Default-Data'!$C$58/pv_dollar_index)/CustomRegion1!$E40</f>
        <v>186.08055991846624</v>
      </c>
      <c r="FX38">
        <f>(FU38*'Default-Data'!$C$58/pv_dollar_index)/CustomRegion1!$E40</f>
        <v>530.89650638991816</v>
      </c>
      <c r="FY38">
        <v>4398.2618551303613</v>
      </c>
      <c r="FZ38">
        <v>70525.900068764051</v>
      </c>
      <c r="GA38">
        <f>FL38*CustomRegion1!C40</f>
        <v>0</v>
      </c>
      <c r="GB38">
        <f>FY38*CustomRegion1!$C40</f>
        <v>2279.1949554887601</v>
      </c>
      <c r="GC38">
        <f>FZ38*CustomRegion1!$C40</f>
        <v>36546.772557557772</v>
      </c>
      <c r="GD38">
        <f>FL38*CustomRegion1!D40</f>
        <v>0</v>
      </c>
      <c r="GE38">
        <f>FY38*CustomRegion1!$D40</f>
        <v>1455.0614359425424</v>
      </c>
      <c r="GF38">
        <f>FZ38*CustomRegion1!$D40</f>
        <v>23331.834439437782</v>
      </c>
      <c r="GG38">
        <f>(GD38*'Default-Data'!$C$58/pv_dollar_index)/CustomRegion1!$E40</f>
        <v>0</v>
      </c>
      <c r="GH38">
        <f>(GE38*'Default-Data'!$C$58/pv_dollar_index)/CustomRegion1!$E40</f>
        <v>0.28945894356099638</v>
      </c>
      <c r="GI38">
        <f>(GF38*'Default-Data'!$C$58/pv_dollar_index)/CustomRegion1!$E40</f>
        <v>4.6414591036185078</v>
      </c>
      <c r="GK38" t="s">
        <v>65</v>
      </c>
      <c r="GL38">
        <f>AF35</f>
        <v>66911999.999999993</v>
      </c>
      <c r="GM38">
        <v>0</v>
      </c>
      <c r="GO38">
        <v>38484411.97783988</v>
      </c>
      <c r="GP38">
        <v>25867416.733580656</v>
      </c>
      <c r="GQ38">
        <f>GL38*CustomRegion2!$C$13</f>
        <v>41229933.848774098</v>
      </c>
      <c r="GR38">
        <f>GO38*CustomRegion2!C$13</f>
        <v>23713381.158167563</v>
      </c>
      <c r="GS38">
        <f>GP38*CustomRegion2!D$13</f>
        <v>2862401.683249326</v>
      </c>
      <c r="GT38">
        <f>GL38*CustomRegion2!D44</f>
        <v>18841728.866067816</v>
      </c>
      <c r="GU38">
        <f>GO38*CustomRegion2!$D44</f>
        <v>10836813.367654705</v>
      </c>
      <c r="GV38">
        <f>GP38*CustomRegion2!$D44</f>
        <v>7283997.6769445287</v>
      </c>
      <c r="GW38">
        <f>(GT38*'Default-Data'!$C$59/pv_dollar_index)/CustomRegion2!$E44</f>
        <v>3857.1701131867076</v>
      </c>
      <c r="GX38">
        <f>(GU38*'Default-Data'!$C$59/pv_dollar_index)/CustomRegion2!$E44</f>
        <v>2218.4499597155746</v>
      </c>
      <c r="GY38">
        <f>(GV38*'Default-Data'!$C$59/pv_dollar_index)/CustomRegion2!$E44</f>
        <v>1491.1380130636214</v>
      </c>
      <c r="GZ38">
        <v>8474183.9207305852</v>
      </c>
      <c r="HA38">
        <v>7228143.8454960957</v>
      </c>
      <c r="HB38">
        <f>GM38*CustomRegion2!C44</f>
        <v>0</v>
      </c>
      <c r="HC38">
        <f>GZ38*CustomRegion2!$C44</f>
        <v>6048144.4351836601</v>
      </c>
      <c r="HD38">
        <f>HA38*CustomRegion2!$C44</f>
        <v>5158828.081238443</v>
      </c>
      <c r="HE38">
        <f>GM38*CustomRegion2!D44</f>
        <v>0</v>
      </c>
      <c r="HF38">
        <f>GZ38*CustomRegion2!$D44</f>
        <v>2386242.7635640423</v>
      </c>
      <c r="HG38">
        <f>HA38*CustomRegion2!$D44</f>
        <v>2035370.7338261332</v>
      </c>
      <c r="HH38">
        <f>(HE38*'Default-Data'!$C$59/pv_dollar_index)/CustomRegion2!$E44</f>
        <v>0</v>
      </c>
      <c r="HI38">
        <f>(HF38*'Default-Data'!$C$59/pv_dollar_index)/CustomRegion2!$E44</f>
        <v>488.49786215760054</v>
      </c>
      <c r="HJ38">
        <f>(HG38*'Default-Data'!$C$59/pv_dollar_index)/CustomRegion2!$E44</f>
        <v>416.66936296422142</v>
      </c>
      <c r="HL38" t="s">
        <v>117</v>
      </c>
      <c r="HM38">
        <f t="shared" si="11"/>
        <v>0</v>
      </c>
      <c r="HN38">
        <f t="shared" si="12"/>
        <v>0</v>
      </c>
      <c r="HP38">
        <v>0</v>
      </c>
      <c r="HQ38">
        <v>11507054.808918867</v>
      </c>
      <c r="HR38">
        <f>HM38*CustomRegion3!D43</f>
        <v>0</v>
      </c>
      <c r="HS38">
        <f>HP38*CustomRegion3!$D43</f>
        <v>0</v>
      </c>
      <c r="HT38">
        <f>HQ38*CustomRegion3!$D43</f>
        <v>0</v>
      </c>
      <c r="HU38">
        <f>HM38*CustomRegion3!E43</f>
        <v>0</v>
      </c>
      <c r="HV38">
        <f>HP38*CustomRegion3!$E43</f>
        <v>0</v>
      </c>
      <c r="HW38">
        <f>HQ38*CustomRegion3!$E43</f>
        <v>0</v>
      </c>
      <c r="HX38">
        <v>0</v>
      </c>
      <c r="HY38">
        <v>0</v>
      </c>
      <c r="HZ38">
        <v>0</v>
      </c>
      <c r="IA38">
        <v>0</v>
      </c>
      <c r="IB38">
        <v>79849.727840417705</v>
      </c>
      <c r="IC38">
        <f>HN38*CustomRegion3!D43</f>
        <v>0</v>
      </c>
      <c r="ID38">
        <f>IA38*CustomRegion3!$D43</f>
        <v>0</v>
      </c>
      <c r="IE38">
        <f>IB38*CustomRegion3!$D43</f>
        <v>0</v>
      </c>
      <c r="IF38">
        <f>HN38*CustomRegion3!E43</f>
        <v>0</v>
      </c>
      <c r="IG38">
        <f>IA38*CustomRegion3!$E43</f>
        <v>0</v>
      </c>
      <c r="IH38">
        <f>IB38*CustomRegion3!$E43</f>
        <v>0</v>
      </c>
      <c r="II38">
        <v>0</v>
      </c>
      <c r="IJ38">
        <v>0</v>
      </c>
      <c r="IK38">
        <v>0</v>
      </c>
    </row>
    <row r="39" spans="2:245" x14ac:dyDescent="0.3">
      <c r="B39">
        <v>124</v>
      </c>
      <c r="C39" t="s">
        <v>72</v>
      </c>
      <c r="D39">
        <f t="shared" si="13"/>
        <v>1079663173.4649968</v>
      </c>
      <c r="E39">
        <f t="shared" si="13"/>
        <v>135518210.24172422</v>
      </c>
      <c r="F39">
        <f t="shared" si="13"/>
        <v>0</v>
      </c>
      <c r="G39">
        <f t="shared" si="13"/>
        <v>556921692.67248738</v>
      </c>
      <c r="H39">
        <f t="shared" si="13"/>
        <v>1027043030.9621361</v>
      </c>
      <c r="I39">
        <f t="shared" si="13"/>
        <v>657269741.33255899</v>
      </c>
      <c r="J39">
        <f t="shared" si="13"/>
        <v>308381719.61454868</v>
      </c>
      <c r="K39">
        <f t="shared" si="13"/>
        <v>333963018.89086258</v>
      </c>
      <c r="L39">
        <f t="shared" si="13"/>
        <v>202365790.81750464</v>
      </c>
      <c r="M39">
        <f t="shared" si="13"/>
        <v>86186809.297402874</v>
      </c>
      <c r="N39">
        <f t="shared" si="14"/>
        <v>130460260.89306803</v>
      </c>
      <c r="O39">
        <f t="shared" si="14"/>
        <v>22523.383007570817</v>
      </c>
      <c r="P39">
        <f t="shared" si="14"/>
        <v>12506.408534099179</v>
      </c>
      <c r="Q39">
        <f t="shared" si="14"/>
        <v>16496.621350160673</v>
      </c>
      <c r="R39">
        <f t="shared" si="14"/>
        <v>81257400.243160978</v>
      </c>
      <c r="S39">
        <f t="shared" si="14"/>
        <v>104078870.75967638</v>
      </c>
      <c r="T39">
        <f t="shared" si="14"/>
        <v>80746452.43971841</v>
      </c>
      <c r="U39">
        <f t="shared" si="14"/>
        <v>44862289.788294032</v>
      </c>
      <c r="V39">
        <f t="shared" si="14"/>
        <v>33843269.302057981</v>
      </c>
      <c r="W39">
        <f t="shared" si="14"/>
        <v>18255281.440647751</v>
      </c>
      <c r="X39">
        <f t="shared" si="14"/>
        <v>10986169.861148039</v>
      </c>
      <c r="Y39">
        <f t="shared" si="14"/>
        <v>13220630.707209265</v>
      </c>
      <c r="Z39">
        <f t="shared" si="14"/>
        <v>2405.7262409808636</v>
      </c>
      <c r="AA39">
        <f t="shared" si="14"/>
        <v>1476.5622121350275</v>
      </c>
      <c r="AB39">
        <f t="shared" si="14"/>
        <v>1671.7407837004143</v>
      </c>
      <c r="AD39">
        <v>38</v>
      </c>
      <c r="AE39" t="s">
        <v>303</v>
      </c>
      <c r="AF39">
        <f>'Solar-PV-Inputs'!B27*'Solar-PV-Inputs'!C27</f>
        <v>58882559.999999993</v>
      </c>
      <c r="AG39" s="4">
        <v>0</v>
      </c>
      <c r="AI39" s="85">
        <v>8879191.5576407686</v>
      </c>
      <c r="AJ39" s="85">
        <v>8417604.0701622143</v>
      </c>
      <c r="AK39" s="4">
        <f>AF39*'Colombia-IO-Data'!AN45</f>
        <v>33685591.401884623</v>
      </c>
      <c r="AL39" s="4">
        <f>AI39*'Colombia-IO-Data'!$AN45</f>
        <v>5079616.4227531962</v>
      </c>
      <c r="AM39" s="4">
        <f>AJ39*'Colombia-IO-Data'!$AN45</f>
        <v>4815551.0101857893</v>
      </c>
      <c r="AN39" s="20">
        <f>AK39*'Colombia-IO-Data'!$AO45</f>
        <v>12865759.339964954</v>
      </c>
      <c r="AO39" s="20">
        <f>AL39*'Colombia-IO-Data'!$AO45</f>
        <v>1940091.2887288646</v>
      </c>
      <c r="AP39" s="20">
        <f>AM39*'Colombia-IO-Data'!$AO45</f>
        <v>1839235.0500015037</v>
      </c>
      <c r="AQ39" s="20">
        <f>(AN39*'Default-Data'!$F$19/pv_dollar_index)/'Colombia-IO-Data'!$AP45</f>
        <v>2064.8713528474582</v>
      </c>
      <c r="AR39" s="20">
        <f>(AO39*'Default-Data'!$F$19/pv_dollar_index)/'Colombia-IO-Data'!$AP45</f>
        <v>311.37213266232686</v>
      </c>
      <c r="AS39" s="20">
        <f>(AP39*'Default-Data'!$F$19/pv_dollar_index)/'Colombia-IO-Data'!$AP45</f>
        <v>295.18535715991499</v>
      </c>
      <c r="AT39" s="84">
        <v>18365.576600748213</v>
      </c>
      <c r="AU39" s="84">
        <v>65875.086326357996</v>
      </c>
      <c r="AV39">
        <f>'Colombia-IO-Data'!$AN45*Calculations!AG39</f>
        <v>0</v>
      </c>
      <c r="AW39">
        <f>'Colombia-IO-Data'!$AN45*Calculations!AT39</f>
        <v>10506.596677060534</v>
      </c>
      <c r="AX39">
        <f>'Colombia-IO-Data'!$AN45*Calculations!AU39</f>
        <v>37685.882569534551</v>
      </c>
      <c r="AY39">
        <f>AV39*'Colombia-IO-Data'!$AO45</f>
        <v>0</v>
      </c>
      <c r="AZ39">
        <f>AW39*'Colombia-IO-Data'!$AO45</f>
        <v>4012.8535288703165</v>
      </c>
      <c r="BA39">
        <f>AX39*'Colombia-IO-Data'!$AO45</f>
        <v>14393.616839592878</v>
      </c>
      <c r="BB39">
        <f>(AY39*'Default-Data'!$F$19/pv_dollar_index)/'Colombia-IO-Data'!$AP45</f>
        <v>0</v>
      </c>
      <c r="BC39">
        <f>(AZ39*'Default-Data'!$F$19/pv_dollar_index)/'Colombia-IO-Data'!$AP45</f>
        <v>0.64403709691648225</v>
      </c>
      <c r="BD39">
        <f>(BA39*'Default-Data'!$F$19/pv_dollar_index)/'Colombia-IO-Data'!$AP45</f>
        <v>2.3100826224547628</v>
      </c>
      <c r="BF39" t="s">
        <v>960</v>
      </c>
      <c r="BG39">
        <f t="shared" si="3"/>
        <v>58882559.999999993</v>
      </c>
      <c r="BH39">
        <f t="shared" si="4"/>
        <v>0</v>
      </c>
      <c r="BJ39" s="84">
        <v>1465925.5944881141</v>
      </c>
      <c r="BK39" s="84">
        <v>3701977.5713328421</v>
      </c>
      <c r="BL39">
        <f>BG39*'Mexico-IO-Data'!AQ45</f>
        <v>37672726.018086053</v>
      </c>
      <c r="BM39">
        <f>BJ39*'Mexico-IO-Data'!$AQ45</f>
        <v>937890.83361950715</v>
      </c>
      <c r="BN39">
        <f>BK39*'Mexico-IO-Data'!$AQ45</f>
        <v>2368504.1338202991</v>
      </c>
      <c r="BO39">
        <f>BG39*'Mexico-IO-Data'!AR45</f>
        <v>6612073.2187220501</v>
      </c>
      <c r="BP39">
        <f>BJ39*'Mexico-IO-Data'!$AR45</f>
        <v>164612.53321788422</v>
      </c>
      <c r="BQ39">
        <f>BK39*'Mexico-IO-Data'!$AR45</f>
        <v>415704.52704025753</v>
      </c>
      <c r="BR39">
        <f>(Calculations!BO39*'Default-Data'!$F$19/pv_dollar_index)/'Mexico-IO-Data'!$AS45</f>
        <v>3583.5435680059345</v>
      </c>
      <c r="BS39">
        <f>(Calculations!BP39*'Default-Data'!$F$19/pv_dollar_index)/'Mexico-IO-Data'!$AS45</f>
        <v>89.215010952362761</v>
      </c>
      <c r="BT39">
        <f>(Calculations!BQ39*'Default-Data'!$F$19/pv_dollar_index)/'Mexico-IO-Data'!$AS45</f>
        <v>225.299272223423</v>
      </c>
      <c r="BU39" s="84">
        <v>3119.0637083439183</v>
      </c>
      <c r="BV39" s="84">
        <v>43455.294098511084</v>
      </c>
      <c r="BW39">
        <f>BH39*'Mexico-IO-Data'!AQ45</f>
        <v>0</v>
      </c>
      <c r="BX39">
        <f>BU39*'Mexico-IO-Data'!$AQ45</f>
        <v>1995.5591692581966</v>
      </c>
      <c r="BY39">
        <f>BV39*'Mexico-IO-Data'!$AQ45</f>
        <v>27802.449292431578</v>
      </c>
      <c r="BZ39">
        <f>BH39*'Mexico-IO-Data'!AR45</f>
        <v>0</v>
      </c>
      <c r="CA39">
        <f>BU39*'Mexico-IO-Data'!$AR45</f>
        <v>350.2476389176814</v>
      </c>
      <c r="CB39">
        <f>BV39*'Mexico-IO-Data'!$AR45</f>
        <v>4879.7060847975281</v>
      </c>
      <c r="CC39">
        <f>(BZ39*'Default-Data'!$F$19/pv_dollar_index)/'Mexico-IO-Data'!$AS45</f>
        <v>0</v>
      </c>
      <c r="CD39">
        <f>(CA39*'Default-Data'!$F$19/pv_dollar_index)/'Mexico-IO-Data'!$AS45</f>
        <v>0.18982361993494487</v>
      </c>
      <c r="CE39">
        <f>(CB39*'Default-Data'!$F$19/pv_dollar_index)/'Mexico-IO-Data'!$AS45</f>
        <v>2.6446530120722613</v>
      </c>
      <c r="CG39" t="s">
        <v>303</v>
      </c>
      <c r="CH39">
        <f t="shared" si="5"/>
        <v>58882559.999999993</v>
      </c>
      <c r="CI39">
        <f t="shared" si="6"/>
        <v>0</v>
      </c>
      <c r="CK39" s="84">
        <v>11940142.213661797</v>
      </c>
      <c r="CL39" s="84">
        <v>8862097.5012904182</v>
      </c>
      <c r="CM39">
        <f>CH39*'Philippines-IO-Data'!AN45</f>
        <v>28697069.592131317</v>
      </c>
      <c r="CN39">
        <f>'Philippines-IO-Data'!$AN45*Calculations!CK39</f>
        <v>5819160.9204049129</v>
      </c>
      <c r="CO39">
        <f>'Philippines-IO-Data'!$AN45*Calculations!CL39</f>
        <v>4319041.6436850606</v>
      </c>
      <c r="CP39">
        <f>CH39*'Philippines-IO-Data'!AO45</f>
        <v>24665188.637416493</v>
      </c>
      <c r="CQ39">
        <f>'Philippines-IO-Data'!$AO45*Calculations!CK39</f>
        <v>5001580.4349802053</v>
      </c>
      <c r="CR39">
        <f>'Philippines-IO-Data'!$AO45*Calculations!CL39</f>
        <v>3712224.9201207547</v>
      </c>
      <c r="CS39" s="31">
        <f>(CP39*'Default-Data'!$F$19/pv_dollar_index)/'Philippines-IO-Data'!$AP45</f>
        <v>11131.351918597447</v>
      </c>
      <c r="CT39" s="31">
        <f>(CQ39*'Default-Data'!$F$19/pv_dollar_index)/'Philippines-IO-Data'!$AP45</f>
        <v>2257.2035750206956</v>
      </c>
      <c r="CU39" s="31">
        <f>(CR39*'Default-Data'!$F$19/pv_dollar_index)/'Philippines-IO-Data'!$AP45</f>
        <v>1675.3199253528842</v>
      </c>
      <c r="CV39" s="84">
        <v>18320.09445030988</v>
      </c>
      <c r="CW39" s="84">
        <v>76954.470293099177</v>
      </c>
      <c r="CX39">
        <f>CI39*'Philippines-IO-Data'!AN45</f>
        <v>0</v>
      </c>
      <c r="CY39">
        <f>'Philippines-IO-Data'!$AN45*Calculations!CV39</f>
        <v>8928.501501547511</v>
      </c>
      <c r="CZ39">
        <f>'Philippines-IO-Data'!$AN45*Calculations!CW39</f>
        <v>37504.61578821759</v>
      </c>
      <c r="DA39">
        <f>'Philippines-IO-Data'!AO45*Calculations!CI39</f>
        <v>0</v>
      </c>
      <c r="DB39">
        <f>'Philippines-IO-Data'!$AO45*Calculations!CV39</f>
        <v>7674.0648754432596</v>
      </c>
      <c r="DC39">
        <f>'Philippines-IO-Data'!$AO45*Calculations!CW39</f>
        <v>32235.292186205137</v>
      </c>
      <c r="DD39" s="20">
        <f>(DA39*'Default-Data'!$F$19/pv_dollar_index)/'Philippines-IO-Data'!$AP45</f>
        <v>0</v>
      </c>
      <c r="DE39" s="20">
        <f>(DB39*'Default-Data'!$F$19/pv_dollar_index)/'Philippines-IO-Data'!$AP45</f>
        <v>3.4632906332255819</v>
      </c>
      <c r="DF39" s="20">
        <f>(DC39*'Default-Data'!$F$19/pv_dollar_index)/'Philippines-IO-Data'!$AP45</f>
        <v>14.547725006211344</v>
      </c>
      <c r="DH39" t="s">
        <v>960</v>
      </c>
      <c r="DI39">
        <f t="shared" si="7"/>
        <v>58882559.999999993</v>
      </c>
      <c r="DJ39">
        <f t="shared" si="8"/>
        <v>0</v>
      </c>
      <c r="DL39" s="84">
        <v>21651798.517646857</v>
      </c>
      <c r="DM39" s="84">
        <v>25486984.623185813</v>
      </c>
      <c r="DN39">
        <f>DI39*'SouthAfrica-IO-Data'!AR45</f>
        <v>41440819.7752809</v>
      </c>
      <c r="DO39">
        <f>DL39*'SouthAfrica-IO-Data'!$AR45</f>
        <v>15238268.855506582</v>
      </c>
      <c r="DP39">
        <f>DM39*'SouthAfrica-IO-Data'!$AR45</f>
        <v>17937425.553250384</v>
      </c>
      <c r="DQ39">
        <f>DI39*'SouthAfrica-IO-Data'!AS45</f>
        <v>23045714.456928838</v>
      </c>
      <c r="DR39">
        <f>DL39*'SouthAfrica-IO-Data'!$AS45</f>
        <v>8474175.8190650102</v>
      </c>
      <c r="DS39">
        <f>DM39*'SouthAfrica-IO-Data'!$AS45</f>
        <v>9975207.7693985514</v>
      </c>
      <c r="DT39">
        <f>(DQ39*'Default-Data'!$F$19/pv_dollar_index)/'SouthAfrica-IO-Data'!$AT45</f>
        <v>1076.6922877893696</v>
      </c>
      <c r="DU39">
        <f>(DR39*'Default-Data'!$F$19/pv_dollar_index)/'SouthAfrica-IO-Data'!$AT45</f>
        <v>395.91221035090325</v>
      </c>
      <c r="DV39">
        <f>(DS39*'Default-Data'!$F$19/pv_dollar_index)/'SouthAfrica-IO-Data'!$AT45</f>
        <v>466.04019565029824</v>
      </c>
      <c r="DW39" s="84">
        <v>203151.33187961357</v>
      </c>
      <c r="DX39" s="84">
        <v>219362.13034434518</v>
      </c>
      <c r="DY39">
        <f>DJ39*'SouthAfrica-IO-Data'!AR45</f>
        <v>0</v>
      </c>
      <c r="DZ39">
        <f>DW39*'SouthAfrica-IO-Data'!$AR45</f>
        <v>142975.40275985529</v>
      </c>
      <c r="EA39">
        <f>DX39*'SouthAfrica-IO-Data'!$AR45</f>
        <v>154384.36285925217</v>
      </c>
      <c r="EB39">
        <f>DJ39*'SouthAfrica-IO-Data'!AS45</f>
        <v>0</v>
      </c>
      <c r="EC39">
        <f>DW39*'SouthAfrica-IO-Data'!$AS45</f>
        <v>79510.258827781247</v>
      </c>
      <c r="ED39">
        <f>DX39*'SouthAfrica-IO-Data'!$AS45</f>
        <v>85854.912194364239</v>
      </c>
      <c r="EE39">
        <f>(EB39*'Default-Data'!$F$19/pv_dollar_index)/'SouthAfrica-IO-Data'!$AT45</f>
        <v>0</v>
      </c>
      <c r="EF39">
        <f>(EC39*'Default-Data'!$F$19/pv_dollar_index)/'SouthAfrica-IO-Data'!$AT45</f>
        <v>3.7147072458962151</v>
      </c>
      <c r="EG39">
        <f>(ED39*'Default-Data'!$F$19/pv_dollar_index)/'SouthAfrica-IO-Data'!$AT45</f>
        <v>4.0111284899094555</v>
      </c>
      <c r="EI39" t="s">
        <v>118</v>
      </c>
      <c r="EJ39">
        <v>0</v>
      </c>
      <c r="EK39">
        <v>0</v>
      </c>
      <c r="EM39" s="84">
        <v>0</v>
      </c>
      <c r="EN39" s="84">
        <v>812672.85303200223</v>
      </c>
      <c r="EO39">
        <f>EJ39*'Zambia-IO-Data'!BO43</f>
        <v>0</v>
      </c>
      <c r="EP39">
        <f>EM39*'Zambia-IO-Data'!$BO43</f>
        <v>0</v>
      </c>
      <c r="EQ39">
        <f>EN39*'Zambia-IO-Data'!$BO43</f>
        <v>0</v>
      </c>
      <c r="ER39">
        <f>EJ39*'Zambia-IO-Data'!$BN43</f>
        <v>0</v>
      </c>
      <c r="ES39">
        <f>EM39*'Zambia-IO-Data'!$BN43</f>
        <v>0</v>
      </c>
      <c r="ET39">
        <f>EN39*'Zambia-IO-Data'!$BN43</f>
        <v>0</v>
      </c>
      <c r="EU39">
        <v>0</v>
      </c>
      <c r="EV39">
        <v>0</v>
      </c>
      <c r="EW39">
        <v>0</v>
      </c>
      <c r="EX39" s="84">
        <v>0</v>
      </c>
      <c r="EY39" s="84">
        <v>5704.987473385374</v>
      </c>
      <c r="EZ39">
        <f>EK39*'Zambia-IO-Data'!BO43</f>
        <v>0</v>
      </c>
      <c r="FA39">
        <f>EX39*'Zambia-IO-Data'!$BO43</f>
        <v>0</v>
      </c>
      <c r="FB39">
        <f>EY39*'Zambia-IO-Data'!$BO43</f>
        <v>0</v>
      </c>
      <c r="FC39">
        <f>EK39*'Zambia-IO-Data'!BN43</f>
        <v>0</v>
      </c>
      <c r="FD39">
        <f>EX39*'Zambia-IO-Data'!$BN43</f>
        <v>0</v>
      </c>
      <c r="FE39">
        <f>EY39*'Zambia-IO-Data'!$BN43</f>
        <v>0</v>
      </c>
      <c r="FF39">
        <v>0</v>
      </c>
      <c r="FG39">
        <v>0</v>
      </c>
      <c r="FH39">
        <v>0</v>
      </c>
      <c r="FJ39" t="s">
        <v>303</v>
      </c>
      <c r="FK39">
        <f>AF39</f>
        <v>58882559.999999993</v>
      </c>
      <c r="FL39">
        <f>CI39</f>
        <v>0</v>
      </c>
      <c r="FN39">
        <v>13292115.646439739</v>
      </c>
      <c r="FO39">
        <v>10873300.369250603</v>
      </c>
      <c r="FP39">
        <f>FK39*CustomRegion1!C41</f>
        <v>28697069.592131317</v>
      </c>
      <c r="FQ39">
        <f>FN39*CustomRegion1!$C41</f>
        <v>6478060.1884928029</v>
      </c>
      <c r="FR39">
        <f>FO39*CustomRegion1!$C41</f>
        <v>5299223.6987069137</v>
      </c>
      <c r="FS39">
        <f>FK39*CustomRegion1!D41</f>
        <v>24665188.637416493</v>
      </c>
      <c r="FT39">
        <f>FN39*CustomRegion1!$D41</f>
        <v>5567905.6720664231</v>
      </c>
      <c r="FU39">
        <f>FO39*CustomRegion1!$D41</f>
        <v>4554693.3543456085</v>
      </c>
      <c r="FV39">
        <f>(FS39*'Default-Data'!$C$58/pv_dollar_index)/CustomRegion1!$E41</f>
        <v>11177.86456914992</v>
      </c>
      <c r="FW39">
        <f>(FT39*'Default-Data'!$C$58/pv_dollar_index)/CustomRegion1!$E41</f>
        <v>2523.2847983066981</v>
      </c>
      <c r="FX39">
        <f>(FU39*'Default-Data'!$C$58/pv_dollar_index)/CustomRegion1!$E41</f>
        <v>2064.1133630598101</v>
      </c>
      <c r="FY39">
        <v>28457.603000936404</v>
      </c>
      <c r="FZ39">
        <v>95061.802776623314</v>
      </c>
      <c r="GA39">
        <f>FL39*CustomRegion1!C41</f>
        <v>0</v>
      </c>
      <c r="GB39">
        <f>FY39*CustomRegion1!$C41</f>
        <v>13869.1288854139</v>
      </c>
      <c r="GC39">
        <f>FZ39*CustomRegion1!$C41</f>
        <v>46329.425382222202</v>
      </c>
      <c r="GD39">
        <f>FL39*CustomRegion1!D41</f>
        <v>0</v>
      </c>
      <c r="GE39">
        <f>FY39*CustomRegion1!$D41</f>
        <v>11920.543980880013</v>
      </c>
      <c r="GF39">
        <f>FZ39*CustomRegion1!$D41</f>
        <v>39820.233659988582</v>
      </c>
      <c r="GG39">
        <f>(GD39*'Default-Data'!$C$58/pv_dollar_index)/CustomRegion1!$E41</f>
        <v>0</v>
      </c>
      <c r="GH39">
        <f>(GE39*'Default-Data'!$C$58/pv_dollar_index)/CustomRegion1!$E41</f>
        <v>5.4021977357489472</v>
      </c>
      <c r="GI39">
        <f>(GF39*'Default-Data'!$C$58/pv_dollar_index)/CustomRegion1!$E41</f>
        <v>18.045885863935524</v>
      </c>
      <c r="GK39" t="s">
        <v>66</v>
      </c>
      <c r="GL39">
        <v>0</v>
      </c>
      <c r="GM39">
        <v>0</v>
      </c>
      <c r="GO39">
        <v>629948.6921385983</v>
      </c>
      <c r="GP39">
        <v>471747.98206765275</v>
      </c>
      <c r="GQ39">
        <f>GL39*CustomRegion2!$C$13</f>
        <v>0</v>
      </c>
      <c r="GR39">
        <f>GO39*CustomRegion2!C$13</f>
        <v>388162.70482120052</v>
      </c>
      <c r="GS39">
        <f>GP39*CustomRegion2!D$13</f>
        <v>52202.051401094992</v>
      </c>
      <c r="GT39">
        <f>GL39*CustomRegion2!D45</f>
        <v>0</v>
      </c>
      <c r="GU39">
        <f>GO39*CustomRegion2!$D45</f>
        <v>466126.11734347849</v>
      </c>
      <c r="GV39">
        <f>GP39*CustomRegion2!$D45</f>
        <v>349066.61128115474</v>
      </c>
      <c r="GW39">
        <f>(GT39*'Default-Data'!$C$59/pv_dollar_index)/CustomRegion2!$E45</f>
        <v>0</v>
      </c>
      <c r="GX39">
        <f>(GU39*'Default-Data'!$C$59/pv_dollar_index)/CustomRegion2!$E45</f>
        <v>252.6262481419777</v>
      </c>
      <c r="GY39">
        <f>(GV39*'Default-Data'!$C$59/pv_dollar_index)/CustomRegion2!$E45</f>
        <v>189.18353870013206</v>
      </c>
      <c r="GZ39">
        <v>48504.677496653356</v>
      </c>
      <c r="HA39">
        <v>131820.74995455117</v>
      </c>
      <c r="HB39">
        <f>GM39*CustomRegion2!C45</f>
        <v>0</v>
      </c>
      <c r="HC39">
        <f>GZ39*CustomRegion2!$C45</f>
        <v>36384.515371461704</v>
      </c>
      <c r="HD39">
        <f>HA39*CustomRegion2!$C45</f>
        <v>98881.888315408331</v>
      </c>
      <c r="HE39">
        <f>GM39*CustomRegion2!D45</f>
        <v>0</v>
      </c>
      <c r="HF39">
        <f>GZ39*CustomRegion2!$D45</f>
        <v>35890.695983123391</v>
      </c>
      <c r="HG39">
        <f>HA39*CustomRegion2!$D45</f>
        <v>97539.839559031258</v>
      </c>
      <c r="HH39">
        <f>(HE39*'Default-Data'!$C$59/pv_dollar_index)/CustomRegion2!$E45</f>
        <v>0</v>
      </c>
      <c r="HI39">
        <f>(HF39*'Default-Data'!$C$59/pv_dollar_index)/CustomRegion2!$E45</f>
        <v>19.451670979293318</v>
      </c>
      <c r="HJ39">
        <f>(HG39*'Default-Data'!$C$59/pv_dollar_index)/CustomRegion2!$E45</f>
        <v>52.86364096610145</v>
      </c>
      <c r="HL39" t="s">
        <v>118</v>
      </c>
      <c r="HM39">
        <f t="shared" si="11"/>
        <v>0</v>
      </c>
      <c r="HN39">
        <f t="shared" si="12"/>
        <v>0</v>
      </c>
      <c r="HP39">
        <v>0</v>
      </c>
      <c r="HQ39">
        <v>812672.85303200223</v>
      </c>
      <c r="HR39">
        <f>HM39*CustomRegion3!D44</f>
        <v>0</v>
      </c>
      <c r="HS39">
        <f>HP39*CustomRegion3!$D44</f>
        <v>0</v>
      </c>
      <c r="HT39">
        <f>HQ39*CustomRegion3!$D44</f>
        <v>0</v>
      </c>
      <c r="HU39">
        <f>HM39*CustomRegion3!E44</f>
        <v>0</v>
      </c>
      <c r="HV39">
        <f>HP39*CustomRegion3!$E44</f>
        <v>0</v>
      </c>
      <c r="HW39">
        <f>HQ39*CustomRegion3!$E44</f>
        <v>0</v>
      </c>
      <c r="HX39">
        <v>0</v>
      </c>
      <c r="HY39">
        <v>0</v>
      </c>
      <c r="HZ39">
        <v>0</v>
      </c>
      <c r="IA39">
        <v>0</v>
      </c>
      <c r="IB39">
        <v>5704.987473385374</v>
      </c>
      <c r="IC39">
        <f>HN39*CustomRegion3!D44</f>
        <v>0</v>
      </c>
      <c r="ID39">
        <f>IA39*CustomRegion3!$D44</f>
        <v>0</v>
      </c>
      <c r="IE39">
        <f>IB39*CustomRegion3!$D44</f>
        <v>0</v>
      </c>
      <c r="IF39">
        <f>HN39*CustomRegion3!E44</f>
        <v>0</v>
      </c>
      <c r="IG39">
        <f>IA39*CustomRegion3!$E44</f>
        <v>0</v>
      </c>
      <c r="IH39">
        <f>IB39*CustomRegion3!$E44</f>
        <v>0</v>
      </c>
      <c r="II39">
        <v>0</v>
      </c>
      <c r="IJ39">
        <v>0</v>
      </c>
      <c r="IK39">
        <v>0</v>
      </c>
    </row>
    <row r="40" spans="2:245" x14ac:dyDescent="0.3">
      <c r="AD40">
        <v>39</v>
      </c>
      <c r="AE40" t="s">
        <v>304</v>
      </c>
      <c r="AF40">
        <v>0</v>
      </c>
      <c r="AG40" s="4">
        <v>0</v>
      </c>
      <c r="AI40" s="85">
        <v>0</v>
      </c>
      <c r="AJ40" s="85">
        <v>1482998.7879213146</v>
      </c>
      <c r="AK40" s="4">
        <f>AF40*'Colombia-IO-Data'!AN46</f>
        <v>0</v>
      </c>
      <c r="AL40" s="4">
        <f>AI40*'Colombia-IO-Data'!$AN46</f>
        <v>0</v>
      </c>
      <c r="AM40" s="4">
        <f>AJ40*'Colombia-IO-Data'!$AN46</f>
        <v>1482998.7879213146</v>
      </c>
      <c r="AN40" s="20">
        <f>AK40*'Colombia-IO-Data'!$AO46</f>
        <v>0</v>
      </c>
      <c r="AO40" s="20">
        <f>AL40*'Colombia-IO-Data'!$AO46</f>
        <v>0</v>
      </c>
      <c r="AP40" s="20">
        <f>AM40*'Colombia-IO-Data'!$AO46</f>
        <v>1482998.7879213146</v>
      </c>
      <c r="AQ40" s="20">
        <f>(AN40*'Default-Data'!$F$19/pv_dollar_index)/'Colombia-IO-Data'!$AP46</f>
        <v>0</v>
      </c>
      <c r="AR40" s="20">
        <f>(AO40*'Default-Data'!$F$19/pv_dollar_index)/'Colombia-IO-Data'!$AP46</f>
        <v>0</v>
      </c>
      <c r="AS40" s="20">
        <f>(AP40*'Default-Data'!$F$19/pv_dollar_index)/'Colombia-IO-Data'!$AP46</f>
        <v>238.01173584633261</v>
      </c>
      <c r="AT40" s="84">
        <v>0</v>
      </c>
      <c r="AU40" s="84">
        <v>11605.757690895791</v>
      </c>
      <c r="AV40">
        <f>'Colombia-IO-Data'!$AN46*Calculations!AG40</f>
        <v>0</v>
      </c>
      <c r="AW40">
        <f>'Colombia-IO-Data'!$AN46*Calculations!AT40</f>
        <v>0</v>
      </c>
      <c r="AX40">
        <f>'Colombia-IO-Data'!$AN46*Calculations!AU40</f>
        <v>11605.757690895791</v>
      </c>
      <c r="AY40">
        <f>AV40*'Colombia-IO-Data'!$AO46</f>
        <v>0</v>
      </c>
      <c r="AZ40">
        <f>AW40*'Colombia-IO-Data'!$AO46</f>
        <v>0</v>
      </c>
      <c r="BA40">
        <f>AX40*'Colombia-IO-Data'!$AO46</f>
        <v>11605.757690895791</v>
      </c>
      <c r="BB40">
        <f>(AY40*'Default-Data'!$F$19/pv_dollar_index)/'Colombia-IO-Data'!$AP46</f>
        <v>0</v>
      </c>
      <c r="BC40">
        <f>(AZ40*'Default-Data'!$F$19/pv_dollar_index)/'Colombia-IO-Data'!$AP46</f>
        <v>0</v>
      </c>
      <c r="BD40">
        <f>(BA40*'Default-Data'!$F$19/pv_dollar_index)/'Colombia-IO-Data'!$AP46</f>
        <v>1.8626492188128445</v>
      </c>
      <c r="BF40" t="s">
        <v>961</v>
      </c>
      <c r="BG40">
        <f t="shared" si="3"/>
        <v>0</v>
      </c>
      <c r="BH40">
        <f t="shared" si="4"/>
        <v>0</v>
      </c>
      <c r="BJ40" s="84">
        <v>0</v>
      </c>
      <c r="BK40" s="84">
        <v>1013410.2495048332</v>
      </c>
      <c r="BL40">
        <f>BG40*'Mexico-IO-Data'!AQ46</f>
        <v>0</v>
      </c>
      <c r="BM40">
        <f>BJ40*'Mexico-IO-Data'!$AQ46</f>
        <v>0</v>
      </c>
      <c r="BN40">
        <f>BK40*'Mexico-IO-Data'!$AQ46</f>
        <v>1013410.2495048332</v>
      </c>
      <c r="BO40">
        <f>BG40*'Mexico-IO-Data'!AR46</f>
        <v>0</v>
      </c>
      <c r="BP40">
        <f>BJ40*'Mexico-IO-Data'!$AR46</f>
        <v>0</v>
      </c>
      <c r="BQ40">
        <f>BK40*'Mexico-IO-Data'!$AR46</f>
        <v>1013410.2495048332</v>
      </c>
      <c r="BR40">
        <f>(Calculations!BO40*'Default-Data'!$F$19/pv_dollar_index)/'Mexico-IO-Data'!$AS46</f>
        <v>0</v>
      </c>
      <c r="BS40">
        <f>(Calculations!BP40*'Default-Data'!$F$19/pv_dollar_index)/'Mexico-IO-Data'!$AS46</f>
        <v>0</v>
      </c>
      <c r="BT40">
        <f>(Calculations!BQ40*'Default-Data'!$F$19/pv_dollar_index)/'Mexico-IO-Data'!$AS46</f>
        <v>153.12188889307771</v>
      </c>
      <c r="BU40" s="84">
        <v>0</v>
      </c>
      <c r="BV40" s="84">
        <v>11895.815030241485</v>
      </c>
      <c r="BW40">
        <f>BH40*'Mexico-IO-Data'!AQ46</f>
        <v>0</v>
      </c>
      <c r="BX40">
        <f>BU40*'Mexico-IO-Data'!$AQ46</f>
        <v>0</v>
      </c>
      <c r="BY40">
        <f>BV40*'Mexico-IO-Data'!$AQ46</f>
        <v>11895.815030241485</v>
      </c>
      <c r="BZ40">
        <f>BH40*'Mexico-IO-Data'!AR46</f>
        <v>0</v>
      </c>
      <c r="CA40">
        <f>BU40*'Mexico-IO-Data'!$AR46</f>
        <v>0</v>
      </c>
      <c r="CB40">
        <f>BV40*'Mexico-IO-Data'!$AR46</f>
        <v>11895.815030241485</v>
      </c>
      <c r="CC40">
        <f>(BZ40*'Default-Data'!$F$19/pv_dollar_index)/'Mexico-IO-Data'!$AS46</f>
        <v>0</v>
      </c>
      <c r="CD40">
        <f>(CA40*'Default-Data'!$F$19/pv_dollar_index)/'Mexico-IO-Data'!$AS46</f>
        <v>0</v>
      </c>
      <c r="CE40">
        <f>(CB40*'Default-Data'!$F$19/pv_dollar_index)/'Mexico-IO-Data'!$AS46</f>
        <v>1.7974060043731119</v>
      </c>
      <c r="CG40" t="s">
        <v>304</v>
      </c>
      <c r="CH40">
        <f t="shared" si="5"/>
        <v>0</v>
      </c>
      <c r="CI40">
        <f t="shared" si="6"/>
        <v>0</v>
      </c>
      <c r="CK40" s="84">
        <v>0</v>
      </c>
      <c r="CL40" s="84">
        <v>0</v>
      </c>
      <c r="CM40">
        <f>CH40*'Philippines-IO-Data'!AN46</f>
        <v>0</v>
      </c>
      <c r="CN40">
        <f>'Philippines-IO-Data'!$AN46*Calculations!CK40</f>
        <v>0</v>
      </c>
      <c r="CO40">
        <f>'Philippines-IO-Data'!$AN46*Calculations!CL40</f>
        <v>0</v>
      </c>
      <c r="CP40">
        <f>CH40*'Philippines-IO-Data'!AO46</f>
        <v>0</v>
      </c>
      <c r="CQ40">
        <f>'Philippines-IO-Data'!$AO46*Calculations!CK40</f>
        <v>0</v>
      </c>
      <c r="CR40">
        <f>'Philippines-IO-Data'!$AO46*Calculations!CL40</f>
        <v>0</v>
      </c>
      <c r="CS40" s="31">
        <f>(CP40*'Default-Data'!$F$19/pv_dollar_index)/'Philippines-IO-Data'!$AP46</f>
        <v>0</v>
      </c>
      <c r="CT40" s="31">
        <f>(CQ40*'Default-Data'!$F$19/pv_dollar_index)/'Philippines-IO-Data'!$AP46</f>
        <v>0</v>
      </c>
      <c r="CU40" s="31">
        <f>(CR40*'Default-Data'!$F$19/pv_dollar_index)/'Philippines-IO-Data'!$AP46</f>
        <v>0</v>
      </c>
      <c r="CV40" s="84">
        <v>0</v>
      </c>
      <c r="CW40" s="84">
        <v>0</v>
      </c>
      <c r="CX40">
        <f>CI40*'Philippines-IO-Data'!AN46</f>
        <v>0</v>
      </c>
      <c r="CY40">
        <f>'Philippines-IO-Data'!$AN46*Calculations!CV40</f>
        <v>0</v>
      </c>
      <c r="CZ40">
        <f>'Philippines-IO-Data'!$AN46*Calculations!CW40</f>
        <v>0</v>
      </c>
      <c r="DA40">
        <f>'Philippines-IO-Data'!AO46*Calculations!CI40</f>
        <v>0</v>
      </c>
      <c r="DB40">
        <f>'Philippines-IO-Data'!$AO46*Calculations!CV40</f>
        <v>0</v>
      </c>
      <c r="DC40">
        <f>'Philippines-IO-Data'!$AO46*Calculations!CW40</f>
        <v>0</v>
      </c>
      <c r="DD40" s="20">
        <f>(DA40*'Default-Data'!$F$19/pv_dollar_index)/'Philippines-IO-Data'!$AP46</f>
        <v>0</v>
      </c>
      <c r="DE40" s="20">
        <f>(DB40*'Default-Data'!$F$19/pv_dollar_index)/'Philippines-IO-Data'!$AP46</f>
        <v>0</v>
      </c>
      <c r="DF40" s="20">
        <f>(DC40*'Default-Data'!$F$19/pv_dollar_index)/'Philippines-IO-Data'!$AP46</f>
        <v>0</v>
      </c>
      <c r="DH40" t="s">
        <v>961</v>
      </c>
      <c r="DI40">
        <f t="shared" si="7"/>
        <v>0</v>
      </c>
      <c r="DJ40">
        <f t="shared" si="8"/>
        <v>0</v>
      </c>
      <c r="DL40" s="84">
        <v>0</v>
      </c>
      <c r="DM40" s="84">
        <v>0</v>
      </c>
      <c r="DN40">
        <f>DI40*'SouthAfrica-IO-Data'!AR46</f>
        <v>0</v>
      </c>
      <c r="DO40">
        <f>DL40*'SouthAfrica-IO-Data'!$AR46</f>
        <v>0</v>
      </c>
      <c r="DP40">
        <f>DM40*'SouthAfrica-IO-Data'!$AR46</f>
        <v>0</v>
      </c>
      <c r="DQ40">
        <f>DI40*'SouthAfrica-IO-Data'!AS46</f>
        <v>0</v>
      </c>
      <c r="DR40">
        <f>DL40*'SouthAfrica-IO-Data'!$AS46</f>
        <v>0</v>
      </c>
      <c r="DS40">
        <f>DM40*'SouthAfrica-IO-Data'!$AS46</f>
        <v>0</v>
      </c>
      <c r="DT40">
        <f>(DQ40*'Default-Data'!$F$19/pv_dollar_index)/'SouthAfrica-IO-Data'!$AT46</f>
        <v>0</v>
      </c>
      <c r="DU40">
        <f>(DR40*'Default-Data'!$F$19/pv_dollar_index)/'SouthAfrica-IO-Data'!$AT46</f>
        <v>0</v>
      </c>
      <c r="DV40">
        <f>(DS40*'Default-Data'!$F$19/pv_dollar_index)/'SouthAfrica-IO-Data'!$AT46</f>
        <v>0</v>
      </c>
      <c r="DW40" s="84">
        <v>0</v>
      </c>
      <c r="DX40" s="84">
        <v>0</v>
      </c>
      <c r="DY40">
        <f>DJ40*'SouthAfrica-IO-Data'!AR46</f>
        <v>0</v>
      </c>
      <c r="DZ40">
        <f>DW40*'SouthAfrica-IO-Data'!$AR46</f>
        <v>0</v>
      </c>
      <c r="EA40">
        <f>DX40*'SouthAfrica-IO-Data'!$AR46</f>
        <v>0</v>
      </c>
      <c r="EB40">
        <f>DJ40*'SouthAfrica-IO-Data'!AS46</f>
        <v>0</v>
      </c>
      <c r="EC40">
        <f>DW40*'SouthAfrica-IO-Data'!$AS46</f>
        <v>0</v>
      </c>
      <c r="ED40">
        <f>DX40*'SouthAfrica-IO-Data'!$AS46</f>
        <v>0</v>
      </c>
      <c r="EE40">
        <f>(EB40*'Default-Data'!$F$19/pv_dollar_index)/'SouthAfrica-IO-Data'!$AT46</f>
        <v>0</v>
      </c>
      <c r="EF40">
        <f>(EC40*'Default-Data'!$F$19/pv_dollar_index)/'SouthAfrica-IO-Data'!$AT46</f>
        <v>0</v>
      </c>
      <c r="EG40">
        <f>(ED40*'Default-Data'!$F$19/pv_dollar_index)/'SouthAfrica-IO-Data'!$AT46</f>
        <v>0</v>
      </c>
      <c r="EI40" t="s">
        <v>119</v>
      </c>
      <c r="EJ40">
        <v>0</v>
      </c>
      <c r="EK40">
        <v>0</v>
      </c>
      <c r="EM40" s="84">
        <v>0</v>
      </c>
      <c r="EN40" s="84">
        <v>728448.09230927168</v>
      </c>
      <c r="EO40">
        <f>EJ40*'Zambia-IO-Data'!BO44</f>
        <v>0</v>
      </c>
      <c r="EP40">
        <f>EM40*'Zambia-IO-Data'!$BO44</f>
        <v>0</v>
      </c>
      <c r="EQ40">
        <f>EN40*'Zambia-IO-Data'!$BO44</f>
        <v>0</v>
      </c>
      <c r="ER40">
        <f>EJ40*'Zambia-IO-Data'!$BN44</f>
        <v>0</v>
      </c>
      <c r="ES40">
        <f>EM40*'Zambia-IO-Data'!$BN44</f>
        <v>0</v>
      </c>
      <c r="ET40">
        <f>EN40*'Zambia-IO-Data'!$BN44</f>
        <v>0</v>
      </c>
      <c r="EU40">
        <v>0</v>
      </c>
      <c r="EV40">
        <v>0</v>
      </c>
      <c r="EW40">
        <v>0</v>
      </c>
      <c r="EX40" s="84">
        <v>0</v>
      </c>
      <c r="EY40" s="84">
        <v>5192.9030489476172</v>
      </c>
      <c r="EZ40">
        <f>EK40*'Zambia-IO-Data'!BO44</f>
        <v>0</v>
      </c>
      <c r="FA40">
        <f>EX40*'Zambia-IO-Data'!$BO44</f>
        <v>0</v>
      </c>
      <c r="FB40">
        <f>EY40*'Zambia-IO-Data'!$BO44</f>
        <v>0</v>
      </c>
      <c r="FC40">
        <f>EK40*'Zambia-IO-Data'!BN44</f>
        <v>0</v>
      </c>
      <c r="FD40">
        <f>EX40*'Zambia-IO-Data'!$BN44</f>
        <v>0</v>
      </c>
      <c r="FE40">
        <f>EY40*'Zambia-IO-Data'!$BN44</f>
        <v>0</v>
      </c>
      <c r="FF40">
        <v>0</v>
      </c>
      <c r="FG40">
        <v>0</v>
      </c>
      <c r="FH40">
        <v>0</v>
      </c>
      <c r="FJ40" t="s">
        <v>304</v>
      </c>
      <c r="FK40">
        <f t="shared" ref="FK40:FK41" si="15">AF40</f>
        <v>0</v>
      </c>
      <c r="FL40">
        <f t="shared" ref="FL40:FL41" si="16">CI40</f>
        <v>0</v>
      </c>
      <c r="FN40">
        <v>0</v>
      </c>
      <c r="FO40">
        <v>0</v>
      </c>
      <c r="FP40">
        <f>FK40*CustomRegion1!C42</f>
        <v>0</v>
      </c>
      <c r="FQ40">
        <f>FN40*CustomRegion1!$C42</f>
        <v>0</v>
      </c>
      <c r="FR40">
        <f>FO40*CustomRegion1!$C42</f>
        <v>0</v>
      </c>
      <c r="FS40">
        <f>FK40*CustomRegion1!D42</f>
        <v>0</v>
      </c>
      <c r="FT40">
        <f>FN40*CustomRegion1!$D42</f>
        <v>0</v>
      </c>
      <c r="FU40">
        <f>FO40*CustomRegion1!$D42</f>
        <v>0</v>
      </c>
      <c r="FV40">
        <f>(FS40*'Default-Data'!$C$58/pv_dollar_index)/CustomRegion1!$E42</f>
        <v>0</v>
      </c>
      <c r="FW40">
        <f>(FT40*'Default-Data'!$C$58/pv_dollar_index)/CustomRegion1!$E42</f>
        <v>0</v>
      </c>
      <c r="FX40">
        <f>(FU40*'Default-Data'!$C$58/pv_dollar_index)/CustomRegion1!$E42</f>
        <v>0</v>
      </c>
      <c r="FY40">
        <v>0</v>
      </c>
      <c r="FZ40">
        <v>0</v>
      </c>
      <c r="GA40">
        <f>FL40*CustomRegion1!C42</f>
        <v>0</v>
      </c>
      <c r="GB40">
        <f>FY40*CustomRegion1!$C42</f>
        <v>0</v>
      </c>
      <c r="GC40">
        <f>FZ40*CustomRegion1!$C42</f>
        <v>0</v>
      </c>
      <c r="GD40">
        <f>FL40*CustomRegion1!D42</f>
        <v>0</v>
      </c>
      <c r="GE40">
        <f>FY40*CustomRegion1!$D42</f>
        <v>0</v>
      </c>
      <c r="GF40">
        <f>FZ40*CustomRegion1!$D42</f>
        <v>0</v>
      </c>
      <c r="GG40">
        <f>(GD40*'Default-Data'!$C$58/pv_dollar_index)/CustomRegion1!$E42</f>
        <v>0</v>
      </c>
      <c r="GH40">
        <f>(GE40*'Default-Data'!$C$58/pv_dollar_index)/CustomRegion1!$E42</f>
        <v>0</v>
      </c>
      <c r="GI40">
        <f>(GF40*'Default-Data'!$C$58/pv_dollar_index)/CustomRegion1!$E42</f>
        <v>0</v>
      </c>
      <c r="GK40" t="s">
        <v>67</v>
      </c>
      <c r="GL40">
        <v>0</v>
      </c>
      <c r="GM40">
        <v>0</v>
      </c>
      <c r="GO40">
        <v>241153.94047816607</v>
      </c>
      <c r="GP40">
        <v>7653663.2904763287</v>
      </c>
      <c r="GQ40">
        <f>GL40*CustomRegion2!$C$13</f>
        <v>0</v>
      </c>
      <c r="GR40">
        <f>GO40*CustomRegion2!C$13</f>
        <v>148594.58711869313</v>
      </c>
      <c r="GS40">
        <f>GP40*CustomRegion2!D$13</f>
        <v>846928.74094546109</v>
      </c>
      <c r="GT40">
        <f>GL40*CustomRegion2!D46</f>
        <v>0</v>
      </c>
      <c r="GU40">
        <f>GO40*CustomRegion2!$D46</f>
        <v>163436.25030281703</v>
      </c>
      <c r="GV40">
        <f>GP40*CustomRegion2!$D46</f>
        <v>5187085.1738747591</v>
      </c>
      <c r="GW40">
        <f>(GT40*'Default-Data'!$C$59/pv_dollar_index)/CustomRegion2!$E46</f>
        <v>0</v>
      </c>
      <c r="GX40">
        <f>(GU40*'Default-Data'!$C$59/pv_dollar_index)/CustomRegion2!$E46</f>
        <v>31.052497564943241</v>
      </c>
      <c r="GY40">
        <f>(GV40*'Default-Data'!$C$59/pv_dollar_index)/CustomRegion2!$E46</f>
        <v>985.53380558145909</v>
      </c>
      <c r="GZ40">
        <v>33434.368527091981</v>
      </c>
      <c r="HA40">
        <v>2138666.5618116423</v>
      </c>
      <c r="HB40">
        <f>GM40*CustomRegion2!C46</f>
        <v>0</v>
      </c>
      <c r="HC40">
        <f>GZ40*CustomRegion2!$C46</f>
        <v>29778.793763150567</v>
      </c>
      <c r="HD40">
        <f>HA40*CustomRegion2!$C46</f>
        <v>1904833.6570415404</v>
      </c>
      <c r="HE40">
        <f>GM40*CustomRegion2!D46</f>
        <v>0</v>
      </c>
      <c r="HF40">
        <f>GZ40*CustomRegion2!$D46</f>
        <v>22659.334583028201</v>
      </c>
      <c r="HG40">
        <f>HA40*CustomRegion2!$D46</f>
        <v>1449429.5337552628</v>
      </c>
      <c r="HH40">
        <f>(HE40*'Default-Data'!$C$59/pv_dollar_index)/CustomRegion2!$E46</f>
        <v>0</v>
      </c>
      <c r="HI40">
        <f>(HF40*'Default-Data'!$C$59/pv_dollar_index)/CustomRegion2!$E46</f>
        <v>4.305219500930936</v>
      </c>
      <c r="HJ40">
        <f>(HG40*'Default-Data'!$C$59/pv_dollar_index)/CustomRegion2!$E46</f>
        <v>275.38815277577589</v>
      </c>
      <c r="HL40" t="s">
        <v>119</v>
      </c>
      <c r="HM40">
        <f t="shared" si="11"/>
        <v>0</v>
      </c>
      <c r="HN40">
        <f t="shared" si="12"/>
        <v>0</v>
      </c>
      <c r="HP40">
        <v>0</v>
      </c>
      <c r="HQ40">
        <v>728448.09230927168</v>
      </c>
      <c r="HR40">
        <f>HM40*CustomRegion3!D45</f>
        <v>0</v>
      </c>
      <c r="HS40">
        <f>HP40*CustomRegion3!$D45</f>
        <v>0</v>
      </c>
      <c r="HT40">
        <f>HQ40*CustomRegion3!$D45</f>
        <v>0</v>
      </c>
      <c r="HU40">
        <f>HM40*CustomRegion3!E45</f>
        <v>0</v>
      </c>
      <c r="HV40">
        <f>HP40*CustomRegion3!$E45</f>
        <v>0</v>
      </c>
      <c r="HW40">
        <f>HQ40*CustomRegion3!$E45</f>
        <v>0</v>
      </c>
      <c r="HX40">
        <v>0</v>
      </c>
      <c r="HY40">
        <v>0</v>
      </c>
      <c r="HZ40">
        <v>0</v>
      </c>
      <c r="IA40">
        <v>0</v>
      </c>
      <c r="IB40">
        <v>5192.9030489476172</v>
      </c>
      <c r="IC40">
        <f>HN40*CustomRegion3!D45</f>
        <v>0</v>
      </c>
      <c r="ID40">
        <f>IA40*CustomRegion3!$D45</f>
        <v>0</v>
      </c>
      <c r="IE40">
        <f>IB40*CustomRegion3!$D45</f>
        <v>0</v>
      </c>
      <c r="IF40">
        <f>HN40*CustomRegion3!E45</f>
        <v>0</v>
      </c>
      <c r="IG40">
        <f>IA40*CustomRegion3!$E45</f>
        <v>0</v>
      </c>
      <c r="IH40">
        <f>IB40*CustomRegion3!$E45</f>
        <v>0</v>
      </c>
      <c r="II40">
        <v>0</v>
      </c>
      <c r="IJ40">
        <v>0</v>
      </c>
      <c r="IK40">
        <v>0</v>
      </c>
    </row>
    <row r="41" spans="2:245" x14ac:dyDescent="0.3">
      <c r="AD41">
        <v>40</v>
      </c>
      <c r="AE41" t="s">
        <v>108</v>
      </c>
      <c r="AF41">
        <v>0</v>
      </c>
      <c r="AG41" s="4">
        <v>0</v>
      </c>
      <c r="AI41" s="85">
        <v>0</v>
      </c>
      <c r="AJ41" s="85">
        <v>161699647.89458242</v>
      </c>
      <c r="AK41" s="4">
        <f>AF41*'Colombia-IO-Data'!AN47</f>
        <v>0</v>
      </c>
      <c r="AL41" s="4">
        <f>AI41*'Colombia-IO-Data'!$AN47</f>
        <v>0</v>
      </c>
      <c r="AM41" s="4">
        <f>AJ41*'Colombia-IO-Data'!$AN47</f>
        <v>0</v>
      </c>
      <c r="AN41" s="20">
        <v>0</v>
      </c>
      <c r="AO41" s="20">
        <v>0</v>
      </c>
      <c r="AP41" s="20">
        <v>0</v>
      </c>
      <c r="AQ41" s="20">
        <v>0</v>
      </c>
      <c r="AR41" s="20">
        <v>0</v>
      </c>
      <c r="AS41" s="20">
        <v>0</v>
      </c>
      <c r="AT41" s="86">
        <v>0</v>
      </c>
      <c r="AU41" s="84">
        <v>1265440.6378835577</v>
      </c>
      <c r="AV41">
        <f>'Colombia-IO-Data'!$AN47*Calculations!AG41</f>
        <v>0</v>
      </c>
      <c r="AW41">
        <f>'Colombia-IO-Data'!$AN47*Calculations!AT41</f>
        <v>0</v>
      </c>
      <c r="AX41">
        <f>'Colombia-IO-Data'!$AN47*Calculations!AU41</f>
        <v>0</v>
      </c>
      <c r="AY41">
        <f>AV41*'Colombia-IO-Data'!$AO47</f>
        <v>0</v>
      </c>
      <c r="AZ41">
        <f>AW41*'Colombia-IO-Data'!$AO47</f>
        <v>0</v>
      </c>
      <c r="BA41">
        <f>AX41*'Colombia-IO-Data'!$AO47</f>
        <v>0</v>
      </c>
      <c r="BB41">
        <v>0</v>
      </c>
      <c r="BC41">
        <v>0</v>
      </c>
      <c r="BD41">
        <v>0</v>
      </c>
      <c r="BF41" t="s">
        <v>305</v>
      </c>
      <c r="BG41">
        <v>0</v>
      </c>
      <c r="BH41">
        <v>0</v>
      </c>
      <c r="BJ41" s="84">
        <v>0</v>
      </c>
      <c r="BK41" s="84">
        <v>168423065.70850682</v>
      </c>
      <c r="BL41">
        <f>BG41*'Mexico-IO-Data'!AQ47</f>
        <v>0</v>
      </c>
      <c r="BM41">
        <f>BJ41*'Mexico-IO-Data'!$AQ47</f>
        <v>0</v>
      </c>
      <c r="BN41">
        <f>BK41*'Mexico-IO-Data'!$AQ47</f>
        <v>0</v>
      </c>
      <c r="BO41">
        <f>BG41*'Mexico-IO-Data'!AR47</f>
        <v>0</v>
      </c>
      <c r="BP41">
        <f>BJ41*'Mexico-IO-Data'!$AR47</f>
        <v>0</v>
      </c>
      <c r="BQ41">
        <f>BK41*'Mexico-IO-Data'!$AR47</f>
        <v>0</v>
      </c>
      <c r="BR41">
        <v>0</v>
      </c>
      <c r="BS41">
        <v>0</v>
      </c>
      <c r="BT41">
        <v>0</v>
      </c>
      <c r="BU41" s="84">
        <v>0</v>
      </c>
      <c r="BV41" s="84">
        <v>1977017.3406806942</v>
      </c>
      <c r="BW41">
        <f>BH41*'Mexico-IO-Data'!AQ47</f>
        <v>0</v>
      </c>
      <c r="BX41">
        <f>BU41*'Mexico-IO-Data'!$AQ47</f>
        <v>0</v>
      </c>
      <c r="BY41">
        <f>BV41*'Mexico-IO-Data'!$AQ47</f>
        <v>0</v>
      </c>
      <c r="BZ41">
        <f>BH41*'Mexico-IO-Data'!AR47</f>
        <v>0</v>
      </c>
      <c r="CA41">
        <f>BU41*'Mexico-IO-Data'!$AR47</f>
        <v>0</v>
      </c>
      <c r="CB41">
        <f>BV41*'Mexico-IO-Data'!$AR47</f>
        <v>0</v>
      </c>
      <c r="CC41">
        <v>0</v>
      </c>
      <c r="CD41">
        <v>0</v>
      </c>
      <c r="CE41">
        <v>0</v>
      </c>
      <c r="CG41" t="s">
        <v>575</v>
      </c>
      <c r="CH41">
        <f t="shared" si="5"/>
        <v>0</v>
      </c>
      <c r="CI41">
        <f t="shared" si="6"/>
        <v>0</v>
      </c>
      <c r="CK41" s="84">
        <v>0</v>
      </c>
      <c r="CL41" s="84">
        <v>153677224.4683215</v>
      </c>
      <c r="CM41">
        <f>CH41*'Philippines-IO-Data'!AN47</f>
        <v>0</v>
      </c>
      <c r="CN41">
        <f>'Philippines-IO-Data'!$AN47*Calculations!CK41</f>
        <v>0</v>
      </c>
      <c r="CO41">
        <f>'Philippines-IO-Data'!$AN47*Calculations!CL41</f>
        <v>0</v>
      </c>
      <c r="CP41">
        <f>CH41*'Philippines-IO-Data'!AO47</f>
        <v>0</v>
      </c>
      <c r="CQ41">
        <f>'Philippines-IO-Data'!$AO47*Calculations!CK41</f>
        <v>0</v>
      </c>
      <c r="CR41">
        <f>'Philippines-IO-Data'!$AO47*Calculations!CL41</f>
        <v>0</v>
      </c>
      <c r="CS41" s="31">
        <v>0</v>
      </c>
      <c r="CT41" s="31">
        <v>0</v>
      </c>
      <c r="CU41" s="31">
        <v>0</v>
      </c>
      <c r="CV41" s="84">
        <v>0</v>
      </c>
      <c r="CW41" s="84">
        <v>1334463.9238454979</v>
      </c>
      <c r="CX41">
        <f>CI41*'Philippines-IO-Data'!AN47</f>
        <v>0</v>
      </c>
      <c r="CY41">
        <f>'Philippines-IO-Data'!$AN47*Calculations!CV41</f>
        <v>0</v>
      </c>
      <c r="CZ41">
        <f>'Philippines-IO-Data'!$AN47*Calculations!CW41</f>
        <v>0</v>
      </c>
      <c r="DA41">
        <f>'Philippines-IO-Data'!AO47*Calculations!CI41</f>
        <v>0</v>
      </c>
      <c r="DB41">
        <f>'Philippines-IO-Data'!$AO47*Calculations!CV41</f>
        <v>0</v>
      </c>
      <c r="DC41">
        <f>'Philippines-IO-Data'!$AO47*Calculations!CW41</f>
        <v>0</v>
      </c>
      <c r="DD41" s="20">
        <v>0</v>
      </c>
      <c r="DE41" s="20">
        <v>0</v>
      </c>
      <c r="DF41" s="20">
        <v>0</v>
      </c>
      <c r="DH41" t="s">
        <v>305</v>
      </c>
      <c r="DI41">
        <f t="shared" si="7"/>
        <v>0</v>
      </c>
      <c r="DJ41">
        <f t="shared" si="8"/>
        <v>0</v>
      </c>
      <c r="DL41" s="84">
        <v>0</v>
      </c>
      <c r="DM41" s="84">
        <v>312181036.0878675</v>
      </c>
      <c r="DN41">
        <f>DI41*'SouthAfrica-IO-Data'!AR47</f>
        <v>0</v>
      </c>
      <c r="DO41">
        <f>DL41*'SouthAfrica-IO-Data'!$AR47</f>
        <v>0</v>
      </c>
      <c r="DP41">
        <f>DM41*'SouthAfrica-IO-Data'!$AR47</f>
        <v>0</v>
      </c>
      <c r="DQ41">
        <f>DI41*'SouthAfrica-IO-Data'!AS47</f>
        <v>0</v>
      </c>
      <c r="DR41">
        <f>DL41*'SouthAfrica-IO-Data'!$AS47</f>
        <v>0</v>
      </c>
      <c r="DS41">
        <f>DM41*'SouthAfrica-IO-Data'!$AS47</f>
        <v>0</v>
      </c>
      <c r="DT41">
        <v>0</v>
      </c>
      <c r="DU41">
        <v>0</v>
      </c>
      <c r="DV41">
        <v>0</v>
      </c>
      <c r="DW41" s="84">
        <v>0</v>
      </c>
      <c r="DX41" s="84">
        <v>2686888.9412300973</v>
      </c>
      <c r="DY41">
        <f>DJ41*'SouthAfrica-IO-Data'!AR47</f>
        <v>0</v>
      </c>
      <c r="DZ41">
        <f>DW41*'SouthAfrica-IO-Data'!$AR47</f>
        <v>0</v>
      </c>
      <c r="EA41">
        <f>DX41*'SouthAfrica-IO-Data'!$AR47</f>
        <v>0</v>
      </c>
      <c r="EB41">
        <f>DJ41*'SouthAfrica-IO-Data'!AS47</f>
        <v>0</v>
      </c>
      <c r="EC41">
        <f>DW41*'SouthAfrica-IO-Data'!$AS47</f>
        <v>0</v>
      </c>
      <c r="ED41">
        <f>DX41*'SouthAfrica-IO-Data'!$AS47</f>
        <v>0</v>
      </c>
      <c r="EE41">
        <v>0</v>
      </c>
      <c r="EF41">
        <v>0</v>
      </c>
      <c r="EG41">
        <v>0</v>
      </c>
      <c r="EI41" t="s">
        <v>120</v>
      </c>
      <c r="EJ41">
        <v>0</v>
      </c>
      <c r="EK41">
        <v>0</v>
      </c>
      <c r="EM41" s="84">
        <v>0</v>
      </c>
      <c r="EN41" s="84">
        <v>14119486.704946676</v>
      </c>
      <c r="EO41">
        <f>EJ41*'Zambia-IO-Data'!BO45</f>
        <v>0</v>
      </c>
      <c r="EP41">
        <f>EM41*'Zambia-IO-Data'!$BO45</f>
        <v>0</v>
      </c>
      <c r="EQ41">
        <f>EN41*'Zambia-IO-Data'!$BO45</f>
        <v>0</v>
      </c>
      <c r="ER41">
        <f>EJ41*'Zambia-IO-Data'!$BN45</f>
        <v>0</v>
      </c>
      <c r="ES41">
        <f>EM41*'Zambia-IO-Data'!$BN45</f>
        <v>0</v>
      </c>
      <c r="ET41">
        <f>EN41*'Zambia-IO-Data'!$BN45</f>
        <v>0</v>
      </c>
      <c r="EU41">
        <v>0</v>
      </c>
      <c r="EV41">
        <v>0</v>
      </c>
      <c r="EW41">
        <v>0</v>
      </c>
      <c r="EX41" s="84">
        <v>0</v>
      </c>
      <c r="EY41" s="84">
        <v>98274.600727773737</v>
      </c>
      <c r="EZ41">
        <f>EK41*'Zambia-IO-Data'!BO45</f>
        <v>0</v>
      </c>
      <c r="FA41">
        <f>EX41*'Zambia-IO-Data'!$BO45</f>
        <v>0</v>
      </c>
      <c r="FB41">
        <f>EY41*'Zambia-IO-Data'!$BO45</f>
        <v>0</v>
      </c>
      <c r="FC41">
        <f>EK41*'Zambia-IO-Data'!BN45</f>
        <v>0</v>
      </c>
      <c r="FD41">
        <f>EX41*'Zambia-IO-Data'!$BN45</f>
        <v>0</v>
      </c>
      <c r="FE41">
        <f>EY41*'Zambia-IO-Data'!$BN45</f>
        <v>0</v>
      </c>
      <c r="FF41">
        <v>0</v>
      </c>
      <c r="FG41">
        <v>0</v>
      </c>
      <c r="FH41">
        <v>0</v>
      </c>
      <c r="FJ41" t="s">
        <v>575</v>
      </c>
      <c r="FK41">
        <f t="shared" si="15"/>
        <v>0</v>
      </c>
      <c r="FL41">
        <f t="shared" si="16"/>
        <v>0</v>
      </c>
      <c r="FN41">
        <v>0</v>
      </c>
      <c r="FO41">
        <v>196292968.06961873</v>
      </c>
      <c r="FP41">
        <f>FK41*CustomRegion1!AM43</f>
        <v>0</v>
      </c>
      <c r="FQ41">
        <f>FN41*CustomRegion1!$AM43</f>
        <v>0</v>
      </c>
      <c r="FR41">
        <f>FO41*CustomRegion1!$AM43</f>
        <v>0</v>
      </c>
      <c r="FS41">
        <f>FK41*CustomRegion1!AN43</f>
        <v>0</v>
      </c>
      <c r="FT41">
        <f>FN41*CustomRegion1!$AN43</f>
        <v>0</v>
      </c>
      <c r="FU41">
        <f>FO41*CustomRegion1!$AN43</f>
        <v>0</v>
      </c>
      <c r="FV41">
        <v>0</v>
      </c>
      <c r="FW41">
        <v>0</v>
      </c>
      <c r="FX41">
        <v>0</v>
      </c>
      <c r="FY41">
        <v>0</v>
      </c>
      <c r="FZ41">
        <v>1716126.9148640428</v>
      </c>
      <c r="GA41">
        <f>FL41*CustomRegion1!AM43</f>
        <v>0</v>
      </c>
      <c r="GB41">
        <f>FY41*CustomRegion1!$AM43</f>
        <v>0</v>
      </c>
      <c r="GC41">
        <f>FZ41*CustomRegion1!$AM43</f>
        <v>0</v>
      </c>
      <c r="GD41">
        <f>FL41*CustomRegion1!AN43</f>
        <v>0</v>
      </c>
      <c r="GE41">
        <f>FY41*CustomRegion1!$AN43</f>
        <v>0</v>
      </c>
      <c r="GF41">
        <f>FZ41*CustomRegion1!$AN43</f>
        <v>0</v>
      </c>
      <c r="GG41">
        <v>0</v>
      </c>
      <c r="GH41">
        <v>0</v>
      </c>
      <c r="GI41">
        <v>0</v>
      </c>
      <c r="GK41" t="s">
        <v>68</v>
      </c>
      <c r="GL41">
        <v>0</v>
      </c>
      <c r="GM41">
        <v>0</v>
      </c>
      <c r="GO41">
        <v>40051.463974383871</v>
      </c>
      <c r="GP41">
        <v>6996134.1145366812</v>
      </c>
      <c r="GQ41">
        <f>GL41*CustomRegion2!$C$13</f>
        <v>0</v>
      </c>
      <c r="GR41">
        <f>GO41*CustomRegion2!C$13</f>
        <v>24678.969545229647</v>
      </c>
      <c r="GS41">
        <f>GP41*CustomRegion2!D$13</f>
        <v>774168.76497337804</v>
      </c>
      <c r="GT41">
        <f>GL41*CustomRegion2!D47</f>
        <v>0</v>
      </c>
      <c r="GU41">
        <f>GO41*CustomRegion2!$D47</f>
        <v>17330.005090045808</v>
      </c>
      <c r="GV41">
        <f>GP41*CustomRegion2!$D47</f>
        <v>3027181.2259623888</v>
      </c>
      <c r="GW41">
        <f>(GT41*'Default-Data'!$C$59/pv_dollar_index)/CustomRegion2!$E47</f>
        <v>0</v>
      </c>
      <c r="GX41">
        <f>(GU41*'Default-Data'!$C$59/pv_dollar_index)/CustomRegion2!$E47</f>
        <v>5.9619822628158587</v>
      </c>
      <c r="GY41">
        <f>(GV41*'Default-Data'!$C$59/pv_dollar_index)/CustomRegion2!$E47</f>
        <v>1041.4307832998579</v>
      </c>
      <c r="GZ41">
        <v>9985.733957295357</v>
      </c>
      <c r="HA41">
        <v>1954932.8896304385</v>
      </c>
      <c r="HB41">
        <f>GM41*CustomRegion2!C47</f>
        <v>0</v>
      </c>
      <c r="HC41">
        <f>GZ41*CustomRegion2!$C47</f>
        <v>7491.8831417130204</v>
      </c>
      <c r="HD41">
        <f>HA41*CustomRegion2!$C47</f>
        <v>1466705.2839218157</v>
      </c>
      <c r="HE41">
        <f>GM41*CustomRegion2!D47</f>
        <v>0</v>
      </c>
      <c r="HF41">
        <f>GZ41*CustomRegion2!$D47</f>
        <v>4320.7614188198713</v>
      </c>
      <c r="HG41">
        <f>HA41*CustomRegion2!$D47</f>
        <v>845886.60603422148</v>
      </c>
      <c r="HH41">
        <f>(HE41*'Default-Data'!$C$59/pv_dollar_index)/CustomRegion2!$E47</f>
        <v>0</v>
      </c>
      <c r="HI41">
        <f>(HF41*'Default-Data'!$C$59/pv_dollar_index)/CustomRegion2!$E47</f>
        <v>1.4864567440698351</v>
      </c>
      <c r="HJ41">
        <f>(HG41*'Default-Data'!$C$59/pv_dollar_index)/CustomRegion2!$E47</f>
        <v>291.00747029937571</v>
      </c>
      <c r="HL41" t="s">
        <v>120</v>
      </c>
      <c r="HM41">
        <f t="shared" si="11"/>
        <v>0</v>
      </c>
      <c r="HN41">
        <f t="shared" si="12"/>
        <v>0</v>
      </c>
      <c r="HP41">
        <v>0</v>
      </c>
      <c r="HQ41">
        <v>14119486.704946676</v>
      </c>
      <c r="HR41">
        <f>HM41*CustomRegion3!D46</f>
        <v>0</v>
      </c>
      <c r="HS41">
        <f>HP41*CustomRegion3!$D46</f>
        <v>0</v>
      </c>
      <c r="HT41">
        <f>HQ41*CustomRegion3!$D46</f>
        <v>0</v>
      </c>
      <c r="HU41">
        <f>HM41*CustomRegion3!E46</f>
        <v>0</v>
      </c>
      <c r="HV41">
        <f>HP41*CustomRegion3!$E46</f>
        <v>0</v>
      </c>
      <c r="HW41">
        <f>HQ41*CustomRegion3!$E46</f>
        <v>0</v>
      </c>
      <c r="HX41">
        <v>0</v>
      </c>
      <c r="HY41">
        <v>0</v>
      </c>
      <c r="HZ41">
        <v>0</v>
      </c>
      <c r="IA41">
        <v>0</v>
      </c>
      <c r="IB41">
        <v>98274.600727773737</v>
      </c>
      <c r="IC41">
        <f>HN41*CustomRegion3!D46</f>
        <v>0</v>
      </c>
      <c r="ID41">
        <f>IA41*CustomRegion3!$D46</f>
        <v>0</v>
      </c>
      <c r="IE41">
        <f>IB41*CustomRegion3!$D46</f>
        <v>0</v>
      </c>
      <c r="IF41">
        <f>HN41*CustomRegion3!E46</f>
        <v>0</v>
      </c>
      <c r="IG41">
        <f>IA41*CustomRegion3!$E46</f>
        <v>0</v>
      </c>
      <c r="IH41">
        <f>IB41*CustomRegion3!$E46</f>
        <v>0</v>
      </c>
      <c r="II41">
        <v>0</v>
      </c>
      <c r="IJ41">
        <v>0</v>
      </c>
      <c r="IK41">
        <v>0</v>
      </c>
    </row>
    <row r="42" spans="2:245" x14ac:dyDescent="0.3">
      <c r="AD42">
        <v>41</v>
      </c>
      <c r="AE42" t="s">
        <v>72</v>
      </c>
      <c r="AF42">
        <f>SUM(AF7:AF41)</f>
        <v>472231440</v>
      </c>
      <c r="AG42" s="4">
        <f t="shared" ref="AG42:AM42" si="17">SUM(AG7:AG41)</f>
        <v>4571640</v>
      </c>
      <c r="AI42" s="85">
        <f t="shared" si="17"/>
        <v>304085531.06014311</v>
      </c>
      <c r="AJ42" s="85">
        <f t="shared" si="17"/>
        <v>396342241.33278078</v>
      </c>
      <c r="AK42" s="4">
        <f t="shared" si="17"/>
        <v>239652151.70877206</v>
      </c>
      <c r="AL42" s="4">
        <f t="shared" si="17"/>
        <v>162972720.02954081</v>
      </c>
      <c r="AM42" s="4">
        <f t="shared" si="17"/>
        <v>128878389.16103417</v>
      </c>
      <c r="AN42" s="4">
        <f>SUM(AN7:AN41)</f>
        <v>67096408.132611126</v>
      </c>
      <c r="AO42" s="4">
        <f t="shared" ref="AO42:AP42" si="18">SUM(AO7:AO41)</f>
        <v>44257820.29227408</v>
      </c>
      <c r="AP42" s="4">
        <f t="shared" si="18"/>
        <v>50345419.469697163</v>
      </c>
      <c r="AQ42" s="20">
        <f t="shared" ref="AQ42" si="19">SUM(AQ7:AQ41)</f>
        <v>9969.722439543646</v>
      </c>
      <c r="AR42" s="20">
        <f t="shared" ref="AR42" si="20">SUM(AR7:AR41)</f>
        <v>6363.9338005505961</v>
      </c>
      <c r="AS42" s="20">
        <f t="shared" ref="AS42" si="21">SUM(AS7:AS41)</f>
        <v>6366.1479443716999</v>
      </c>
      <c r="AT42" s="86">
        <f t="shared" ref="AT42" si="22">SUM(AT7:AT41)</f>
        <v>2928214.1607772638</v>
      </c>
      <c r="AU42" s="86">
        <f t="shared" ref="AU42" si="23">SUM(AU7:AU41)</f>
        <v>3101723.3817313542</v>
      </c>
      <c r="AV42" s="20">
        <f t="shared" ref="AV42" si="24">SUM(AV7:AV41)</f>
        <v>2270105.9655178366</v>
      </c>
      <c r="AW42" s="20">
        <f t="shared" ref="AW42" si="25">SUM(AW7:AW41)</f>
        <v>1579517.4056117316</v>
      </c>
      <c r="AX42" s="20">
        <f t="shared" ref="AX42" si="26">SUM(AX7:AX41)</f>
        <v>1008585.6902772436</v>
      </c>
      <c r="AY42" s="20">
        <f t="shared" ref="AY42" si="27">SUM(AY7:AY41)</f>
        <v>447689.99326924747</v>
      </c>
      <c r="AZ42" s="20">
        <f t="shared" ref="AZ42" si="28">SUM(AZ7:AZ41)</f>
        <v>423753.86999063822</v>
      </c>
      <c r="BA42" s="20">
        <f t="shared" ref="BA42" si="29">SUM(BA7:BA41)</f>
        <v>393996.77462367201</v>
      </c>
      <c r="BB42" s="20">
        <f t="shared" ref="BB42" si="30">SUM(BB7:BB41)</f>
        <v>96.48835409544742</v>
      </c>
      <c r="BC42" s="20">
        <f t="shared" ref="BC42" si="31">SUM(BC7:BC41)</f>
        <v>66.349841436525224</v>
      </c>
      <c r="BD42" s="20">
        <f t="shared" ref="BD42" si="32">SUM(BD7:BD41)</f>
        <v>49.820654654973666</v>
      </c>
      <c r="EI42" t="s">
        <v>121</v>
      </c>
      <c r="EJ42">
        <v>0</v>
      </c>
      <c r="EK42">
        <v>0</v>
      </c>
      <c r="EM42" s="84">
        <v>0</v>
      </c>
      <c r="EN42" s="84">
        <v>1614572.5677041498</v>
      </c>
      <c r="EO42">
        <f>EJ42*'Zambia-IO-Data'!BO46</f>
        <v>0</v>
      </c>
      <c r="EP42">
        <f>EM42*'Zambia-IO-Data'!$BO46</f>
        <v>0</v>
      </c>
      <c r="EQ42">
        <f>EN42*'Zambia-IO-Data'!$BO46</f>
        <v>0</v>
      </c>
      <c r="ER42">
        <f>EJ42*'Zambia-IO-Data'!$BN46</f>
        <v>0</v>
      </c>
      <c r="ES42">
        <f>EM42*'Zambia-IO-Data'!$BN46</f>
        <v>0</v>
      </c>
      <c r="ET42">
        <f>EN42*'Zambia-IO-Data'!$BN46</f>
        <v>0</v>
      </c>
      <c r="EU42">
        <v>0</v>
      </c>
      <c r="EV42">
        <v>0</v>
      </c>
      <c r="EW42">
        <v>0</v>
      </c>
      <c r="EX42" s="84">
        <v>0</v>
      </c>
      <c r="EY42" s="84">
        <v>11447.938744771027</v>
      </c>
      <c r="EZ42">
        <f>EK42*'Zambia-IO-Data'!BO46</f>
        <v>0</v>
      </c>
      <c r="FA42">
        <f>EX42*'Zambia-IO-Data'!$BO46</f>
        <v>0</v>
      </c>
      <c r="FB42">
        <f>EY42*'Zambia-IO-Data'!$BO46</f>
        <v>0</v>
      </c>
      <c r="FC42">
        <f>EK42*'Zambia-IO-Data'!BN46</f>
        <v>0</v>
      </c>
      <c r="FD42">
        <f>EX42*'Zambia-IO-Data'!$BN46</f>
        <v>0</v>
      </c>
      <c r="FE42">
        <f>EY42*'Zambia-IO-Data'!$BN46</f>
        <v>0</v>
      </c>
      <c r="FF42">
        <v>0</v>
      </c>
      <c r="FG42">
        <v>0</v>
      </c>
      <c r="FH42">
        <v>0</v>
      </c>
      <c r="GK42" t="s">
        <v>69</v>
      </c>
      <c r="GL42">
        <f>AF39</f>
        <v>58882559.999999993</v>
      </c>
      <c r="GM42">
        <v>0</v>
      </c>
      <c r="GO42">
        <v>1266799.0295457393</v>
      </c>
      <c r="GP42">
        <v>9449491.0927074328</v>
      </c>
      <c r="GQ42">
        <f>GL42*CustomRegion2!$C$13</f>
        <v>36282341.786921203</v>
      </c>
      <c r="GR42">
        <f>GO42*CustomRegion2!C$13</f>
        <v>780578.07550009061</v>
      </c>
      <c r="GS42">
        <f>GP42*CustomRegion2!D$13</f>
        <v>1045649.0297502993</v>
      </c>
      <c r="GT42">
        <f>GL42*CustomRegion2!D48</f>
        <v>8051305.7372858087</v>
      </c>
      <c r="GU42">
        <f>GO42*CustomRegion2!$D48</f>
        <v>173215.74154672804</v>
      </c>
      <c r="GV42">
        <f>GP42*CustomRegion2!$D48</f>
        <v>1292075.9873406745</v>
      </c>
      <c r="GW42">
        <f>(GT42*'Default-Data'!$C$59/pv_dollar_index)/CustomRegion2!$E48</f>
        <v>4363.5640342283223</v>
      </c>
      <c r="GX42">
        <f>(GU42*'Default-Data'!$C$59/pv_dollar_index)/CustomRegion2!$E48</f>
        <v>93.877689487704529</v>
      </c>
      <c r="GY42">
        <f>(GV42*'Default-Data'!$C$59/pv_dollar_index)/CustomRegion2!$E48</f>
        <v>700.26608003964236</v>
      </c>
      <c r="GZ42">
        <v>187165.06579834074</v>
      </c>
      <c r="HA42">
        <v>2640475.5290525197</v>
      </c>
      <c r="HB42">
        <f>GM42*CustomRegion2!C48</f>
        <v>0</v>
      </c>
      <c r="HC42">
        <f>GZ42*CustomRegion2!$C48</f>
        <v>131913.97491716873</v>
      </c>
      <c r="HD42">
        <f>HA42*CustomRegion2!$C48</f>
        <v>1861007.6684081703</v>
      </c>
      <c r="HE42">
        <f>GM42*CustomRegion2!D48</f>
        <v>0</v>
      </c>
      <c r="HF42">
        <f>GZ42*CustomRegion2!$D48</f>
        <v>25592.011761745023</v>
      </c>
      <c r="HG42">
        <f>HA42*CustomRegion2!$D48</f>
        <v>361045.37194414332</v>
      </c>
      <c r="HH42">
        <f>(HE42*'Default-Data'!$C$59/pv_dollar_index)/CustomRegion2!$E48</f>
        <v>0</v>
      </c>
      <c r="HI42">
        <f>(HF42*'Default-Data'!$C$59/pv_dollar_index)/CustomRegion2!$E48</f>
        <v>13.870095824325867</v>
      </c>
      <c r="HJ42">
        <f>(HG42*'Default-Data'!$C$59/pv_dollar_index)/CustomRegion2!$E48</f>
        <v>195.6756644383936</v>
      </c>
      <c r="HL42" t="s">
        <v>121</v>
      </c>
      <c r="HM42">
        <f t="shared" si="11"/>
        <v>0</v>
      </c>
      <c r="HN42">
        <f t="shared" si="12"/>
        <v>0</v>
      </c>
      <c r="HP42">
        <v>0</v>
      </c>
      <c r="HQ42">
        <v>1614572.5677041498</v>
      </c>
      <c r="HR42">
        <f>HM42*CustomRegion3!D47</f>
        <v>0</v>
      </c>
      <c r="HS42">
        <f>HP42*CustomRegion3!$D47</f>
        <v>0</v>
      </c>
      <c r="HT42">
        <f>HQ42*CustomRegion3!$D47</f>
        <v>0</v>
      </c>
      <c r="HU42">
        <f>HM42*CustomRegion3!E47</f>
        <v>0</v>
      </c>
      <c r="HV42">
        <f>HP42*CustomRegion3!$E47</f>
        <v>0</v>
      </c>
      <c r="HW42">
        <f>HQ42*CustomRegion3!$E47</f>
        <v>0</v>
      </c>
      <c r="HX42">
        <v>0</v>
      </c>
      <c r="HY42">
        <v>0</v>
      </c>
      <c r="HZ42">
        <v>0</v>
      </c>
      <c r="IA42">
        <v>0</v>
      </c>
      <c r="IB42">
        <v>11447.938744771027</v>
      </c>
      <c r="IC42">
        <f>HN42*CustomRegion3!D47</f>
        <v>0</v>
      </c>
      <c r="ID42">
        <f>IA42*CustomRegion3!$D47</f>
        <v>0</v>
      </c>
      <c r="IE42">
        <f>IB42*CustomRegion3!$D47</f>
        <v>0</v>
      </c>
      <c r="IF42">
        <f>HN42*CustomRegion3!E47</f>
        <v>0</v>
      </c>
      <c r="IG42">
        <f>IA42*CustomRegion3!$E47</f>
        <v>0</v>
      </c>
      <c r="IH42">
        <f>IB42*CustomRegion3!$E47</f>
        <v>0</v>
      </c>
      <c r="II42">
        <v>0</v>
      </c>
      <c r="IJ42">
        <v>0</v>
      </c>
      <c r="IK42">
        <v>0</v>
      </c>
    </row>
    <row r="43" spans="2:245" x14ac:dyDescent="0.3">
      <c r="AD43">
        <v>42</v>
      </c>
      <c r="AG43" s="4"/>
      <c r="AI43" s="85"/>
      <c r="AJ43" s="85"/>
      <c r="AK43" s="4"/>
      <c r="AL43" s="4"/>
      <c r="AM43" s="4"/>
      <c r="AN43" s="4"/>
      <c r="AO43" s="4"/>
      <c r="AP43" s="4"/>
      <c r="AQ43" s="20"/>
      <c r="AR43" s="20"/>
      <c r="AS43" s="20"/>
      <c r="AT43" s="86"/>
      <c r="AU43" s="86"/>
      <c r="AV43" s="20"/>
      <c r="AW43" s="20"/>
      <c r="AX43" s="20"/>
      <c r="AY43" s="20"/>
      <c r="AZ43" s="20"/>
      <c r="BA43" s="20"/>
      <c r="BB43" s="20"/>
      <c r="BC43" s="20"/>
      <c r="BD43" s="20"/>
      <c r="EI43" t="s">
        <v>122</v>
      </c>
      <c r="EJ43">
        <v>0</v>
      </c>
      <c r="EK43">
        <v>0</v>
      </c>
      <c r="EM43" s="84">
        <v>0</v>
      </c>
      <c r="EN43" s="84">
        <v>1830767.826163851</v>
      </c>
      <c r="EO43">
        <f>EJ43*'Zambia-IO-Data'!BO47</f>
        <v>0</v>
      </c>
      <c r="EP43">
        <f>EM43*'Zambia-IO-Data'!$BO47</f>
        <v>0</v>
      </c>
      <c r="EQ43">
        <f>EN43*'Zambia-IO-Data'!$BO47</f>
        <v>0</v>
      </c>
      <c r="ER43">
        <f>EJ43*'Zambia-IO-Data'!$BN47</f>
        <v>0</v>
      </c>
      <c r="ES43">
        <f>EM43*'Zambia-IO-Data'!$BN47</f>
        <v>0</v>
      </c>
      <c r="ET43">
        <f>EN43*'Zambia-IO-Data'!$BN47</f>
        <v>0</v>
      </c>
      <c r="EU43">
        <v>0</v>
      </c>
      <c r="EV43">
        <v>0</v>
      </c>
      <c r="EW43">
        <v>0</v>
      </c>
      <c r="EX43" s="84">
        <v>0</v>
      </c>
      <c r="EY43" s="84">
        <v>13230.115466857735</v>
      </c>
      <c r="EZ43">
        <f>EK43*'Zambia-IO-Data'!BO47</f>
        <v>0</v>
      </c>
      <c r="FA43">
        <f>EX43*'Zambia-IO-Data'!$BO47</f>
        <v>0</v>
      </c>
      <c r="FB43">
        <f>EY43*'Zambia-IO-Data'!$BO47</f>
        <v>0</v>
      </c>
      <c r="FC43">
        <f>EK43*'Zambia-IO-Data'!BN47</f>
        <v>0</v>
      </c>
      <c r="FD43">
        <f>EX43*'Zambia-IO-Data'!$BN47</f>
        <v>0</v>
      </c>
      <c r="FE43">
        <f>EY43*'Zambia-IO-Data'!$BN47</f>
        <v>0</v>
      </c>
      <c r="FF43">
        <v>0</v>
      </c>
      <c r="FG43">
        <v>0</v>
      </c>
      <c r="FH43">
        <v>0</v>
      </c>
      <c r="GK43" t="s">
        <v>70</v>
      </c>
      <c r="GL43">
        <v>0</v>
      </c>
      <c r="GM43">
        <v>0</v>
      </c>
      <c r="GO43">
        <v>0</v>
      </c>
      <c r="GP43">
        <v>2088450.4267147472</v>
      </c>
      <c r="GQ43">
        <f>GL43*CustomRegion2!$C$13</f>
        <v>0</v>
      </c>
      <c r="GR43">
        <f>GO43*CustomRegion2!C$13</f>
        <v>0</v>
      </c>
      <c r="GS43">
        <f>GP43*CustomRegion2!D$13</f>
        <v>231100.92818238572</v>
      </c>
      <c r="GT43">
        <f>GL43*CustomRegion2!D49</f>
        <v>0</v>
      </c>
      <c r="GU43">
        <f>GO43*CustomRegion2!$D49</f>
        <v>0</v>
      </c>
      <c r="GV43">
        <f>GP43*CustomRegion2!$D49</f>
        <v>2088450.4267147472</v>
      </c>
      <c r="GW43">
        <f>(GT43*'Default-Data'!$C$59/pv_dollar_index)/CustomRegion2!$E49</f>
        <v>0</v>
      </c>
      <c r="GX43">
        <f>(GU43*'Default-Data'!$C$59/pv_dollar_index)/CustomRegion2!$E49</f>
        <v>0</v>
      </c>
      <c r="GY43">
        <f>(GV43*'Default-Data'!$C$59/pv_dollar_index)/CustomRegion2!$E49</f>
        <v>315.55579229080132</v>
      </c>
      <c r="GZ43">
        <v>0</v>
      </c>
      <c r="HA43">
        <v>583576.63828429417</v>
      </c>
      <c r="HB43">
        <f>GM43*CustomRegion2!C49</f>
        <v>0</v>
      </c>
      <c r="HC43">
        <f>GZ43*CustomRegion2!$C49</f>
        <v>0</v>
      </c>
      <c r="HD43">
        <f>HA43*CustomRegion2!$C49</f>
        <v>583576.63828429417</v>
      </c>
      <c r="HE43">
        <f>GM43*CustomRegion2!D49</f>
        <v>0</v>
      </c>
      <c r="HF43">
        <f>GZ43*CustomRegion2!$D49</f>
        <v>0</v>
      </c>
      <c r="HG43">
        <f>HA43*CustomRegion2!$D49</f>
        <v>583576.63828429417</v>
      </c>
      <c r="HH43">
        <f>(HE43*'Default-Data'!$C$59/pv_dollar_index)/CustomRegion2!$E49</f>
        <v>0</v>
      </c>
      <c r="HI43">
        <f>(HF43*'Default-Data'!$C$59/pv_dollar_index)/CustomRegion2!$E49</f>
        <v>0</v>
      </c>
      <c r="HJ43">
        <f>(HG43*'Default-Data'!$C$59/pv_dollar_index)/CustomRegion2!$E49</f>
        <v>88.175896396967829</v>
      </c>
      <c r="HL43" t="s">
        <v>122</v>
      </c>
      <c r="HM43">
        <f t="shared" si="11"/>
        <v>0</v>
      </c>
      <c r="HN43">
        <f t="shared" si="12"/>
        <v>0</v>
      </c>
      <c r="HP43">
        <v>0</v>
      </c>
      <c r="HQ43">
        <v>1830767.826163851</v>
      </c>
      <c r="HR43">
        <f>HM43*CustomRegion3!D48</f>
        <v>0</v>
      </c>
      <c r="HS43">
        <f>HP43*CustomRegion3!$D48</f>
        <v>0</v>
      </c>
      <c r="HT43">
        <f>HQ43*CustomRegion3!$D48</f>
        <v>0</v>
      </c>
      <c r="HU43">
        <f>HM43*CustomRegion3!E48</f>
        <v>0</v>
      </c>
      <c r="HV43">
        <f>HP43*CustomRegion3!$E48</f>
        <v>0</v>
      </c>
      <c r="HW43">
        <f>HQ43*CustomRegion3!$E48</f>
        <v>0</v>
      </c>
      <c r="HX43">
        <v>0</v>
      </c>
      <c r="HY43">
        <v>0</v>
      </c>
      <c r="HZ43">
        <v>0</v>
      </c>
      <c r="IA43">
        <v>0</v>
      </c>
      <c r="IB43">
        <v>13230.115466857735</v>
      </c>
      <c r="IC43">
        <f>HN43*CustomRegion3!D48</f>
        <v>0</v>
      </c>
      <c r="ID43">
        <f>IA43*CustomRegion3!$D48</f>
        <v>0</v>
      </c>
      <c r="IE43">
        <f>IB43*CustomRegion3!$D48</f>
        <v>0</v>
      </c>
      <c r="IF43">
        <f>HN43*CustomRegion3!E48</f>
        <v>0</v>
      </c>
      <c r="IG43">
        <f>IA43*CustomRegion3!$E48</f>
        <v>0</v>
      </c>
      <c r="IH43">
        <f>IB43*CustomRegion3!$E48</f>
        <v>0</v>
      </c>
      <c r="II43">
        <v>0</v>
      </c>
      <c r="IJ43">
        <v>0</v>
      </c>
      <c r="IK43">
        <v>0</v>
      </c>
    </row>
    <row r="44" spans="2:245" x14ac:dyDescent="0.3">
      <c r="AD44">
        <v>43</v>
      </c>
      <c r="AG44" s="4"/>
      <c r="AI44" s="85"/>
      <c r="AJ44" s="85"/>
      <c r="AK44" s="4"/>
      <c r="AL44" s="4"/>
      <c r="AM44" s="4"/>
      <c r="AN44" s="4"/>
      <c r="AO44" s="4"/>
      <c r="AP44" s="4"/>
      <c r="AQ44" s="20"/>
      <c r="AR44" s="20"/>
      <c r="AS44" s="20"/>
      <c r="AT44" s="86"/>
      <c r="AU44" s="86"/>
      <c r="AV44" s="20"/>
      <c r="AW44" s="20"/>
      <c r="AX44" s="20"/>
      <c r="AY44" s="20"/>
      <c r="AZ44" s="20"/>
      <c r="BA44" s="20"/>
      <c r="BB44" s="20"/>
      <c r="BC44" s="20"/>
      <c r="BD44" s="20"/>
      <c r="EI44" t="s">
        <v>123</v>
      </c>
      <c r="EJ44">
        <v>0</v>
      </c>
      <c r="EK44">
        <v>0</v>
      </c>
      <c r="EM44" s="84">
        <v>0</v>
      </c>
      <c r="EN44" s="84">
        <v>1395644.8192489871</v>
      </c>
      <c r="EO44">
        <f>EJ44*'Zambia-IO-Data'!BO48</f>
        <v>0</v>
      </c>
      <c r="EP44">
        <f>EM44*'Zambia-IO-Data'!$BO48</f>
        <v>0</v>
      </c>
      <c r="EQ44">
        <f>EN44*'Zambia-IO-Data'!$BO48</f>
        <v>0</v>
      </c>
      <c r="ER44">
        <f>EJ44*'Zambia-IO-Data'!$BN48</f>
        <v>0</v>
      </c>
      <c r="ES44">
        <f>EM44*'Zambia-IO-Data'!$BN48</f>
        <v>0</v>
      </c>
      <c r="ET44">
        <f>EN44*'Zambia-IO-Data'!$BN48</f>
        <v>0</v>
      </c>
      <c r="EU44">
        <v>0</v>
      </c>
      <c r="EV44">
        <v>0</v>
      </c>
      <c r="EW44">
        <v>0</v>
      </c>
      <c r="EX44" s="84">
        <v>0</v>
      </c>
      <c r="EY44" s="84">
        <v>9937.408974830596</v>
      </c>
      <c r="EZ44">
        <f>EK44*'Zambia-IO-Data'!BO48</f>
        <v>0</v>
      </c>
      <c r="FA44">
        <f>EX44*'Zambia-IO-Data'!$BO48</f>
        <v>0</v>
      </c>
      <c r="FB44">
        <f>EY44*'Zambia-IO-Data'!$BO48</f>
        <v>0</v>
      </c>
      <c r="FC44">
        <f>EK44*'Zambia-IO-Data'!BN48</f>
        <v>0</v>
      </c>
      <c r="FD44">
        <f>EX44*'Zambia-IO-Data'!$BN48</f>
        <v>0</v>
      </c>
      <c r="FE44">
        <f>EY44*'Zambia-IO-Data'!$BN48</f>
        <v>0</v>
      </c>
      <c r="FF44">
        <v>0</v>
      </c>
      <c r="FG44">
        <v>0</v>
      </c>
      <c r="FH44">
        <v>0</v>
      </c>
      <c r="GK44" t="s">
        <v>305</v>
      </c>
      <c r="GL44">
        <v>0</v>
      </c>
      <c r="GM44">
        <v>0</v>
      </c>
      <c r="GO44">
        <v>0</v>
      </c>
      <c r="GP44">
        <v>271691071.27093369</v>
      </c>
      <c r="GQ44">
        <f>GL44*CustomRegion2!$C$13</f>
        <v>0</v>
      </c>
      <c r="GR44">
        <f>GO44*CustomRegion2!C$13</f>
        <v>0</v>
      </c>
      <c r="GS44">
        <f>GP44*CustomRegion2!D$13</f>
        <v>30064423.817015715</v>
      </c>
      <c r="GT44">
        <f>GL44*CustomRegion2!D50</f>
        <v>0</v>
      </c>
      <c r="GU44">
        <f>GO44*CustomRegion2!$D50</f>
        <v>0</v>
      </c>
      <c r="GV44">
        <f>GP44*CustomRegion2!$D50</f>
        <v>0</v>
      </c>
      <c r="GW44">
        <v>0</v>
      </c>
      <c r="GX44">
        <v>0</v>
      </c>
      <c r="GY44">
        <v>0</v>
      </c>
      <c r="GZ44">
        <v>0</v>
      </c>
      <c r="HA44">
        <v>75918757.752637863</v>
      </c>
      <c r="HB44">
        <f>GM44*CustomRegion2!C50</f>
        <v>0</v>
      </c>
      <c r="HC44">
        <f>GZ44*CustomRegion2!$C50</f>
        <v>0</v>
      </c>
      <c r="HD44">
        <f>HA44*CustomRegion2!$C50</f>
        <v>0</v>
      </c>
      <c r="HE44">
        <f>GM44*CustomRegion2!D50</f>
        <v>0</v>
      </c>
      <c r="HF44">
        <f>GZ44*CustomRegion2!$D50</f>
        <v>0</v>
      </c>
      <c r="HG44">
        <f>HA44*CustomRegion2!$D50</f>
        <v>0</v>
      </c>
      <c r="HH44">
        <v>0</v>
      </c>
      <c r="HI44">
        <v>0</v>
      </c>
      <c r="HJ44">
        <v>0</v>
      </c>
      <c r="HL44" t="s">
        <v>123</v>
      </c>
      <c r="HM44">
        <f t="shared" si="11"/>
        <v>0</v>
      </c>
      <c r="HN44">
        <f t="shared" si="12"/>
        <v>0</v>
      </c>
      <c r="HP44">
        <v>0</v>
      </c>
      <c r="HQ44">
        <v>1395644.8192489871</v>
      </c>
      <c r="HR44">
        <f>HM44*CustomRegion3!D49</f>
        <v>0</v>
      </c>
      <c r="HS44">
        <f>HP44*CustomRegion3!$D49</f>
        <v>0</v>
      </c>
      <c r="HT44">
        <f>HQ44*CustomRegion3!$D49</f>
        <v>0</v>
      </c>
      <c r="HU44">
        <f>HM44*CustomRegion3!E49</f>
        <v>0</v>
      </c>
      <c r="HV44">
        <f>HP44*CustomRegion3!$E49</f>
        <v>0</v>
      </c>
      <c r="HW44">
        <f>HQ44*CustomRegion3!$E49</f>
        <v>0</v>
      </c>
      <c r="HX44">
        <v>0</v>
      </c>
      <c r="HY44">
        <v>0</v>
      </c>
      <c r="HZ44">
        <v>0</v>
      </c>
      <c r="IA44">
        <v>0</v>
      </c>
      <c r="IB44">
        <v>9937.408974830596</v>
      </c>
      <c r="IC44">
        <f>HN44*CustomRegion3!D49</f>
        <v>0</v>
      </c>
      <c r="ID44">
        <f>IA44*CustomRegion3!$D49</f>
        <v>0</v>
      </c>
      <c r="IE44">
        <f>IB44*CustomRegion3!$D49</f>
        <v>0</v>
      </c>
      <c r="IF44">
        <f>HN44*CustomRegion3!E49</f>
        <v>0</v>
      </c>
      <c r="IG44">
        <f>IA44*CustomRegion3!$E49</f>
        <v>0</v>
      </c>
      <c r="IH44">
        <f>IB44*CustomRegion3!$E49</f>
        <v>0</v>
      </c>
      <c r="II44">
        <v>0</v>
      </c>
      <c r="IJ44">
        <v>0</v>
      </c>
      <c r="IK44">
        <v>0</v>
      </c>
    </row>
    <row r="45" spans="2:245" x14ac:dyDescent="0.3">
      <c r="AD45">
        <v>44</v>
      </c>
      <c r="AG45" s="4"/>
      <c r="AI45" s="85"/>
      <c r="AJ45" s="85"/>
      <c r="AK45" s="4"/>
      <c r="AL45" s="4"/>
      <c r="AM45" s="4"/>
      <c r="AN45" s="4"/>
      <c r="AO45" s="4"/>
      <c r="AP45" s="4"/>
      <c r="AQ45" s="20"/>
      <c r="AR45" s="20"/>
      <c r="AS45" s="20"/>
      <c r="AT45" s="86"/>
      <c r="AU45" s="86"/>
      <c r="AV45" s="20"/>
      <c r="AW45" s="20"/>
      <c r="AX45" s="20"/>
      <c r="AY45" s="20"/>
      <c r="AZ45" s="20"/>
      <c r="BA45" s="20"/>
      <c r="BB45" s="20"/>
      <c r="BC45" s="20"/>
      <c r="BD45" s="20"/>
      <c r="EI45" t="s">
        <v>124</v>
      </c>
      <c r="EJ45">
        <v>0</v>
      </c>
      <c r="EK45">
        <v>0</v>
      </c>
      <c r="EM45" s="84">
        <v>0</v>
      </c>
      <c r="EN45" s="84">
        <v>5706897.7022904418</v>
      </c>
      <c r="EO45">
        <f>EJ45*'Zambia-IO-Data'!BO49</f>
        <v>0</v>
      </c>
      <c r="EP45">
        <f>EM45*'Zambia-IO-Data'!$BO49</f>
        <v>0</v>
      </c>
      <c r="EQ45">
        <f>EN45*'Zambia-IO-Data'!$BO49</f>
        <v>0</v>
      </c>
      <c r="ER45">
        <f>EJ45*'Zambia-IO-Data'!$BN49</f>
        <v>0</v>
      </c>
      <c r="ES45">
        <f>EM45*'Zambia-IO-Data'!$BN49</f>
        <v>0</v>
      </c>
      <c r="ET45">
        <f>EN45*'Zambia-IO-Data'!$BN49</f>
        <v>0</v>
      </c>
      <c r="EU45">
        <v>0</v>
      </c>
      <c r="EV45">
        <v>0</v>
      </c>
      <c r="EW45">
        <v>0</v>
      </c>
      <c r="EX45" s="84">
        <v>0</v>
      </c>
      <c r="EY45" s="84">
        <v>40755.321536138836</v>
      </c>
      <c r="EZ45">
        <f>EK45*'Zambia-IO-Data'!BO49</f>
        <v>0</v>
      </c>
      <c r="FA45">
        <f>EX45*'Zambia-IO-Data'!$BO49</f>
        <v>0</v>
      </c>
      <c r="FB45">
        <f>EY45*'Zambia-IO-Data'!$BO49</f>
        <v>0</v>
      </c>
      <c r="FC45">
        <f>EK45*'Zambia-IO-Data'!BN49</f>
        <v>0</v>
      </c>
      <c r="FD45">
        <f>EX45*'Zambia-IO-Data'!$BN49</f>
        <v>0</v>
      </c>
      <c r="FE45">
        <f>EY45*'Zambia-IO-Data'!$BN49</f>
        <v>0</v>
      </c>
      <c r="FF45">
        <v>0</v>
      </c>
      <c r="FG45">
        <v>0</v>
      </c>
      <c r="FH45">
        <v>0</v>
      </c>
      <c r="GK45" t="s">
        <v>108</v>
      </c>
      <c r="GL45">
        <v>0</v>
      </c>
      <c r="GM45">
        <v>0</v>
      </c>
      <c r="GO45">
        <v>0</v>
      </c>
      <c r="GP45">
        <v>271691071.27093369</v>
      </c>
      <c r="GQ45">
        <f>GL45*CustomRegion2!$C$13</f>
        <v>0</v>
      </c>
      <c r="GR45">
        <f>GO45*CustomRegion2!C$13</f>
        <v>0</v>
      </c>
      <c r="GS45">
        <f>GP45*CustomRegion2!D$13</f>
        <v>30064423.817015715</v>
      </c>
      <c r="GT45">
        <f>GL45*CustomRegion2!D51</f>
        <v>0</v>
      </c>
      <c r="GU45">
        <f>GO45*CustomRegion2!$D51</f>
        <v>0</v>
      </c>
      <c r="GV45">
        <f>GP45*CustomRegion2!$D51</f>
        <v>0</v>
      </c>
      <c r="GW45">
        <v>0</v>
      </c>
      <c r="GX45">
        <v>0</v>
      </c>
      <c r="GY45">
        <v>0</v>
      </c>
      <c r="GZ45">
        <v>0</v>
      </c>
      <c r="HA45">
        <v>75918757.752637863</v>
      </c>
      <c r="HB45">
        <f>GM45*CustomRegion2!C51</f>
        <v>0</v>
      </c>
      <c r="HC45">
        <f>GZ45*CustomRegion2!$C51</f>
        <v>0</v>
      </c>
      <c r="HD45">
        <f>HA45*CustomRegion2!$C51</f>
        <v>0</v>
      </c>
      <c r="HE45">
        <f>GM45*CustomRegion2!D51</f>
        <v>0</v>
      </c>
      <c r="HF45">
        <f>GZ45*CustomRegion2!$D51</f>
        <v>0</v>
      </c>
      <c r="HG45">
        <f>HA45*CustomRegion2!$D51</f>
        <v>0</v>
      </c>
      <c r="HH45">
        <v>0</v>
      </c>
      <c r="HI45">
        <v>0</v>
      </c>
      <c r="HJ45">
        <v>0</v>
      </c>
      <c r="HL45" t="s">
        <v>124</v>
      </c>
      <c r="HM45">
        <f t="shared" si="11"/>
        <v>0</v>
      </c>
      <c r="HN45">
        <f t="shared" si="12"/>
        <v>0</v>
      </c>
      <c r="HP45">
        <v>0</v>
      </c>
      <c r="HQ45">
        <v>5706897.7022904418</v>
      </c>
      <c r="HR45">
        <f>HM45*CustomRegion3!D50</f>
        <v>0</v>
      </c>
      <c r="HS45">
        <f>HP45*CustomRegion3!$D50</f>
        <v>0</v>
      </c>
      <c r="HT45">
        <f>HQ45*CustomRegion3!$D50</f>
        <v>0</v>
      </c>
      <c r="HU45">
        <f>HM45*CustomRegion3!E50</f>
        <v>0</v>
      </c>
      <c r="HV45">
        <f>HP45*CustomRegion3!$E50</f>
        <v>0</v>
      </c>
      <c r="HW45">
        <f>HQ45*CustomRegion3!$E50</f>
        <v>0</v>
      </c>
      <c r="HX45">
        <v>0</v>
      </c>
      <c r="HY45">
        <v>0</v>
      </c>
      <c r="HZ45">
        <v>0</v>
      </c>
      <c r="IA45">
        <v>0</v>
      </c>
      <c r="IB45">
        <v>40755.321536138836</v>
      </c>
      <c r="IC45">
        <f>HN45*CustomRegion3!D50</f>
        <v>0</v>
      </c>
      <c r="ID45">
        <f>IA45*CustomRegion3!$D50</f>
        <v>0</v>
      </c>
      <c r="IE45">
        <f>IB45*CustomRegion3!$D50</f>
        <v>0</v>
      </c>
      <c r="IF45">
        <f>HN45*CustomRegion3!E50</f>
        <v>0</v>
      </c>
      <c r="IG45">
        <f>IA45*CustomRegion3!$E50</f>
        <v>0</v>
      </c>
      <c r="IH45">
        <f>IB45*CustomRegion3!$E50</f>
        <v>0</v>
      </c>
      <c r="II45">
        <v>0</v>
      </c>
      <c r="IJ45">
        <v>0</v>
      </c>
      <c r="IK45">
        <v>0</v>
      </c>
    </row>
    <row r="46" spans="2:245" x14ac:dyDescent="0.3">
      <c r="AD46">
        <v>45</v>
      </c>
      <c r="AG46" s="4"/>
      <c r="AI46" s="85"/>
      <c r="AJ46" s="85"/>
      <c r="AK46" s="4"/>
      <c r="AL46" s="4"/>
      <c r="AM46" s="4"/>
      <c r="AN46" s="4"/>
      <c r="AO46" s="4"/>
      <c r="AP46" s="4"/>
      <c r="AQ46" s="20"/>
      <c r="AR46" s="20"/>
      <c r="AS46" s="20"/>
      <c r="AT46" s="86"/>
      <c r="AU46" s="86"/>
      <c r="AV46" s="20"/>
      <c r="AW46" s="20"/>
      <c r="AX46" s="20"/>
      <c r="AY46" s="20"/>
      <c r="AZ46" s="20"/>
      <c r="BA46" s="20"/>
      <c r="BB46" s="20"/>
      <c r="BC46" s="20"/>
      <c r="BD46" s="20"/>
      <c r="EI46" t="s">
        <v>125</v>
      </c>
      <c r="EJ46">
        <v>0</v>
      </c>
      <c r="EK46">
        <v>0</v>
      </c>
      <c r="EM46" s="84">
        <v>0</v>
      </c>
      <c r="EN46" s="84">
        <v>13683050.496884454</v>
      </c>
      <c r="EO46">
        <f>EJ46*'Zambia-IO-Data'!BO50</f>
        <v>0</v>
      </c>
      <c r="EP46">
        <f>EM46*'Zambia-IO-Data'!$BO50</f>
        <v>0</v>
      </c>
      <c r="EQ46">
        <f>EN46*'Zambia-IO-Data'!$BO50</f>
        <v>0</v>
      </c>
      <c r="ER46">
        <f>EJ46*'Zambia-IO-Data'!$BN50</f>
        <v>0</v>
      </c>
      <c r="ES46">
        <f>EM46*'Zambia-IO-Data'!$BN50</f>
        <v>0</v>
      </c>
      <c r="ET46">
        <f>EN46*'Zambia-IO-Data'!$BN50</f>
        <v>0</v>
      </c>
      <c r="EU46">
        <v>0</v>
      </c>
      <c r="EV46">
        <v>0</v>
      </c>
      <c r="EW46">
        <v>0</v>
      </c>
      <c r="EX46" s="84">
        <v>0</v>
      </c>
      <c r="EY46" s="84">
        <v>98481.366613035367</v>
      </c>
      <c r="EZ46">
        <f>EK46*'Zambia-IO-Data'!BO50</f>
        <v>0</v>
      </c>
      <c r="FA46">
        <f>EX46*'Zambia-IO-Data'!$BO50</f>
        <v>0</v>
      </c>
      <c r="FB46">
        <f>EY46*'Zambia-IO-Data'!$BO50</f>
        <v>0</v>
      </c>
      <c r="FC46">
        <f>EK46*'Zambia-IO-Data'!BN50</f>
        <v>0</v>
      </c>
      <c r="FD46">
        <f>EX46*'Zambia-IO-Data'!$BN50</f>
        <v>0</v>
      </c>
      <c r="FE46">
        <f>EY46*'Zambia-IO-Data'!$BN50</f>
        <v>0</v>
      </c>
      <c r="FF46">
        <v>0</v>
      </c>
      <c r="FG46">
        <v>0</v>
      </c>
      <c r="FH46">
        <v>0</v>
      </c>
      <c r="HL46" t="s">
        <v>125</v>
      </c>
      <c r="HM46">
        <f t="shared" si="11"/>
        <v>0</v>
      </c>
      <c r="HN46">
        <f t="shared" si="12"/>
        <v>0</v>
      </c>
      <c r="HP46">
        <v>0</v>
      </c>
      <c r="HQ46">
        <v>13683050.496884454</v>
      </c>
      <c r="HR46">
        <f>HM46*CustomRegion3!D51</f>
        <v>0</v>
      </c>
      <c r="HS46">
        <f>HP46*CustomRegion3!$D51</f>
        <v>0</v>
      </c>
      <c r="HT46">
        <f>HQ46*CustomRegion3!$D51</f>
        <v>0</v>
      </c>
      <c r="HU46">
        <f>HM46*CustomRegion3!E51</f>
        <v>0</v>
      </c>
      <c r="HV46">
        <f>HP46*CustomRegion3!$E51</f>
        <v>0</v>
      </c>
      <c r="HW46">
        <f>HQ46*CustomRegion3!$E51</f>
        <v>0</v>
      </c>
      <c r="HX46">
        <v>0</v>
      </c>
      <c r="HY46">
        <v>0</v>
      </c>
      <c r="HZ46">
        <v>0</v>
      </c>
      <c r="IA46">
        <v>0</v>
      </c>
      <c r="IB46">
        <v>98481.366613035367</v>
      </c>
      <c r="IC46">
        <f>HN46*CustomRegion3!D51</f>
        <v>0</v>
      </c>
      <c r="ID46">
        <f>IA46*CustomRegion3!$D51</f>
        <v>0</v>
      </c>
      <c r="IE46">
        <f>IB46*CustomRegion3!$D51</f>
        <v>0</v>
      </c>
      <c r="IF46">
        <f>HN46*CustomRegion3!E51</f>
        <v>0</v>
      </c>
      <c r="IG46">
        <f>IA46*CustomRegion3!$E51</f>
        <v>0</v>
      </c>
      <c r="IH46">
        <f>IB46*CustomRegion3!$E51</f>
        <v>0</v>
      </c>
      <c r="II46">
        <v>0</v>
      </c>
      <c r="IJ46">
        <v>0</v>
      </c>
      <c r="IK46">
        <v>0</v>
      </c>
    </row>
    <row r="47" spans="2:245" x14ac:dyDescent="0.3">
      <c r="C47" t="str">
        <f>wind_country</f>
        <v>Colombia</v>
      </c>
      <c r="G47" t="s">
        <v>192</v>
      </c>
      <c r="R47" t="s">
        <v>244</v>
      </c>
      <c r="AD47">
        <v>46</v>
      </c>
      <c r="AG47" s="4"/>
      <c r="AI47" s="85"/>
      <c r="AJ47" s="85"/>
      <c r="AK47" s="4"/>
      <c r="AL47" s="4"/>
      <c r="AM47" s="4"/>
      <c r="AN47" s="4"/>
      <c r="AO47" s="4"/>
      <c r="AP47" s="4"/>
      <c r="AQ47" s="20"/>
      <c r="AR47" s="20"/>
      <c r="AS47" s="20"/>
      <c r="AT47" s="86"/>
      <c r="AU47" s="86"/>
      <c r="AV47" s="20"/>
      <c r="AW47" s="20"/>
      <c r="AX47" s="20"/>
      <c r="AY47" s="20"/>
      <c r="AZ47" s="20"/>
      <c r="BA47" s="20"/>
      <c r="BB47" s="20"/>
      <c r="BC47" s="20"/>
      <c r="BD47" s="20"/>
      <c r="EI47" t="s">
        <v>126</v>
      </c>
      <c r="EJ47">
        <v>0</v>
      </c>
      <c r="EK47">
        <v>0</v>
      </c>
      <c r="EM47" s="84">
        <v>0</v>
      </c>
      <c r="EN47" s="84">
        <v>23323441.529886145</v>
      </c>
      <c r="EO47">
        <f>EJ47*'Zambia-IO-Data'!BO51</f>
        <v>0</v>
      </c>
      <c r="EP47">
        <f>EM47*'Zambia-IO-Data'!$BO51</f>
        <v>0</v>
      </c>
      <c r="EQ47">
        <f>EN47*'Zambia-IO-Data'!$BO51</f>
        <v>0</v>
      </c>
      <c r="ER47">
        <f>EJ47*'Zambia-IO-Data'!$BN51</f>
        <v>0</v>
      </c>
      <c r="ES47">
        <f>EM47*'Zambia-IO-Data'!$BN51</f>
        <v>0</v>
      </c>
      <c r="ET47">
        <f>EN47*'Zambia-IO-Data'!$BN51</f>
        <v>0</v>
      </c>
      <c r="EU47">
        <v>0</v>
      </c>
      <c r="EV47">
        <v>0</v>
      </c>
      <c r="EW47">
        <v>0</v>
      </c>
      <c r="EX47" s="84">
        <v>0</v>
      </c>
      <c r="EY47" s="84">
        <v>167895.77976305169</v>
      </c>
      <c r="EZ47">
        <f>EK47*'Zambia-IO-Data'!BO51</f>
        <v>0</v>
      </c>
      <c r="FA47">
        <f>EX47*'Zambia-IO-Data'!$BO51</f>
        <v>0</v>
      </c>
      <c r="FB47">
        <f>EY47*'Zambia-IO-Data'!$BO51</f>
        <v>0</v>
      </c>
      <c r="FC47">
        <f>EK47*'Zambia-IO-Data'!BN51</f>
        <v>0</v>
      </c>
      <c r="FD47">
        <f>EX47*'Zambia-IO-Data'!$BN51</f>
        <v>0</v>
      </c>
      <c r="FE47">
        <f>EY47*'Zambia-IO-Data'!$BN51</f>
        <v>0</v>
      </c>
      <c r="FF47">
        <v>0</v>
      </c>
      <c r="FG47">
        <v>0</v>
      </c>
      <c r="FH47">
        <v>0</v>
      </c>
      <c r="HL47" t="s">
        <v>126</v>
      </c>
      <c r="HM47">
        <f t="shared" si="11"/>
        <v>0</v>
      </c>
      <c r="HN47">
        <f t="shared" si="12"/>
        <v>0</v>
      </c>
      <c r="HP47">
        <v>0</v>
      </c>
      <c r="HQ47">
        <v>23323441.529886145</v>
      </c>
      <c r="HR47">
        <f>HM47*CustomRegion3!D52</f>
        <v>0</v>
      </c>
      <c r="HS47">
        <f>HP47*CustomRegion3!$D52</f>
        <v>0</v>
      </c>
      <c r="HT47">
        <f>HQ47*CustomRegion3!$D52</f>
        <v>0</v>
      </c>
      <c r="HU47">
        <f>HM47*CustomRegion3!E52</f>
        <v>0</v>
      </c>
      <c r="HV47">
        <f>HP47*CustomRegion3!$E52</f>
        <v>0</v>
      </c>
      <c r="HW47">
        <f>HQ47*CustomRegion3!$E52</f>
        <v>0</v>
      </c>
      <c r="HX47">
        <v>0</v>
      </c>
      <c r="HY47">
        <v>0</v>
      </c>
      <c r="HZ47">
        <v>0</v>
      </c>
      <c r="IA47">
        <v>0</v>
      </c>
      <c r="IB47">
        <v>167895.77976305169</v>
      </c>
      <c r="IC47">
        <f>HN47*CustomRegion3!D52</f>
        <v>0</v>
      </c>
      <c r="ID47">
        <f>IA47*CustomRegion3!$D52</f>
        <v>0</v>
      </c>
      <c r="IE47">
        <f>IB47*CustomRegion3!$D52</f>
        <v>0</v>
      </c>
      <c r="IF47">
        <f>HN47*CustomRegion3!E52</f>
        <v>0</v>
      </c>
      <c r="IG47">
        <f>IA47*CustomRegion3!$E52</f>
        <v>0</v>
      </c>
      <c r="IH47">
        <f>IB47*CustomRegion3!$E52</f>
        <v>0</v>
      </c>
      <c r="II47">
        <v>0</v>
      </c>
      <c r="IJ47">
        <v>0</v>
      </c>
      <c r="IK47">
        <v>0</v>
      </c>
    </row>
    <row r="48" spans="2:245" x14ac:dyDescent="0.3">
      <c r="C48" s="1" t="s">
        <v>28</v>
      </c>
      <c r="G48" t="s">
        <v>80</v>
      </c>
      <c r="I48" t="s">
        <v>83</v>
      </c>
      <c r="L48" t="s">
        <v>90</v>
      </c>
      <c r="O48" t="s">
        <v>91</v>
      </c>
      <c r="R48" t="s">
        <v>80</v>
      </c>
      <c r="T48" t="s">
        <v>83</v>
      </c>
      <c r="W48" t="s">
        <v>90</v>
      </c>
      <c r="Z48" t="s">
        <v>91</v>
      </c>
      <c r="AD48">
        <v>47</v>
      </c>
      <c r="AG48" s="4"/>
      <c r="AI48" s="85"/>
      <c r="AJ48" s="85"/>
      <c r="AK48" s="4"/>
      <c r="AL48" s="4"/>
      <c r="AM48" s="4"/>
      <c r="AN48" s="4"/>
      <c r="AO48" s="4"/>
      <c r="AP48" s="4"/>
      <c r="AQ48" s="20"/>
      <c r="AR48" s="20"/>
      <c r="AS48" s="20"/>
      <c r="AT48" s="86"/>
      <c r="AU48" s="86"/>
      <c r="AV48" s="20"/>
      <c r="AW48" s="20"/>
      <c r="AX48" s="20"/>
      <c r="AY48" s="20"/>
      <c r="AZ48" s="20"/>
      <c r="BA48" s="20"/>
      <c r="BB48" s="20"/>
      <c r="BC48" s="20"/>
      <c r="BD48" s="20"/>
      <c r="EI48" t="s">
        <v>127</v>
      </c>
      <c r="EJ48">
        <v>0</v>
      </c>
      <c r="EK48">
        <v>0</v>
      </c>
      <c r="EM48" s="84">
        <v>0</v>
      </c>
      <c r="EN48" s="84">
        <v>1480376.8768931394</v>
      </c>
      <c r="EO48">
        <f>EJ48*'Zambia-IO-Data'!BO52</f>
        <v>0</v>
      </c>
      <c r="EP48">
        <f>EM48*'Zambia-IO-Data'!$BO52</f>
        <v>0</v>
      </c>
      <c r="EQ48">
        <f>EN48*'Zambia-IO-Data'!$BO52</f>
        <v>0</v>
      </c>
      <c r="ER48">
        <f>EJ48*'Zambia-IO-Data'!$BN52</f>
        <v>0</v>
      </c>
      <c r="ES48">
        <f>EM48*'Zambia-IO-Data'!$BN52</f>
        <v>0</v>
      </c>
      <c r="ET48">
        <f>EN48*'Zambia-IO-Data'!$BN52</f>
        <v>0</v>
      </c>
      <c r="EU48">
        <v>0</v>
      </c>
      <c r="EV48">
        <v>0</v>
      </c>
      <c r="EW48">
        <v>0</v>
      </c>
      <c r="EX48" s="84">
        <v>0</v>
      </c>
      <c r="EY48" s="84">
        <v>10746.175144659488</v>
      </c>
      <c r="EZ48">
        <f>EK48*'Zambia-IO-Data'!BO52</f>
        <v>0</v>
      </c>
      <c r="FA48">
        <f>EX48*'Zambia-IO-Data'!$BO52</f>
        <v>0</v>
      </c>
      <c r="FB48">
        <f>EY48*'Zambia-IO-Data'!$BO52</f>
        <v>0</v>
      </c>
      <c r="FC48">
        <f>EK48*'Zambia-IO-Data'!BN52</f>
        <v>0</v>
      </c>
      <c r="FD48">
        <f>EX48*'Zambia-IO-Data'!$BN52</f>
        <v>0</v>
      </c>
      <c r="FE48">
        <f>EY48*'Zambia-IO-Data'!$BN52</f>
        <v>0</v>
      </c>
      <c r="FF48">
        <v>0</v>
      </c>
      <c r="FG48">
        <v>0</v>
      </c>
      <c r="FH48">
        <v>0</v>
      </c>
      <c r="HL48" t="s">
        <v>127</v>
      </c>
      <c r="HM48">
        <f t="shared" si="11"/>
        <v>0</v>
      </c>
      <c r="HN48">
        <f t="shared" si="12"/>
        <v>0</v>
      </c>
      <c r="HP48">
        <v>0</v>
      </c>
      <c r="HQ48">
        <v>1480376.8768931394</v>
      </c>
      <c r="HR48">
        <f>HM48*CustomRegion3!D53</f>
        <v>0</v>
      </c>
      <c r="HS48">
        <f>HP48*CustomRegion3!$D53</f>
        <v>0</v>
      </c>
      <c r="HT48">
        <f>HQ48*CustomRegion3!$D53</f>
        <v>0</v>
      </c>
      <c r="HU48">
        <f>HM48*CustomRegion3!E53</f>
        <v>0</v>
      </c>
      <c r="HV48">
        <f>HP48*CustomRegion3!$E53</f>
        <v>0</v>
      </c>
      <c r="HW48">
        <f>HQ48*CustomRegion3!$E53</f>
        <v>0</v>
      </c>
      <c r="HX48">
        <v>0</v>
      </c>
      <c r="HY48">
        <v>0</v>
      </c>
      <c r="HZ48">
        <v>0</v>
      </c>
      <c r="IA48">
        <v>0</v>
      </c>
      <c r="IB48">
        <v>10746.175144659488</v>
      </c>
      <c r="IC48">
        <f>HN48*CustomRegion3!D53</f>
        <v>0</v>
      </c>
      <c r="ID48">
        <f>IA48*CustomRegion3!$D53</f>
        <v>0</v>
      </c>
      <c r="IE48">
        <f>IB48*CustomRegion3!$D53</f>
        <v>0</v>
      </c>
      <c r="IF48">
        <f>HN48*CustomRegion3!E53</f>
        <v>0</v>
      </c>
      <c r="IG48">
        <f>IA48*CustomRegion3!$E53</f>
        <v>0</v>
      </c>
      <c r="IH48">
        <f>IB48*CustomRegion3!$E53</f>
        <v>0</v>
      </c>
      <c r="II48">
        <v>0</v>
      </c>
      <c r="IJ48">
        <v>0</v>
      </c>
      <c r="IK48">
        <v>0</v>
      </c>
    </row>
    <row r="49" spans="2:245" x14ac:dyDescent="0.3">
      <c r="D49" t="s">
        <v>192</v>
      </c>
      <c r="E49" t="s">
        <v>244</v>
      </c>
      <c r="G49" t="s">
        <v>96</v>
      </c>
      <c r="H49" t="s">
        <v>99</v>
      </c>
      <c r="I49" t="s">
        <v>95</v>
      </c>
      <c r="J49" t="s">
        <v>96</v>
      </c>
      <c r="K49" t="s">
        <v>99</v>
      </c>
      <c r="L49" t="s">
        <v>95</v>
      </c>
      <c r="M49" t="s">
        <v>96</v>
      </c>
      <c r="N49" t="s">
        <v>99</v>
      </c>
      <c r="O49" t="s">
        <v>95</v>
      </c>
      <c r="P49" t="s">
        <v>96</v>
      </c>
      <c r="Q49" t="s">
        <v>99</v>
      </c>
      <c r="R49" t="s">
        <v>96</v>
      </c>
      <c r="S49" t="s">
        <v>99</v>
      </c>
      <c r="T49" t="s">
        <v>95</v>
      </c>
      <c r="U49" t="s">
        <v>96</v>
      </c>
      <c r="V49" t="s">
        <v>99</v>
      </c>
      <c r="W49" t="s">
        <v>95</v>
      </c>
      <c r="X49" t="s">
        <v>96</v>
      </c>
      <c r="Y49" t="s">
        <v>99</v>
      </c>
      <c r="Z49" t="s">
        <v>95</v>
      </c>
      <c r="AA49" t="s">
        <v>96</v>
      </c>
      <c r="AB49" t="s">
        <v>99</v>
      </c>
      <c r="AD49">
        <v>48</v>
      </c>
    </row>
    <row r="50" spans="2:245" x14ac:dyDescent="0.3">
      <c r="B50">
        <v>178</v>
      </c>
      <c r="C50" t="s">
        <v>189</v>
      </c>
      <c r="D50">
        <f t="shared" ref="D50:M61" si="33">HLOOKUP(wind_country&amp;D$1,$AF$2:$IK$255,$B50,FALSE)</f>
        <v>0</v>
      </c>
      <c r="E50">
        <f t="shared" si="33"/>
        <v>0</v>
      </c>
      <c r="F50">
        <f t="shared" si="33"/>
        <v>0</v>
      </c>
      <c r="G50">
        <f t="shared" si="33"/>
        <v>2276637.338540297</v>
      </c>
      <c r="H50">
        <f t="shared" si="33"/>
        <v>9066525.1473578941</v>
      </c>
      <c r="I50">
        <f t="shared" si="33"/>
        <v>0</v>
      </c>
      <c r="J50">
        <f t="shared" si="33"/>
        <v>1576118.1419659604</v>
      </c>
      <c r="K50">
        <f t="shared" si="33"/>
        <v>6276763.7723554121</v>
      </c>
      <c r="L50">
        <f t="shared" si="33"/>
        <v>0</v>
      </c>
      <c r="M50">
        <f t="shared" si="33"/>
        <v>416107.29053568258</v>
      </c>
      <c r="N50">
        <f t="shared" ref="N50:AB61" si="34">HLOOKUP(wind_country&amp;N$1,$AF$2:$IK$255,$B50,FALSE)</f>
        <v>1657113.827387026</v>
      </c>
      <c r="O50">
        <f t="shared" si="34"/>
        <v>0</v>
      </c>
      <c r="P50">
        <f t="shared" si="34"/>
        <v>66.782535040053503</v>
      </c>
      <c r="Q50">
        <f t="shared" si="34"/>
        <v>265.95607613690976</v>
      </c>
      <c r="R50">
        <f t="shared" si="34"/>
        <v>7003.0192092192483</v>
      </c>
      <c r="S50">
        <f t="shared" si="34"/>
        <v>100389.17121570781</v>
      </c>
      <c r="T50">
        <f t="shared" si="34"/>
        <v>0</v>
      </c>
      <c r="U50">
        <f t="shared" si="34"/>
        <v>4848.1966966523969</v>
      </c>
      <c r="V50">
        <f t="shared" si="34"/>
        <v>69499.516383866721</v>
      </c>
      <c r="W50">
        <f t="shared" si="34"/>
        <v>0</v>
      </c>
      <c r="X50">
        <f t="shared" si="34"/>
        <v>1279.9611512064207</v>
      </c>
      <c r="Y50">
        <f t="shared" si="34"/>
        <v>18348.40592594082</v>
      </c>
      <c r="Z50">
        <f t="shared" si="34"/>
        <v>0</v>
      </c>
      <c r="AA50">
        <f t="shared" si="34"/>
        <v>0.20542550533134651</v>
      </c>
      <c r="AB50">
        <f t="shared" si="34"/>
        <v>2.944800751029355</v>
      </c>
      <c r="AD50">
        <v>49</v>
      </c>
      <c r="AE50" t="s">
        <v>189</v>
      </c>
      <c r="AF50" s="4">
        <f>AF7</f>
        <v>0</v>
      </c>
      <c r="AG50" s="4">
        <f>AG7</f>
        <v>0</v>
      </c>
      <c r="AI50" s="85">
        <f t="shared" ref="AI50:BD50" si="35">AI7</f>
        <v>2000495.8534629033</v>
      </c>
      <c r="AJ50" s="85">
        <f t="shared" si="35"/>
        <v>14271533.119392278</v>
      </c>
      <c r="AK50" s="4">
        <f t="shared" si="35"/>
        <v>0</v>
      </c>
      <c r="AL50" s="4">
        <f t="shared" si="35"/>
        <v>1384945.1356148662</v>
      </c>
      <c r="AM50" s="4">
        <f t="shared" si="35"/>
        <v>9880195.6211279463</v>
      </c>
      <c r="AN50" s="4">
        <f t="shared" si="35"/>
        <v>0</v>
      </c>
      <c r="AO50" s="4">
        <f t="shared" si="35"/>
        <v>365636.14907855145</v>
      </c>
      <c r="AP50" s="4">
        <f t="shared" si="35"/>
        <v>2608447.5017475281</v>
      </c>
      <c r="AQ50" s="20">
        <f t="shared" si="35"/>
        <v>0</v>
      </c>
      <c r="AR50" s="20">
        <f t="shared" si="35"/>
        <v>58.682242520465167</v>
      </c>
      <c r="AS50" s="20">
        <f t="shared" si="35"/>
        <v>418.63899202856237</v>
      </c>
      <c r="AT50" s="86">
        <f t="shared" si="35"/>
        <v>37146.865642637509</v>
      </c>
      <c r="AU50" s="86">
        <f t="shared" si="35"/>
        <v>111687.18181720396</v>
      </c>
      <c r="AV50" s="20">
        <f t="shared" si="35"/>
        <v>0</v>
      </c>
      <c r="AW50" s="20">
        <f t="shared" si="35"/>
        <v>25716.809553019062</v>
      </c>
      <c r="AX50" s="20">
        <f t="shared" si="35"/>
        <v>77321.139606720069</v>
      </c>
      <c r="AY50" s="20">
        <f t="shared" si="35"/>
        <v>0</v>
      </c>
      <c r="AZ50" s="20">
        <f t="shared" si="35"/>
        <v>6789.4351694861907</v>
      </c>
      <c r="BA50" s="20">
        <f t="shared" si="35"/>
        <v>20413.374509319241</v>
      </c>
      <c r="BB50" s="20">
        <f t="shared" si="35"/>
        <v>0</v>
      </c>
      <c r="BC50" s="20">
        <f t="shared" si="35"/>
        <v>1.0896605332837859</v>
      </c>
      <c r="BD50" s="20">
        <f t="shared" si="35"/>
        <v>3.276214883664585</v>
      </c>
      <c r="BF50" t="s">
        <v>189</v>
      </c>
      <c r="BG50" s="4">
        <f>BG7</f>
        <v>0</v>
      </c>
      <c r="BH50" s="4">
        <f>BH7</f>
        <v>0</v>
      </c>
      <c r="BJ50" s="85">
        <f t="shared" ref="BJ50:CE50" si="36">BJ7</f>
        <v>871490.04625498073</v>
      </c>
      <c r="BK50" s="85">
        <f t="shared" si="36"/>
        <v>8806782.207648281</v>
      </c>
      <c r="BL50" s="4">
        <f t="shared" si="36"/>
        <v>0</v>
      </c>
      <c r="BM50" s="4">
        <f t="shared" si="36"/>
        <v>531500.3901471413</v>
      </c>
      <c r="BN50" s="4">
        <f t="shared" si="36"/>
        <v>5371040.3227444924</v>
      </c>
      <c r="BO50" s="4">
        <f t="shared" si="36"/>
        <v>0</v>
      </c>
      <c r="BP50" s="4">
        <f t="shared" si="36"/>
        <v>87556.580435205295</v>
      </c>
      <c r="BQ50" s="4">
        <f t="shared" si="36"/>
        <v>884796.94983651652</v>
      </c>
      <c r="BR50" s="20">
        <f t="shared" si="36"/>
        <v>0</v>
      </c>
      <c r="BS50" s="20">
        <f t="shared" si="36"/>
        <v>65.424444582430041</v>
      </c>
      <c r="BT50" s="20">
        <f t="shared" si="36"/>
        <v>661.14218627029197</v>
      </c>
      <c r="BU50" s="86">
        <f t="shared" si="36"/>
        <v>17814.216959666748</v>
      </c>
      <c r="BV50" s="86">
        <f t="shared" si="36"/>
        <v>103377.53363457182</v>
      </c>
      <c r="BW50" s="20">
        <f t="shared" si="36"/>
        <v>0</v>
      </c>
      <c r="BX50" s="20">
        <f t="shared" si="36"/>
        <v>10864.453707665723</v>
      </c>
      <c r="BY50" s="20">
        <f t="shared" si="36"/>
        <v>63047.420559004611</v>
      </c>
      <c r="BZ50" s="20">
        <f t="shared" si="36"/>
        <v>0</v>
      </c>
      <c r="CA50" s="20">
        <f t="shared" si="36"/>
        <v>1789.7529946806844</v>
      </c>
      <c r="CB50" s="20">
        <f t="shared" si="36"/>
        <v>10386.100653432217</v>
      </c>
      <c r="CC50" s="20">
        <f t="shared" si="36"/>
        <v>0</v>
      </c>
      <c r="CD50" s="20">
        <f t="shared" si="36"/>
        <v>1.3373477474189126</v>
      </c>
      <c r="CE50" s="20">
        <f t="shared" si="36"/>
        <v>7.7607515420371165</v>
      </c>
      <c r="CG50" t="s">
        <v>189</v>
      </c>
      <c r="CH50" s="4">
        <f>CH7</f>
        <v>0</v>
      </c>
      <c r="CI50" s="4">
        <f>CI7</f>
        <v>0</v>
      </c>
      <c r="CK50" s="85">
        <f t="shared" ref="CK50:DF50" si="37">CK7</f>
        <v>3182416.5076963906</v>
      </c>
      <c r="CL50" s="85">
        <f t="shared" si="37"/>
        <v>28282581.274761327</v>
      </c>
      <c r="CM50" s="4">
        <f t="shared" si="37"/>
        <v>0</v>
      </c>
      <c r="CN50" s="4">
        <f t="shared" si="37"/>
        <v>2246012.0717221741</v>
      </c>
      <c r="CO50" s="4">
        <f t="shared" si="37"/>
        <v>19960623.887210459</v>
      </c>
      <c r="CP50" s="4">
        <f t="shared" si="37"/>
        <v>0</v>
      </c>
      <c r="CQ50" s="4">
        <f t="shared" si="37"/>
        <v>646505.0158397432</v>
      </c>
      <c r="CR50" s="4">
        <f t="shared" si="37"/>
        <v>5745580.6337128291</v>
      </c>
      <c r="CS50" s="20">
        <f t="shared" si="37"/>
        <v>0</v>
      </c>
      <c r="CT50" s="20">
        <f t="shared" si="37"/>
        <v>291.7664630196146</v>
      </c>
      <c r="CU50" s="20">
        <f t="shared" si="37"/>
        <v>2592.9694254807282</v>
      </c>
      <c r="CV50" s="86">
        <f t="shared" si="37"/>
        <v>25451.636072020738</v>
      </c>
      <c r="CW50" s="86">
        <f t="shared" si="37"/>
        <v>245593.21991253959</v>
      </c>
      <c r="CX50" s="20">
        <f t="shared" si="37"/>
        <v>0</v>
      </c>
      <c r="CY50" s="20">
        <f t="shared" si="37"/>
        <v>17962.665076865465</v>
      </c>
      <c r="CZ50" s="20">
        <f t="shared" si="37"/>
        <v>173329.08351960662</v>
      </c>
      <c r="DA50" s="20">
        <f t="shared" si="37"/>
        <v>0</v>
      </c>
      <c r="DB50" s="20">
        <f t="shared" si="37"/>
        <v>5170.4766934482459</v>
      </c>
      <c r="DC50" s="20">
        <f t="shared" si="37"/>
        <v>49892.039004228805</v>
      </c>
      <c r="DD50" s="20">
        <f t="shared" si="37"/>
        <v>0</v>
      </c>
      <c r="DE50" s="20">
        <f t="shared" si="37"/>
        <v>2.3334261297466781</v>
      </c>
      <c r="DF50" s="20">
        <f t="shared" si="37"/>
        <v>22.516180689167093</v>
      </c>
      <c r="DH50" t="s">
        <v>189</v>
      </c>
      <c r="DI50" s="4">
        <f>DI7</f>
        <v>0</v>
      </c>
      <c r="DJ50" s="4">
        <f>DJ7</f>
        <v>0</v>
      </c>
      <c r="DL50" s="85">
        <f t="shared" ref="DL50:EG50" si="38">DL7</f>
        <v>3397214.3601922239</v>
      </c>
      <c r="DM50" s="85">
        <f t="shared" si="38"/>
        <v>17271034.039961867</v>
      </c>
      <c r="DN50" s="4">
        <f t="shared" si="38"/>
        <v>0</v>
      </c>
      <c r="DO50" s="4">
        <f t="shared" si="38"/>
        <v>1371961.1913050266</v>
      </c>
      <c r="DP50" s="4">
        <f t="shared" si="38"/>
        <v>6974887.6356436368</v>
      </c>
      <c r="DQ50" s="4">
        <f t="shared" si="38"/>
        <v>0</v>
      </c>
      <c r="DR50" s="4">
        <f t="shared" si="38"/>
        <v>420861.26640737517</v>
      </c>
      <c r="DS50" s="4">
        <f t="shared" si="38"/>
        <v>2139608.6580217895</v>
      </c>
      <c r="DT50" s="20">
        <f t="shared" si="38"/>
        <v>0</v>
      </c>
      <c r="DU50" s="20">
        <f t="shared" si="38"/>
        <v>22.973454893135159</v>
      </c>
      <c r="DV50" s="20">
        <f t="shared" si="38"/>
        <v>116.79431422526284</v>
      </c>
      <c r="DW50" s="86">
        <f t="shared" si="38"/>
        <v>32272.16153044334</v>
      </c>
      <c r="DX50" s="86">
        <f t="shared" si="38"/>
        <v>148648.84474443449</v>
      </c>
      <c r="DY50" s="20">
        <f t="shared" si="38"/>
        <v>0</v>
      </c>
      <c r="DZ50" s="20">
        <f t="shared" si="38"/>
        <v>13033.076069062074</v>
      </c>
      <c r="EA50" s="20">
        <f t="shared" si="38"/>
        <v>60031.668449132187</v>
      </c>
      <c r="EB50" s="20">
        <f t="shared" si="38"/>
        <v>0</v>
      </c>
      <c r="EC50" s="20">
        <f t="shared" si="38"/>
        <v>3998.0117035173621</v>
      </c>
      <c r="ED50" s="20">
        <f t="shared" si="38"/>
        <v>18415.246851127798</v>
      </c>
      <c r="EE50" s="20">
        <f t="shared" si="38"/>
        <v>0</v>
      </c>
      <c r="EF50" s="20">
        <f t="shared" si="38"/>
        <v>0.21823852386567127</v>
      </c>
      <c r="EG50" s="20">
        <f t="shared" si="38"/>
        <v>1.0052287455477753</v>
      </c>
      <c r="EI50" t="s">
        <v>189</v>
      </c>
      <c r="EJ50">
        <f>SUM(EJ7:EJ19)</f>
        <v>0</v>
      </c>
      <c r="EK50">
        <f>SUM(EK7:EK19)</f>
        <v>0</v>
      </c>
      <c r="EL50">
        <f t="shared" ref="EL50:FH50" si="39">SUM(EL7:EL19)</f>
        <v>0</v>
      </c>
      <c r="EM50" s="84">
        <f t="shared" si="39"/>
        <v>4007679.6023680083</v>
      </c>
      <c r="EN50" s="84">
        <f t="shared" si="39"/>
        <v>34777889.216106966</v>
      </c>
      <c r="EO50">
        <f t="shared" si="39"/>
        <v>0</v>
      </c>
      <c r="EP50">
        <f t="shared" si="39"/>
        <v>1163323.121061075</v>
      </c>
      <c r="EQ50">
        <f t="shared" si="39"/>
        <v>12982819.177207561</v>
      </c>
      <c r="ER50">
        <f t="shared" si="39"/>
        <v>0</v>
      </c>
      <c r="ES50">
        <f t="shared" si="39"/>
        <v>752269.96577799181</v>
      </c>
      <c r="ET50">
        <f t="shared" si="39"/>
        <v>10399922.695511226</v>
      </c>
      <c r="EU50">
        <f t="shared" si="39"/>
        <v>0</v>
      </c>
      <c r="EV50">
        <f t="shared" si="39"/>
        <v>5699.3192061231075</v>
      </c>
      <c r="EW50">
        <f t="shared" si="39"/>
        <v>78791.500202222713</v>
      </c>
      <c r="EX50" s="84">
        <f t="shared" si="39"/>
        <v>60526.275264892269</v>
      </c>
      <c r="EY50" s="84">
        <f t="shared" si="39"/>
        <v>244649.27024813721</v>
      </c>
      <c r="EZ50">
        <f t="shared" si="39"/>
        <v>0</v>
      </c>
      <c r="FA50">
        <f t="shared" si="39"/>
        <v>16933.289572097518</v>
      </c>
      <c r="FB50">
        <f t="shared" si="39"/>
        <v>91257.572392285758</v>
      </c>
      <c r="FC50">
        <f t="shared" si="39"/>
        <v>0</v>
      </c>
      <c r="FD50">
        <f t="shared" si="39"/>
        <v>10753.02397729571</v>
      </c>
      <c r="FE50">
        <f t="shared" si="39"/>
        <v>73094.661901746047</v>
      </c>
      <c r="FF50">
        <f t="shared" si="39"/>
        <v>0</v>
      </c>
      <c r="FG50">
        <f t="shared" si="39"/>
        <v>81.466652751879224</v>
      </c>
      <c r="FH50">
        <f t="shared" si="39"/>
        <v>553.77700744820004</v>
      </c>
      <c r="FJ50" t="s">
        <v>189</v>
      </c>
      <c r="FK50" s="4">
        <f>FK7</f>
        <v>0</v>
      </c>
      <c r="FL50" s="4">
        <f>FL7</f>
        <v>0</v>
      </c>
      <c r="FN50" s="85">
        <f t="shared" ref="FN50:GI50" si="40">FN7</f>
        <v>6189493.8506559748</v>
      </c>
      <c r="FO50" s="85">
        <f t="shared" si="40"/>
        <v>37573566.259743363</v>
      </c>
      <c r="FP50" s="4">
        <f t="shared" si="40"/>
        <v>0</v>
      </c>
      <c r="FQ50" s="4">
        <f t="shared" si="40"/>
        <v>4368277.336672781</v>
      </c>
      <c r="FR50" s="4">
        <f t="shared" si="40"/>
        <v>26517799.663540341</v>
      </c>
      <c r="FS50" s="4">
        <f t="shared" si="40"/>
        <v>0</v>
      </c>
      <c r="FT50" s="4">
        <f t="shared" si="40"/>
        <v>1257390.0400154945</v>
      </c>
      <c r="FU50" s="4">
        <f t="shared" si="40"/>
        <v>7633035.7736531971</v>
      </c>
      <c r="FV50" s="20">
        <f t="shared" si="40"/>
        <v>0</v>
      </c>
      <c r="FW50" s="20">
        <f t="shared" si="40"/>
        <v>569.82882979334681</v>
      </c>
      <c r="FX50" s="20">
        <f t="shared" si="40"/>
        <v>3459.1683600563251</v>
      </c>
      <c r="FY50" s="86">
        <f t="shared" si="40"/>
        <v>58650.362989163965</v>
      </c>
      <c r="FZ50" s="86">
        <f t="shared" si="40"/>
        <v>328493.72537330905</v>
      </c>
      <c r="GA50" s="20">
        <f t="shared" si="40"/>
        <v>0</v>
      </c>
      <c r="GB50" s="20">
        <f t="shared" si="40"/>
        <v>41392.892151600463</v>
      </c>
      <c r="GC50" s="20">
        <f t="shared" si="40"/>
        <v>231836.67847660265</v>
      </c>
      <c r="GD50" s="20">
        <f t="shared" si="40"/>
        <v>0</v>
      </c>
      <c r="GE50" s="20">
        <f t="shared" si="40"/>
        <v>11914.767838092666</v>
      </c>
      <c r="GF50" s="20">
        <f t="shared" si="40"/>
        <v>66733.201204846264</v>
      </c>
      <c r="GG50" s="20">
        <f t="shared" si="40"/>
        <v>0</v>
      </c>
      <c r="GH50" s="20">
        <f t="shared" si="40"/>
        <v>5.3995800812579082</v>
      </c>
      <c r="GI50" s="20">
        <f t="shared" si="40"/>
        <v>30.242407479585982</v>
      </c>
      <c r="GK50" t="s">
        <v>189</v>
      </c>
      <c r="GL50">
        <f>GL7</f>
        <v>0</v>
      </c>
      <c r="GM50">
        <f t="shared" ref="GM50:HI50" si="41">GM7</f>
        <v>0</v>
      </c>
      <c r="GN50">
        <f t="shared" si="41"/>
        <v>0</v>
      </c>
      <c r="GO50" s="84">
        <f t="shared" si="41"/>
        <v>2244747.209449661</v>
      </c>
      <c r="GP50" s="84">
        <f t="shared" si="41"/>
        <v>23023802.898324583</v>
      </c>
      <c r="GQ50">
        <f t="shared" si="41"/>
        <v>0</v>
      </c>
      <c r="GR50">
        <f t="shared" si="41"/>
        <v>1383171.6127574993</v>
      </c>
      <c r="GS50">
        <f t="shared" si="41"/>
        <v>2547736.9019771623</v>
      </c>
      <c r="GT50">
        <f t="shared" si="41"/>
        <v>0</v>
      </c>
      <c r="GU50">
        <f t="shared" si="41"/>
        <v>248396.20658589495</v>
      </c>
      <c r="GV50">
        <f t="shared" si="41"/>
        <v>2547736.9019771623</v>
      </c>
      <c r="GW50">
        <f t="shared" si="41"/>
        <v>0</v>
      </c>
      <c r="GX50">
        <f t="shared" si="41"/>
        <v>185.60779522780848</v>
      </c>
      <c r="GY50">
        <f t="shared" si="41"/>
        <v>1903.7320887305391</v>
      </c>
      <c r="GZ50" s="84">
        <f t="shared" si="41"/>
        <v>951180.51404605503</v>
      </c>
      <c r="HA50" s="84">
        <f t="shared" si="41"/>
        <v>6433551.5576782413</v>
      </c>
      <c r="HB50">
        <f t="shared" si="41"/>
        <v>0</v>
      </c>
      <c r="HC50">
        <f t="shared" si="41"/>
        <v>586099.79782941472</v>
      </c>
      <c r="HD50">
        <f t="shared" si="41"/>
        <v>3964235.1915314365</v>
      </c>
      <c r="HE50">
        <f t="shared" si="41"/>
        <v>0</v>
      </c>
      <c r="HF50">
        <f t="shared" si="41"/>
        <v>105254.4493530687</v>
      </c>
      <c r="HG50">
        <f t="shared" si="41"/>
        <v>711915.26380997058</v>
      </c>
      <c r="HH50">
        <f t="shared" si="41"/>
        <v>0</v>
      </c>
      <c r="HI50">
        <f t="shared" si="41"/>
        <v>78.648730392686517</v>
      </c>
      <c r="HJ50">
        <f>HJ7</f>
        <v>531.96071035448574</v>
      </c>
      <c r="HL50" t="s">
        <v>189</v>
      </c>
      <c r="HM50">
        <f>SUM(HM7:HM19)</f>
        <v>0</v>
      </c>
      <c r="HN50">
        <f>SUM(HN7:HN19)</f>
        <v>0</v>
      </c>
      <c r="HO50">
        <f t="shared" ref="HO50:IH50" si="42">SUM(HO7:HO19)</f>
        <v>0</v>
      </c>
      <c r="HP50" s="84">
        <f t="shared" si="42"/>
        <v>4007679.6023680083</v>
      </c>
      <c r="HQ50" s="84">
        <f t="shared" si="42"/>
        <v>34777889.216106966</v>
      </c>
      <c r="HR50">
        <f t="shared" si="42"/>
        <v>0</v>
      </c>
      <c r="HS50">
        <f t="shared" si="42"/>
        <v>1163323.121061075</v>
      </c>
      <c r="HT50">
        <f t="shared" si="42"/>
        <v>12982819.177207561</v>
      </c>
      <c r="HU50">
        <f t="shared" si="42"/>
        <v>0</v>
      </c>
      <c r="HV50">
        <f t="shared" si="42"/>
        <v>752269.96577799181</v>
      </c>
      <c r="HW50">
        <f t="shared" si="42"/>
        <v>10399922.695511226</v>
      </c>
      <c r="HX50">
        <f t="shared" si="42"/>
        <v>0</v>
      </c>
      <c r="HY50">
        <f t="shared" si="42"/>
        <v>5722.4021947565907</v>
      </c>
      <c r="HZ50">
        <f t="shared" si="42"/>
        <v>79110.616089191957</v>
      </c>
      <c r="IA50" s="84">
        <f t="shared" si="42"/>
        <v>60526.275264892269</v>
      </c>
      <c r="IB50" s="84">
        <f t="shared" si="42"/>
        <v>244649.27024813721</v>
      </c>
      <c r="IC50">
        <f t="shared" si="42"/>
        <v>0</v>
      </c>
      <c r="ID50">
        <f t="shared" si="42"/>
        <v>16933.289572097518</v>
      </c>
      <c r="IE50">
        <f t="shared" si="42"/>
        <v>91257.572392285758</v>
      </c>
      <c r="IF50">
        <f t="shared" si="42"/>
        <v>0</v>
      </c>
      <c r="IG50">
        <f t="shared" si="42"/>
        <v>10753.02397729571</v>
      </c>
      <c r="IH50">
        <f t="shared" si="42"/>
        <v>73094.661901746047</v>
      </c>
      <c r="II50" s="84">
        <v>0</v>
      </c>
      <c r="IJ50" s="84">
        <v>0</v>
      </c>
      <c r="IK50" s="84">
        <v>0</v>
      </c>
    </row>
    <row r="51" spans="2:245" x14ac:dyDescent="0.3">
      <c r="B51">
        <v>179</v>
      </c>
      <c r="C51" t="s">
        <v>190</v>
      </c>
      <c r="D51">
        <f t="shared" si="33"/>
        <v>0</v>
      </c>
      <c r="E51">
        <f t="shared" si="33"/>
        <v>0</v>
      </c>
      <c r="F51">
        <f t="shared" si="33"/>
        <v>0</v>
      </c>
      <c r="G51">
        <f t="shared" si="33"/>
        <v>25906280.97580675</v>
      </c>
      <c r="H51">
        <f t="shared" si="33"/>
        <v>2290275.6552933827</v>
      </c>
      <c r="I51">
        <f t="shared" si="33"/>
        <v>0</v>
      </c>
      <c r="J51">
        <f t="shared" si="33"/>
        <v>21214219.641059428</v>
      </c>
      <c r="K51">
        <f t="shared" si="33"/>
        <v>1875468.3790907233</v>
      </c>
      <c r="L51">
        <f t="shared" si="33"/>
        <v>0</v>
      </c>
      <c r="M51">
        <f t="shared" si="33"/>
        <v>1759564.7597090891</v>
      </c>
      <c r="N51">
        <f t="shared" si="34"/>
        <v>155556.42034598839</v>
      </c>
      <c r="O51">
        <f t="shared" si="34"/>
        <v>0</v>
      </c>
      <c r="P51">
        <f t="shared" si="34"/>
        <v>131.80419230495878</v>
      </c>
      <c r="Q51">
        <f t="shared" si="34"/>
        <v>11.652306758486933</v>
      </c>
      <c r="R51">
        <f t="shared" si="34"/>
        <v>465520.01007628697</v>
      </c>
      <c r="S51">
        <f t="shared" si="34"/>
        <v>25359.095260151895</v>
      </c>
      <c r="T51">
        <f t="shared" si="34"/>
        <v>0</v>
      </c>
      <c r="U51">
        <f t="shared" si="34"/>
        <v>381206.54023204546</v>
      </c>
      <c r="V51">
        <f t="shared" si="34"/>
        <v>20766.138422176911</v>
      </c>
      <c r="W51">
        <f t="shared" si="34"/>
        <v>0</v>
      </c>
      <c r="X51">
        <f t="shared" si="34"/>
        <v>31618.301578470644</v>
      </c>
      <c r="Y51">
        <f t="shared" si="34"/>
        <v>1722.399691392968</v>
      </c>
      <c r="Z51">
        <f t="shared" si="34"/>
        <v>0</v>
      </c>
      <c r="AA51">
        <f t="shared" si="34"/>
        <v>2.3684406490920695</v>
      </c>
      <c r="AB51">
        <f t="shared" si="34"/>
        <v>0.12902025850295717</v>
      </c>
      <c r="AD51">
        <v>50</v>
      </c>
      <c r="AE51" t="s">
        <v>190</v>
      </c>
      <c r="AF51" s="4">
        <f>AF8</f>
        <v>0</v>
      </c>
      <c r="AG51" s="4">
        <f>AG8</f>
        <v>0</v>
      </c>
      <c r="AI51" s="85">
        <f t="shared" ref="AI51:BD51" si="43">AI8</f>
        <v>26127069.502077404</v>
      </c>
      <c r="AJ51" s="85">
        <f t="shared" si="43"/>
        <v>3605101.6608697399</v>
      </c>
      <c r="AK51" s="4">
        <f t="shared" si="43"/>
        <v>0</v>
      </c>
      <c r="AL51" s="4">
        <f t="shared" si="43"/>
        <v>21395019.66769797</v>
      </c>
      <c r="AM51" s="4">
        <f t="shared" si="43"/>
        <v>2952157.3757908777</v>
      </c>
      <c r="AN51" s="4">
        <f t="shared" si="43"/>
        <v>0</v>
      </c>
      <c r="AO51" s="4">
        <f t="shared" si="43"/>
        <v>1774560.8029673533</v>
      </c>
      <c r="AP51" s="4">
        <f t="shared" si="43"/>
        <v>244859.91808546579</v>
      </c>
      <c r="AQ51" s="20">
        <f t="shared" si="43"/>
        <v>0</v>
      </c>
      <c r="AR51" s="20">
        <f t="shared" si="43"/>
        <v>132.927504964251</v>
      </c>
      <c r="AS51" s="20">
        <f t="shared" si="43"/>
        <v>18.34178796377407</v>
      </c>
      <c r="AT51" s="86">
        <f t="shared" si="43"/>
        <v>409248.33633547212</v>
      </c>
      <c r="AU51" s="86">
        <f t="shared" si="43"/>
        <v>28213.061715139018</v>
      </c>
      <c r="AV51" s="20">
        <f t="shared" si="43"/>
        <v>0</v>
      </c>
      <c r="AW51" s="20">
        <f t="shared" si="43"/>
        <v>335126.60898207151</v>
      </c>
      <c r="AX51" s="20">
        <f t="shared" si="43"/>
        <v>23103.203757060517</v>
      </c>
      <c r="AY51" s="20">
        <f t="shared" si="43"/>
        <v>0</v>
      </c>
      <c r="AZ51" s="20">
        <f t="shared" si="43"/>
        <v>27796.307438259952</v>
      </c>
      <c r="BA51" s="20">
        <f t="shared" si="43"/>
        <v>1916.2422118333548</v>
      </c>
      <c r="BB51" s="20">
        <f t="shared" si="43"/>
        <v>0</v>
      </c>
      <c r="BC51" s="20">
        <f t="shared" si="43"/>
        <v>2.082145502599114</v>
      </c>
      <c r="BD51" s="20">
        <f t="shared" si="43"/>
        <v>0.14354047249339122</v>
      </c>
      <c r="BF51" t="s">
        <v>190</v>
      </c>
      <c r="BG51" s="4">
        <f>BG8</f>
        <v>0</v>
      </c>
      <c r="BH51" s="4">
        <f>BH8</f>
        <v>0</v>
      </c>
      <c r="BJ51" s="85">
        <f t="shared" ref="BJ51:CE51" si="44">BJ8</f>
        <v>27751693.754836205</v>
      </c>
      <c r="BK51" s="85">
        <f t="shared" si="44"/>
        <v>4863971.7331143282</v>
      </c>
      <c r="BL51" s="4">
        <f t="shared" si="44"/>
        <v>0</v>
      </c>
      <c r="BM51" s="4">
        <f t="shared" si="44"/>
        <v>23892192.065716453</v>
      </c>
      <c r="BN51" s="4">
        <f t="shared" si="44"/>
        <v>4187526.2777260765</v>
      </c>
      <c r="BO51" s="4">
        <f t="shared" si="44"/>
        <v>0</v>
      </c>
      <c r="BP51" s="4">
        <f t="shared" si="44"/>
        <v>1482794.5726400868</v>
      </c>
      <c r="BQ51" s="4">
        <f t="shared" si="44"/>
        <v>259885.79115391331</v>
      </c>
      <c r="BR51" s="20">
        <f t="shared" si="44"/>
        <v>0</v>
      </c>
      <c r="BS51" s="20">
        <f t="shared" si="44"/>
        <v>60.66196607686372</v>
      </c>
      <c r="BT51" s="20">
        <f t="shared" si="44"/>
        <v>10.632074960166587</v>
      </c>
      <c r="BU51" s="86">
        <f t="shared" si="44"/>
        <v>311182.7279512182</v>
      </c>
      <c r="BV51" s="86">
        <f t="shared" si="44"/>
        <v>57095.246547706542</v>
      </c>
      <c r="BW51" s="20">
        <f t="shared" si="44"/>
        <v>0</v>
      </c>
      <c r="BX51" s="20">
        <f t="shared" si="44"/>
        <v>267905.72025710862</v>
      </c>
      <c r="BY51" s="20">
        <f t="shared" si="44"/>
        <v>49154.859109077479</v>
      </c>
      <c r="BZ51" s="20">
        <f t="shared" si="44"/>
        <v>0</v>
      </c>
      <c r="CA51" s="20">
        <f t="shared" si="44"/>
        <v>16626.735080808994</v>
      </c>
      <c r="CB51" s="20">
        <f t="shared" si="44"/>
        <v>3050.6434112596594</v>
      </c>
      <c r="CC51" s="20">
        <f t="shared" si="44"/>
        <v>0</v>
      </c>
      <c r="CD51" s="20">
        <f t="shared" si="44"/>
        <v>0.68020915240148483</v>
      </c>
      <c r="CE51" s="20">
        <f t="shared" si="44"/>
        <v>0.12480355036432936</v>
      </c>
      <c r="CG51" t="s">
        <v>190</v>
      </c>
      <c r="CH51" s="4">
        <f>CH8</f>
        <v>0</v>
      </c>
      <c r="CI51" s="4">
        <f>CI8</f>
        <v>0</v>
      </c>
      <c r="CK51" s="85">
        <f t="shared" ref="CK51:DF51" si="45">CK8</f>
        <v>7928852.1112876041</v>
      </c>
      <c r="CL51" s="85">
        <f t="shared" si="45"/>
        <v>1580412.7399848988</v>
      </c>
      <c r="CM51" s="4">
        <f t="shared" si="45"/>
        <v>0</v>
      </c>
      <c r="CN51" s="4">
        <f t="shared" si="45"/>
        <v>4564531.5728576193</v>
      </c>
      <c r="CO51" s="4">
        <f t="shared" si="45"/>
        <v>909821.97026197275</v>
      </c>
      <c r="CP51" s="4">
        <f t="shared" si="45"/>
        <v>0</v>
      </c>
      <c r="CQ51" s="4">
        <f t="shared" si="45"/>
        <v>1193179.7420710796</v>
      </c>
      <c r="CR51" s="4">
        <f t="shared" si="45"/>
        <v>237829.69325112048</v>
      </c>
      <c r="CS51" s="20">
        <f t="shared" si="45"/>
        <v>0</v>
      </c>
      <c r="CT51" s="20">
        <f t="shared" si="45"/>
        <v>290.36592086069811</v>
      </c>
      <c r="CU51" s="20">
        <f t="shared" si="45"/>
        <v>57.876978173473795</v>
      </c>
      <c r="CV51" s="86">
        <f t="shared" si="45"/>
        <v>116352.76938402739</v>
      </c>
      <c r="CW51" s="86">
        <f t="shared" si="45"/>
        <v>13723.593678843463</v>
      </c>
      <c r="CX51" s="20">
        <f t="shared" si="45"/>
        <v>0</v>
      </c>
      <c r="CY51" s="20">
        <f t="shared" si="45"/>
        <v>66982.695854137608</v>
      </c>
      <c r="CZ51" s="20">
        <f t="shared" si="45"/>
        <v>7900.4849328659684</v>
      </c>
      <c r="DA51" s="20">
        <f t="shared" si="45"/>
        <v>0</v>
      </c>
      <c r="DB51" s="20">
        <f t="shared" si="45"/>
        <v>17509.440889337558</v>
      </c>
      <c r="DC51" s="20">
        <f t="shared" si="45"/>
        <v>2065.2061277192333</v>
      </c>
      <c r="DD51" s="20">
        <f t="shared" si="45"/>
        <v>0</v>
      </c>
      <c r="DE51" s="20">
        <f t="shared" si="45"/>
        <v>4.2610050676552556</v>
      </c>
      <c r="DF51" s="20">
        <f t="shared" si="45"/>
        <v>0.50257765690982437</v>
      </c>
      <c r="DH51" t="s">
        <v>190</v>
      </c>
      <c r="DI51" s="4">
        <f>DI8</f>
        <v>0</v>
      </c>
      <c r="DJ51" s="4">
        <f>DJ8</f>
        <v>0</v>
      </c>
      <c r="DL51" s="85">
        <f t="shared" ref="DL51:EG51" si="46">DL8</f>
        <v>52115733.511919163</v>
      </c>
      <c r="DM51" s="85">
        <f t="shared" si="46"/>
        <v>9128367.5644584522</v>
      </c>
      <c r="DN51" s="4">
        <f t="shared" si="46"/>
        <v>0</v>
      </c>
      <c r="DO51" s="4">
        <f t="shared" si="46"/>
        <v>31039847.399909105</v>
      </c>
      <c r="DP51" s="4">
        <f t="shared" si="46"/>
        <v>5436806.0682916055</v>
      </c>
      <c r="DQ51" s="4">
        <f t="shared" si="46"/>
        <v>0</v>
      </c>
      <c r="DR51" s="4">
        <f t="shared" si="46"/>
        <v>10516681.183998011</v>
      </c>
      <c r="DS51" s="4">
        <f t="shared" si="46"/>
        <v>1842056.6100984106</v>
      </c>
      <c r="DT51" s="20">
        <f t="shared" si="46"/>
        <v>0</v>
      </c>
      <c r="DU51" s="20">
        <f t="shared" si="46"/>
        <v>523.43065202231128</v>
      </c>
      <c r="DV51" s="20">
        <f t="shared" si="46"/>
        <v>91.681860048482932</v>
      </c>
      <c r="DW51" s="86">
        <f t="shared" si="46"/>
        <v>361363.35261198017</v>
      </c>
      <c r="DX51" s="86">
        <f t="shared" si="46"/>
        <v>78566.30296250165</v>
      </c>
      <c r="DY51" s="20">
        <f t="shared" si="46"/>
        <v>0</v>
      </c>
      <c r="DZ51" s="20">
        <f t="shared" si="46"/>
        <v>215226.04720568878</v>
      </c>
      <c r="EA51" s="20">
        <f t="shared" si="46"/>
        <v>46793.662688702956</v>
      </c>
      <c r="EB51" s="20">
        <f t="shared" si="46"/>
        <v>0</v>
      </c>
      <c r="EC51" s="20">
        <f t="shared" si="46"/>
        <v>72921.225797036706</v>
      </c>
      <c r="ED51" s="20">
        <f t="shared" si="46"/>
        <v>15854.267116341338</v>
      </c>
      <c r="EE51" s="20">
        <f t="shared" si="46"/>
        <v>0</v>
      </c>
      <c r="EF51" s="20">
        <f t="shared" si="46"/>
        <v>3.6293963939200391</v>
      </c>
      <c r="EG51" s="20">
        <f t="shared" si="46"/>
        <v>0.78909013488679758</v>
      </c>
      <c r="EI51" t="s">
        <v>190</v>
      </c>
      <c r="EJ51">
        <f>EJ20</f>
        <v>0</v>
      </c>
      <c r="EK51">
        <f>EK20</f>
        <v>0</v>
      </c>
      <c r="EL51">
        <f t="shared" ref="EL51:FH51" si="47">EL20</f>
        <v>0</v>
      </c>
      <c r="EM51" s="84">
        <f t="shared" si="47"/>
        <v>36922868.631372705</v>
      </c>
      <c r="EN51" s="84">
        <f t="shared" si="47"/>
        <v>912091.31556741148</v>
      </c>
      <c r="EO51">
        <f t="shared" si="47"/>
        <v>0</v>
      </c>
      <c r="EP51">
        <f t="shared" si="47"/>
        <v>9020707.7167884763</v>
      </c>
      <c r="EQ51">
        <f t="shared" si="47"/>
        <v>222835.04705167367</v>
      </c>
      <c r="ER51">
        <f t="shared" si="47"/>
        <v>0</v>
      </c>
      <c r="ES51">
        <f t="shared" si="47"/>
        <v>328994.0372245239</v>
      </c>
      <c r="ET51">
        <f t="shared" si="47"/>
        <v>8127.0122108276173</v>
      </c>
      <c r="EU51">
        <f t="shared" si="47"/>
        <v>0</v>
      </c>
      <c r="EV51">
        <f t="shared" si="47"/>
        <v>226.87716055411761</v>
      </c>
      <c r="EW51">
        <f t="shared" si="47"/>
        <v>5.6044585784479635</v>
      </c>
      <c r="EX51" s="84">
        <f t="shared" si="47"/>
        <v>733865.73546612321</v>
      </c>
      <c r="EY51" s="84">
        <f t="shared" si="47"/>
        <v>6502.7418694397202</v>
      </c>
      <c r="EZ51">
        <f t="shared" si="47"/>
        <v>0</v>
      </c>
      <c r="FA51">
        <f t="shared" si="47"/>
        <v>179292.36130317952</v>
      </c>
      <c r="FB51">
        <f t="shared" si="47"/>
        <v>1588.6992516095193</v>
      </c>
      <c r="FC51">
        <f t="shared" si="47"/>
        <v>0</v>
      </c>
      <c r="FD51">
        <f t="shared" si="47"/>
        <v>6538.9678549136142</v>
      </c>
      <c r="FE51">
        <f t="shared" si="47"/>
        <v>57.941416253831981</v>
      </c>
      <c r="FF51">
        <f t="shared" si="47"/>
        <v>0</v>
      </c>
      <c r="FG51">
        <f t="shared" si="47"/>
        <v>4.5093293252150888</v>
      </c>
      <c r="FH51">
        <f t="shared" si="47"/>
        <v>3.9956906541690047E-2</v>
      </c>
      <c r="FJ51" t="s">
        <v>190</v>
      </c>
      <c r="FK51" s="4">
        <f>FK8</f>
        <v>0</v>
      </c>
      <c r="FL51" s="4">
        <f>FL8</f>
        <v>0</v>
      </c>
      <c r="FN51" s="85">
        <f t="shared" ref="FN51:GI51" si="48">FN8</f>
        <v>61973788.385272481</v>
      </c>
      <c r="FO51" s="85">
        <f t="shared" si="48"/>
        <v>14584382.903607406</v>
      </c>
      <c r="FP51" s="4">
        <f t="shared" si="48"/>
        <v>0</v>
      </c>
      <c r="FQ51" s="4">
        <f t="shared" si="48"/>
        <v>35677461.226885542</v>
      </c>
      <c r="FR51" s="4">
        <f t="shared" si="48"/>
        <v>8396029.5008390732</v>
      </c>
      <c r="FS51" s="4">
        <f t="shared" si="48"/>
        <v>0</v>
      </c>
      <c r="FT51" s="4">
        <f t="shared" si="48"/>
        <v>9326175.8200076539</v>
      </c>
      <c r="FU51" s="4">
        <f t="shared" si="48"/>
        <v>2194742.6925038444</v>
      </c>
      <c r="FV51" s="20">
        <f t="shared" si="48"/>
        <v>0</v>
      </c>
      <c r="FW51" s="20">
        <f t="shared" si="48"/>
        <v>2279.0523502183614</v>
      </c>
      <c r="FX51" s="20">
        <f t="shared" si="48"/>
        <v>536.33274645591621</v>
      </c>
      <c r="FY51" s="86">
        <f t="shared" si="48"/>
        <v>752073.58341664623</v>
      </c>
      <c r="FZ51" s="86">
        <f t="shared" si="48"/>
        <v>127506.61566585943</v>
      </c>
      <c r="GA51" s="20">
        <f t="shared" si="48"/>
        <v>0</v>
      </c>
      <c r="GB51" s="20">
        <f t="shared" si="48"/>
        <v>432958.46213733597</v>
      </c>
      <c r="GC51" s="20">
        <f t="shared" si="48"/>
        <v>73403.812403876742</v>
      </c>
      <c r="GD51" s="20">
        <f t="shared" si="48"/>
        <v>0</v>
      </c>
      <c r="GE51" s="20">
        <f t="shared" si="48"/>
        <v>113176.40330333014</v>
      </c>
      <c r="GF51" s="20">
        <f t="shared" si="48"/>
        <v>19187.936495367419</v>
      </c>
      <c r="GG51" s="20">
        <f t="shared" si="48"/>
        <v>0</v>
      </c>
      <c r="GH51" s="20">
        <f t="shared" si="48"/>
        <v>27.657096854678858</v>
      </c>
      <c r="GI51" s="20">
        <f t="shared" si="48"/>
        <v>4.6889864194702593</v>
      </c>
      <c r="GK51" t="s">
        <v>190</v>
      </c>
      <c r="GL51">
        <f>GL8</f>
        <v>0</v>
      </c>
      <c r="GM51">
        <f t="shared" ref="GM51:HI51" si="49">GM8</f>
        <v>0</v>
      </c>
      <c r="GN51">
        <f t="shared" si="49"/>
        <v>0</v>
      </c>
      <c r="GO51" s="84">
        <f t="shared" si="49"/>
        <v>29817705.395713639</v>
      </c>
      <c r="GP51" s="84">
        <f t="shared" si="49"/>
        <v>12785468.158007536</v>
      </c>
      <c r="GQ51">
        <f t="shared" si="49"/>
        <v>0</v>
      </c>
      <c r="GR51">
        <f t="shared" si="49"/>
        <v>18373117.243357066</v>
      </c>
      <c r="GS51">
        <f t="shared" si="49"/>
        <v>1414797.0767062185</v>
      </c>
      <c r="GT51">
        <f t="shared" si="49"/>
        <v>0</v>
      </c>
      <c r="GU51">
        <f t="shared" si="49"/>
        <v>1912416.6016089502</v>
      </c>
      <c r="GV51">
        <f t="shared" si="49"/>
        <v>820020.89832945773</v>
      </c>
      <c r="GW51">
        <f t="shared" si="49"/>
        <v>0</v>
      </c>
      <c r="GX51">
        <f t="shared" si="49"/>
        <v>78.2380466938707</v>
      </c>
      <c r="GY51">
        <f t="shared" si="49"/>
        <v>33.547519551688488</v>
      </c>
      <c r="GZ51" s="84">
        <f t="shared" si="49"/>
        <v>7520790.5142630152</v>
      </c>
      <c r="HA51" s="84">
        <f t="shared" si="49"/>
        <v>3572649.0948018245</v>
      </c>
      <c r="HB51">
        <f t="shared" si="49"/>
        <v>0</v>
      </c>
      <c r="HC51">
        <f t="shared" si="49"/>
        <v>6111813.2012034105</v>
      </c>
      <c r="HD51">
        <f t="shared" si="49"/>
        <v>2903333.6135964585</v>
      </c>
      <c r="HE51">
        <f t="shared" si="49"/>
        <v>0</v>
      </c>
      <c r="HF51">
        <f t="shared" si="49"/>
        <v>482360.54538144561</v>
      </c>
      <c r="HG51">
        <f t="shared" si="49"/>
        <v>229138.80695877993</v>
      </c>
      <c r="HH51">
        <f t="shared" si="49"/>
        <v>0</v>
      </c>
      <c r="HI51">
        <f t="shared" si="49"/>
        <v>19.733643203622069</v>
      </c>
      <c r="HJ51">
        <f>HJ8</f>
        <v>9.3741984163577268</v>
      </c>
      <c r="HL51" t="s">
        <v>190</v>
      </c>
      <c r="HM51">
        <f>HM20</f>
        <v>0</v>
      </c>
      <c r="HN51">
        <f>HN20</f>
        <v>0</v>
      </c>
      <c r="HO51">
        <f t="shared" ref="HO51:IK51" si="50">HO20</f>
        <v>0</v>
      </c>
      <c r="HP51" s="84">
        <f t="shared" si="50"/>
        <v>36922868.631372705</v>
      </c>
      <c r="HQ51" s="84">
        <f t="shared" si="50"/>
        <v>912091.31556741148</v>
      </c>
      <c r="HR51">
        <f t="shared" si="50"/>
        <v>0</v>
      </c>
      <c r="HS51">
        <f t="shared" si="50"/>
        <v>9020707.7167884763</v>
      </c>
      <c r="HT51">
        <f t="shared" si="50"/>
        <v>222835.04705167367</v>
      </c>
      <c r="HU51">
        <f t="shared" si="50"/>
        <v>0</v>
      </c>
      <c r="HV51">
        <f t="shared" si="50"/>
        <v>328994.0372245239</v>
      </c>
      <c r="HW51">
        <f t="shared" si="50"/>
        <v>8127.0122108276173</v>
      </c>
      <c r="HX51">
        <f t="shared" si="50"/>
        <v>0</v>
      </c>
      <c r="HY51">
        <f t="shared" si="50"/>
        <v>227.79604274493101</v>
      </c>
      <c r="HZ51">
        <f t="shared" si="50"/>
        <v>5.6271573691253041</v>
      </c>
      <c r="IA51" s="84">
        <f t="shared" si="50"/>
        <v>733865.73546612321</v>
      </c>
      <c r="IB51" s="84">
        <f t="shared" si="50"/>
        <v>6502.7418694397202</v>
      </c>
      <c r="IC51">
        <f t="shared" si="50"/>
        <v>0</v>
      </c>
      <c r="ID51">
        <f t="shared" si="50"/>
        <v>179292.36130317952</v>
      </c>
      <c r="IE51">
        <f t="shared" si="50"/>
        <v>1588.6992516095193</v>
      </c>
      <c r="IF51">
        <f t="shared" si="50"/>
        <v>0</v>
      </c>
      <c r="IG51">
        <f t="shared" si="50"/>
        <v>6538.9678549136142</v>
      </c>
      <c r="IH51">
        <f t="shared" si="50"/>
        <v>57.941416253831981</v>
      </c>
      <c r="II51">
        <f t="shared" si="50"/>
        <v>0</v>
      </c>
      <c r="IJ51">
        <f t="shared" si="50"/>
        <v>4.5275926991013478</v>
      </c>
      <c r="IK51">
        <f t="shared" si="50"/>
        <v>4.0118737242195474E-2</v>
      </c>
    </row>
    <row r="52" spans="2:245" x14ac:dyDescent="0.3">
      <c r="B52">
        <v>180</v>
      </c>
      <c r="C52" t="s">
        <v>191</v>
      </c>
      <c r="D52">
        <f t="shared" si="33"/>
        <v>0</v>
      </c>
      <c r="E52">
        <f t="shared" si="33"/>
        <v>4296604.9691098761</v>
      </c>
      <c r="F52">
        <f t="shared" si="33"/>
        <v>0</v>
      </c>
      <c r="G52">
        <f t="shared" si="33"/>
        <v>7214923.3921601465</v>
      </c>
      <c r="H52">
        <f t="shared" si="33"/>
        <v>6679100.8900780277</v>
      </c>
      <c r="I52">
        <f t="shared" si="33"/>
        <v>0</v>
      </c>
      <c r="J52">
        <f t="shared" si="33"/>
        <v>3815887.7854969366</v>
      </c>
      <c r="K52">
        <f t="shared" si="33"/>
        <v>3532497.5913458383</v>
      </c>
      <c r="L52">
        <f t="shared" si="33"/>
        <v>0</v>
      </c>
      <c r="M52">
        <f t="shared" si="33"/>
        <v>672517.49054420285</v>
      </c>
      <c r="N52">
        <f t="shared" si="34"/>
        <v>622572.39966923324</v>
      </c>
      <c r="O52">
        <f t="shared" si="34"/>
        <v>0</v>
      </c>
      <c r="P52">
        <f t="shared" si="34"/>
        <v>50.376449154841836</v>
      </c>
      <c r="Q52">
        <f t="shared" si="34"/>
        <v>46.635198754111194</v>
      </c>
      <c r="R52">
        <f t="shared" si="34"/>
        <v>1302730.3185110884</v>
      </c>
      <c r="S52">
        <f t="shared" si="34"/>
        <v>73954.397293698974</v>
      </c>
      <c r="T52">
        <f t="shared" si="34"/>
        <v>2272423.6321826074</v>
      </c>
      <c r="U52">
        <f t="shared" si="34"/>
        <v>688998.68231513654</v>
      </c>
      <c r="V52">
        <f t="shared" si="34"/>
        <v>39113.607446401795</v>
      </c>
      <c r="W52">
        <f t="shared" si="34"/>
        <v>400495.17293909861</v>
      </c>
      <c r="X52">
        <f t="shared" si="34"/>
        <v>121430.10771436901</v>
      </c>
      <c r="Y52">
        <f t="shared" si="34"/>
        <v>6893.437806520712</v>
      </c>
      <c r="Z52">
        <f t="shared" si="34"/>
        <v>30.000000000000007</v>
      </c>
      <c r="AA52">
        <f t="shared" si="34"/>
        <v>9.0959978486058546</v>
      </c>
      <c r="AB52">
        <f t="shared" si="34"/>
        <v>0.516368606088216</v>
      </c>
      <c r="AD52">
        <v>51</v>
      </c>
      <c r="AE52" t="s">
        <v>191</v>
      </c>
      <c r="AF52" s="4">
        <f>AF25</f>
        <v>71094000</v>
      </c>
      <c r="AG52" s="4">
        <f>AG25</f>
        <v>0</v>
      </c>
      <c r="AI52" s="85">
        <f t="shared" ref="AI52:BD52" si="51">AI25</f>
        <v>32372399.37256965</v>
      </c>
      <c r="AJ52" s="85">
        <f t="shared" si="51"/>
        <v>10513510.745435774</v>
      </c>
      <c r="AK52" s="4">
        <f t="shared" si="51"/>
        <v>37600777.094446182</v>
      </c>
      <c r="AL52" s="4">
        <f t="shared" si="51"/>
        <v>17121379.762291908</v>
      </c>
      <c r="AM52" s="4">
        <f t="shared" si="51"/>
        <v>5560471.6856442923</v>
      </c>
      <c r="AN52" s="4">
        <f t="shared" si="51"/>
        <v>6626814.4336366486</v>
      </c>
      <c r="AO52" s="4">
        <f t="shared" si="51"/>
        <v>3017496.3205558076</v>
      </c>
      <c r="AP52" s="4">
        <f t="shared" si="51"/>
        <v>979985.43837803195</v>
      </c>
      <c r="AQ52" s="20">
        <f t="shared" si="51"/>
        <v>496.39657714259323</v>
      </c>
      <c r="AR52" s="20">
        <f t="shared" si="51"/>
        <v>226.03241120821181</v>
      </c>
      <c r="AS52" s="20">
        <f t="shared" si="51"/>
        <v>73.408033698852137</v>
      </c>
      <c r="AT52" s="86">
        <f t="shared" si="51"/>
        <v>82668.256381357496</v>
      </c>
      <c r="AU52" s="86">
        <f t="shared" si="51"/>
        <v>82277.382278367062</v>
      </c>
      <c r="AV52" s="20">
        <f t="shared" si="51"/>
        <v>0</v>
      </c>
      <c r="AW52" s="20">
        <f t="shared" si="51"/>
        <v>43722.264621233175</v>
      </c>
      <c r="AX52" s="20">
        <f t="shared" si="51"/>
        <v>43515.535923754702</v>
      </c>
      <c r="AY52" s="20">
        <f t="shared" si="51"/>
        <v>0</v>
      </c>
      <c r="AZ52" s="20">
        <f t="shared" si="51"/>
        <v>7705.6741017744798</v>
      </c>
      <c r="BA52" s="20">
        <f t="shared" si="51"/>
        <v>7669.2399421065511</v>
      </c>
      <c r="BB52" s="20">
        <f t="shared" si="51"/>
        <v>0</v>
      </c>
      <c r="BC52" s="20">
        <f t="shared" si="51"/>
        <v>0.57721100945300874</v>
      </c>
      <c r="BD52" s="20">
        <f t="shared" si="51"/>
        <v>0.57448182602236575</v>
      </c>
      <c r="BF52" t="s">
        <v>191</v>
      </c>
      <c r="BG52" s="4">
        <f>BG25</f>
        <v>71094000</v>
      </c>
      <c r="BH52" s="4">
        <f>BH25</f>
        <v>0</v>
      </c>
      <c r="BJ52" s="85">
        <f t="shared" ref="BJ52:CE52" si="52">BJ25</f>
        <v>9937062.8759696335</v>
      </c>
      <c r="BK52" s="85">
        <f t="shared" si="52"/>
        <v>4642918.0288772434</v>
      </c>
      <c r="BL52" s="4">
        <f t="shared" si="52"/>
        <v>31802318.521019153</v>
      </c>
      <c r="BM52" s="4">
        <f t="shared" si="52"/>
        <v>4445123.9027904039</v>
      </c>
      <c r="BN52" s="4">
        <f t="shared" si="52"/>
        <v>2076906.0401909656</v>
      </c>
      <c r="BO52" s="4">
        <f t="shared" si="52"/>
        <v>7681365.5165061653</v>
      </c>
      <c r="BP52" s="4">
        <f t="shared" si="52"/>
        <v>1073651.9553102474</v>
      </c>
      <c r="BQ52" s="4">
        <f t="shared" si="52"/>
        <v>501645.01143531711</v>
      </c>
      <c r="BR52" s="20">
        <f t="shared" si="52"/>
        <v>323.42889354571582</v>
      </c>
      <c r="BS52" s="20">
        <f t="shared" si="52"/>
        <v>45.206814232833537</v>
      </c>
      <c r="BT52" s="20">
        <f t="shared" si="52"/>
        <v>21.12208964052132</v>
      </c>
      <c r="BU52" s="86">
        <f t="shared" si="52"/>
        <v>61402.204465441871</v>
      </c>
      <c r="BV52" s="86">
        <f t="shared" si="52"/>
        <v>54500.429711544595</v>
      </c>
      <c r="BW52" s="20">
        <f t="shared" si="52"/>
        <v>0</v>
      </c>
      <c r="BX52" s="20">
        <f t="shared" si="52"/>
        <v>27466.909504356587</v>
      </c>
      <c r="BY52" s="20">
        <f t="shared" si="52"/>
        <v>24379.55418486732</v>
      </c>
      <c r="BZ52" s="20">
        <f t="shared" si="52"/>
        <v>0</v>
      </c>
      <c r="CA52" s="20">
        <f t="shared" si="52"/>
        <v>6634.2135203857724</v>
      </c>
      <c r="CB52" s="20">
        <f t="shared" si="52"/>
        <v>5888.5098801731046</v>
      </c>
      <c r="CC52" s="20">
        <f t="shared" si="52"/>
        <v>0</v>
      </c>
      <c r="CD52" s="20">
        <f t="shared" si="52"/>
        <v>0.27933787733881443</v>
      </c>
      <c r="CE52" s="20">
        <f t="shared" si="52"/>
        <v>0.24793954031804263</v>
      </c>
      <c r="CG52" t="s">
        <v>191</v>
      </c>
      <c r="CH52" s="4">
        <f>CH25</f>
        <v>71094000</v>
      </c>
      <c r="CI52" s="4">
        <f>CI25</f>
        <v>0</v>
      </c>
      <c r="CK52" s="85">
        <f t="shared" ref="CK52:DF52" si="53">CK25</f>
        <v>21415739.884475499</v>
      </c>
      <c r="CL52" s="85">
        <f t="shared" si="53"/>
        <v>8389193.3178316504</v>
      </c>
      <c r="CM52" s="4">
        <f t="shared" si="53"/>
        <v>42603508.27518452</v>
      </c>
      <c r="CN52" s="4">
        <f t="shared" si="53"/>
        <v>12833511.286289295</v>
      </c>
      <c r="CO52" s="4">
        <f t="shared" si="53"/>
        <v>5027274.6917934483</v>
      </c>
      <c r="CP52" s="4">
        <f t="shared" si="53"/>
        <v>8823247.0967579409</v>
      </c>
      <c r="CQ52" s="4">
        <f t="shared" si="53"/>
        <v>2657838.421816492</v>
      </c>
      <c r="CR52" s="4">
        <f t="shared" si="53"/>
        <v>1041155.7316468229</v>
      </c>
      <c r="CS52" s="20">
        <f t="shared" si="53"/>
        <v>1747.9264483914133</v>
      </c>
      <c r="CT52" s="20">
        <f t="shared" si="53"/>
        <v>526.53020164775637</v>
      </c>
      <c r="CU52" s="20">
        <f t="shared" si="53"/>
        <v>206.25781192374114</v>
      </c>
      <c r="CV52" s="86">
        <f t="shared" si="53"/>
        <v>65864.250584666326</v>
      </c>
      <c r="CW52" s="86">
        <f t="shared" si="53"/>
        <v>72847.982982148504</v>
      </c>
      <c r="CX52" s="20">
        <f t="shared" si="53"/>
        <v>0</v>
      </c>
      <c r="CY52" s="20">
        <f t="shared" si="53"/>
        <v>39469.549396892267</v>
      </c>
      <c r="CZ52" s="20">
        <f t="shared" si="53"/>
        <v>43654.593155687755</v>
      </c>
      <c r="DA52" s="20">
        <f t="shared" si="53"/>
        <v>0</v>
      </c>
      <c r="DB52" s="20">
        <f t="shared" si="53"/>
        <v>8174.1997601948779</v>
      </c>
      <c r="DC52" s="20">
        <f t="shared" si="53"/>
        <v>9040.9282689385</v>
      </c>
      <c r="DD52" s="20">
        <f t="shared" si="53"/>
        <v>0</v>
      </c>
      <c r="DE52" s="20">
        <f t="shared" si="53"/>
        <v>1.6193471404115378</v>
      </c>
      <c r="DF52" s="20">
        <f t="shared" si="53"/>
        <v>1.7910501050224346</v>
      </c>
      <c r="DH52" t="s">
        <v>191</v>
      </c>
      <c r="DI52" s="4">
        <f>DI25</f>
        <v>71094000</v>
      </c>
      <c r="DJ52" s="4">
        <f>DJ25</f>
        <v>0</v>
      </c>
      <c r="DL52" s="85">
        <f t="shared" ref="DL52:EG52" si="54">DL25</f>
        <v>23562403.736466318</v>
      </c>
      <c r="DM52" s="85">
        <f t="shared" si="54"/>
        <v>14606344.809542328</v>
      </c>
      <c r="DN52" s="4">
        <f t="shared" si="54"/>
        <v>38655697.15637359</v>
      </c>
      <c r="DO52" s="4">
        <f t="shared" si="54"/>
        <v>12811505.093440341</v>
      </c>
      <c r="DP52" s="4">
        <f t="shared" si="54"/>
        <v>7941857.8434078488</v>
      </c>
      <c r="DQ52" s="4">
        <f t="shared" si="54"/>
        <v>12631370.216928206</v>
      </c>
      <c r="DR52" s="4">
        <f t="shared" si="54"/>
        <v>4186365.1615612926</v>
      </c>
      <c r="DS52" s="4">
        <f t="shared" si="54"/>
        <v>2595129.6706534568</v>
      </c>
      <c r="DT52" s="20">
        <f t="shared" si="54"/>
        <v>359.81375448492417</v>
      </c>
      <c r="DU52" s="20">
        <f t="shared" si="54"/>
        <v>119.25165208185713</v>
      </c>
      <c r="DV52" s="20">
        <f t="shared" si="54"/>
        <v>73.924153447869159</v>
      </c>
      <c r="DW52" s="86">
        <f t="shared" si="54"/>
        <v>114260.75445622996</v>
      </c>
      <c r="DX52" s="86">
        <f t="shared" si="54"/>
        <v>125714.31894891533</v>
      </c>
      <c r="DY52" s="20">
        <f t="shared" si="54"/>
        <v>0</v>
      </c>
      <c r="DZ52" s="20">
        <f t="shared" si="54"/>
        <v>62126.608730958869</v>
      </c>
      <c r="EA52" s="20">
        <f t="shared" si="54"/>
        <v>68354.216129476874</v>
      </c>
      <c r="EB52" s="20">
        <f t="shared" si="54"/>
        <v>0</v>
      </c>
      <c r="EC52" s="20">
        <f t="shared" si="54"/>
        <v>20300.867735704418</v>
      </c>
      <c r="ED52" s="20">
        <f t="shared" si="54"/>
        <v>22335.838526637159</v>
      </c>
      <c r="EE52" s="20">
        <f t="shared" si="54"/>
        <v>0</v>
      </c>
      <c r="EF52" s="20">
        <f t="shared" si="54"/>
        <v>0.57828496147601949</v>
      </c>
      <c r="EG52" s="20">
        <f t="shared" si="54"/>
        <v>0.636252582405329</v>
      </c>
      <c r="EI52" t="s">
        <v>191</v>
      </c>
      <c r="EJ52">
        <f>EJ26</f>
        <v>71094000</v>
      </c>
      <c r="EK52">
        <f>EK26</f>
        <v>0</v>
      </c>
      <c r="EL52">
        <f t="shared" ref="EL52:FH52" si="55">EL26</f>
        <v>0</v>
      </c>
      <c r="EM52" s="84">
        <f t="shared" si="55"/>
        <v>106015582.16907224</v>
      </c>
      <c r="EN52" s="84">
        <f t="shared" si="55"/>
        <v>3914032.1405461431</v>
      </c>
      <c r="EO52">
        <f t="shared" si="55"/>
        <v>18950768.876611017</v>
      </c>
      <c r="EP52">
        <f t="shared" si="55"/>
        <v>28259442.358081583</v>
      </c>
      <c r="EQ52">
        <f t="shared" si="55"/>
        <v>1043321.7778028672</v>
      </c>
      <c r="ER52">
        <f t="shared" si="55"/>
        <v>938119.62464673701</v>
      </c>
      <c r="ES52">
        <f t="shared" si="55"/>
        <v>1398926.7469991189</v>
      </c>
      <c r="ET52">
        <f t="shared" si="55"/>
        <v>51647.542163113794</v>
      </c>
      <c r="EU52">
        <f t="shared" si="55"/>
        <v>1243.2742847209461</v>
      </c>
      <c r="EV52">
        <f t="shared" si="55"/>
        <v>1853.9742747704165</v>
      </c>
      <c r="EW52">
        <f t="shared" si="55"/>
        <v>68.4476258181042</v>
      </c>
      <c r="EX52" s="84">
        <f t="shared" si="55"/>
        <v>370559.95125583763</v>
      </c>
      <c r="EY52" s="84">
        <f t="shared" si="55"/>
        <v>27959.438106728834</v>
      </c>
      <c r="EZ52">
        <f t="shared" si="55"/>
        <v>0</v>
      </c>
      <c r="FA52">
        <f t="shared" si="55"/>
        <v>98776.211651864054</v>
      </c>
      <c r="FB52">
        <f t="shared" si="55"/>
        <v>7452.8490376196141</v>
      </c>
      <c r="FC52">
        <f t="shared" si="55"/>
        <v>0</v>
      </c>
      <c r="FD52">
        <f t="shared" si="55"/>
        <v>4889.7173092137109</v>
      </c>
      <c r="FE52">
        <f t="shared" si="55"/>
        <v>368.93827301907515</v>
      </c>
      <c r="FF52">
        <f t="shared" si="55"/>
        <v>0</v>
      </c>
      <c r="FG52">
        <f t="shared" si="55"/>
        <v>6.4802607582050555</v>
      </c>
      <c r="FH52">
        <f t="shared" si="55"/>
        <v>0.4889477369868464</v>
      </c>
      <c r="FJ52" t="s">
        <v>191</v>
      </c>
      <c r="FK52" s="4">
        <f>FK25</f>
        <v>71094000</v>
      </c>
      <c r="FL52" s="4">
        <f>FL25</f>
        <v>0</v>
      </c>
      <c r="FN52" s="85">
        <f t="shared" ref="FN52:GI52" si="56">FN25</f>
        <v>28270079.322974503</v>
      </c>
      <c r="FO52" s="85">
        <f t="shared" si="56"/>
        <v>11236194.909279034</v>
      </c>
      <c r="FP52" s="4">
        <f t="shared" si="56"/>
        <v>42603508.27518452</v>
      </c>
      <c r="FQ52" s="4">
        <f t="shared" si="56"/>
        <v>16941015.534031946</v>
      </c>
      <c r="FR52" s="4">
        <f t="shared" si="56"/>
        <v>6733357.5660260431</v>
      </c>
      <c r="FS52" s="4">
        <f t="shared" si="56"/>
        <v>8823247.0967579409</v>
      </c>
      <c r="FT52" s="4">
        <f t="shared" si="56"/>
        <v>3508508.3876494709</v>
      </c>
      <c r="FU52" s="4">
        <f t="shared" si="56"/>
        <v>1394487.9189791344</v>
      </c>
      <c r="FV52" s="20">
        <f t="shared" si="56"/>
        <v>1755.2302056241379</v>
      </c>
      <c r="FW52" s="20">
        <f t="shared" si="56"/>
        <v>697.95618678193966</v>
      </c>
      <c r="FX52" s="20">
        <f t="shared" si="56"/>
        <v>277.40890512626561</v>
      </c>
      <c r="FY52" s="86">
        <f t="shared" si="56"/>
        <v>112805.74540263369</v>
      </c>
      <c r="FZ52" s="86">
        <f t="shared" si="56"/>
        <v>98234.474184694802</v>
      </c>
      <c r="GA52" s="20">
        <f t="shared" si="56"/>
        <v>0</v>
      </c>
      <c r="GB52" s="20">
        <f t="shared" si="56"/>
        <v>67599.523275514992</v>
      </c>
      <c r="GC52" s="20">
        <f t="shared" si="56"/>
        <v>58867.60111733825</v>
      </c>
      <c r="GD52" s="20">
        <f t="shared" si="56"/>
        <v>0</v>
      </c>
      <c r="GE52" s="20">
        <f t="shared" si="56"/>
        <v>13999.957318780813</v>
      </c>
      <c r="GF52" s="20">
        <f t="shared" si="56"/>
        <v>12191.56383311744</v>
      </c>
      <c r="GG52" s="20">
        <f t="shared" si="56"/>
        <v>0</v>
      </c>
      <c r="GH52" s="20">
        <f t="shared" si="56"/>
        <v>2.7850458786768062</v>
      </c>
      <c r="GI52" s="20">
        <f t="shared" si="56"/>
        <v>2.4252977230509032</v>
      </c>
      <c r="GK52" t="s">
        <v>191</v>
      </c>
      <c r="GL52">
        <f>GL27</f>
        <v>71094000</v>
      </c>
      <c r="GM52">
        <f t="shared" ref="GM52:HI52" si="57">GM27</f>
        <v>0</v>
      </c>
      <c r="GN52">
        <f t="shared" si="57"/>
        <v>0</v>
      </c>
      <c r="GO52" s="84">
        <f t="shared" si="57"/>
        <v>22243779.556840122</v>
      </c>
      <c r="GP52" s="84">
        <f t="shared" si="57"/>
        <v>10282666.975035936</v>
      </c>
      <c r="GQ52">
        <f t="shared" si="57"/>
        <v>43806804.714322485</v>
      </c>
      <c r="GR52">
        <f t="shared" si="57"/>
        <v>13706204.562339071</v>
      </c>
      <c r="GS52">
        <f t="shared" si="57"/>
        <v>1137845.481857704</v>
      </c>
      <c r="GT52">
        <f t="shared" si="57"/>
        <v>10515286.925012363</v>
      </c>
      <c r="GU52">
        <f t="shared" si="57"/>
        <v>3290006.5313092275</v>
      </c>
      <c r="GV52">
        <f t="shared" si="57"/>
        <v>1520876.4958625452</v>
      </c>
      <c r="GW52">
        <f t="shared" si="57"/>
        <v>442.75299856051987</v>
      </c>
      <c r="GX52">
        <f t="shared" si="57"/>
        <v>138.52786589740563</v>
      </c>
      <c r="GY52">
        <f t="shared" si="57"/>
        <v>64.037494533946472</v>
      </c>
      <c r="GZ52" s="84">
        <f t="shared" si="57"/>
        <v>2300589.1724369908</v>
      </c>
      <c r="HA52" s="84">
        <f t="shared" si="57"/>
        <v>2873290.2390830871</v>
      </c>
      <c r="HB52">
        <f t="shared" si="57"/>
        <v>0</v>
      </c>
      <c r="HC52">
        <f t="shared" si="57"/>
        <v>903714.5269402652</v>
      </c>
      <c r="HD52">
        <f t="shared" si="57"/>
        <v>1128682.235092181</v>
      </c>
      <c r="HE52">
        <f t="shared" si="57"/>
        <v>0</v>
      </c>
      <c r="HF52">
        <f t="shared" si="57"/>
        <v>340272.81127453374</v>
      </c>
      <c r="HG52">
        <f t="shared" si="57"/>
        <v>424979.20053444779</v>
      </c>
      <c r="HH52">
        <f t="shared" si="57"/>
        <v>0</v>
      </c>
      <c r="HI52">
        <f t="shared" si="57"/>
        <v>14.327408143476841</v>
      </c>
      <c r="HJ52">
        <f>HJ27</f>
        <v>17.894025784014257</v>
      </c>
      <c r="HL52" t="s">
        <v>191</v>
      </c>
      <c r="HM52">
        <f>HM26</f>
        <v>71094000</v>
      </c>
      <c r="HN52">
        <f>HN26</f>
        <v>0</v>
      </c>
      <c r="HO52">
        <f t="shared" ref="HO52:IK52" si="58">HO26</f>
        <v>0</v>
      </c>
      <c r="HP52" s="84">
        <f t="shared" si="58"/>
        <v>106015582.16907224</v>
      </c>
      <c r="HQ52" s="84">
        <f t="shared" si="58"/>
        <v>3914032.1405461431</v>
      </c>
      <c r="HR52">
        <f t="shared" si="58"/>
        <v>18950768.876611017</v>
      </c>
      <c r="HS52">
        <f t="shared" si="58"/>
        <v>28259442.358081583</v>
      </c>
      <c r="HT52">
        <f t="shared" si="58"/>
        <v>1043321.7778028672</v>
      </c>
      <c r="HU52">
        <f t="shared" si="58"/>
        <v>938119.62464673701</v>
      </c>
      <c r="HV52">
        <f t="shared" si="58"/>
        <v>1398926.7469991189</v>
      </c>
      <c r="HW52">
        <f t="shared" si="58"/>
        <v>51647.542163113794</v>
      </c>
      <c r="HX52">
        <f t="shared" si="58"/>
        <v>1248.3097082767422</v>
      </c>
      <c r="HY52">
        <f t="shared" si="58"/>
        <v>1861.4831132059469</v>
      </c>
      <c r="HZ52">
        <f t="shared" si="58"/>
        <v>68.724847660153443</v>
      </c>
      <c r="IA52" s="84">
        <f t="shared" si="58"/>
        <v>370559.95125583763</v>
      </c>
      <c r="IB52" s="84">
        <f t="shared" si="58"/>
        <v>27959.438106728834</v>
      </c>
      <c r="IC52">
        <f t="shared" si="58"/>
        <v>0</v>
      </c>
      <c r="ID52">
        <f t="shared" si="58"/>
        <v>98776.211651864054</v>
      </c>
      <c r="IE52">
        <f t="shared" si="58"/>
        <v>7452.8490376196141</v>
      </c>
      <c r="IF52">
        <f t="shared" si="58"/>
        <v>0</v>
      </c>
      <c r="IG52">
        <f t="shared" si="58"/>
        <v>4889.7173092137109</v>
      </c>
      <c r="IH52">
        <f t="shared" si="58"/>
        <v>368.93827301907515</v>
      </c>
      <c r="II52">
        <f t="shared" si="58"/>
        <v>0</v>
      </c>
      <c r="IJ52">
        <f t="shared" si="58"/>
        <v>6.5065066623233818</v>
      </c>
      <c r="IK52">
        <f t="shared" si="58"/>
        <v>0.49092803930841283</v>
      </c>
    </row>
    <row r="53" spans="2:245" x14ac:dyDescent="0.3">
      <c r="B53">
        <v>181</v>
      </c>
      <c r="C53" t="s">
        <v>192</v>
      </c>
      <c r="D53">
        <f t="shared" si="33"/>
        <v>254423700</v>
      </c>
      <c r="E53">
        <f t="shared" si="33"/>
        <v>0</v>
      </c>
      <c r="F53">
        <f t="shared" si="33"/>
        <v>0</v>
      </c>
      <c r="G53">
        <f t="shared" si="33"/>
        <v>4189622.1308185756</v>
      </c>
      <c r="H53">
        <f t="shared" si="33"/>
        <v>1338790.7908738554</v>
      </c>
      <c r="I53">
        <f t="shared" si="33"/>
        <v>126337322.96049567</v>
      </c>
      <c r="J53">
        <f t="shared" si="33"/>
        <v>2080410.1356267768</v>
      </c>
      <c r="K53">
        <f t="shared" si="33"/>
        <v>664793.58850283083</v>
      </c>
      <c r="L53">
        <f t="shared" si="33"/>
        <v>24915116.794090748</v>
      </c>
      <c r="M53">
        <f t="shared" si="33"/>
        <v>410279.87845649663</v>
      </c>
      <c r="N53">
        <f t="shared" si="34"/>
        <v>131104.64519412001</v>
      </c>
      <c r="O53">
        <f t="shared" si="34"/>
        <v>5369.8287826412152</v>
      </c>
      <c r="P53">
        <f t="shared" si="34"/>
        <v>88.425541749688435</v>
      </c>
      <c r="Q53">
        <f t="shared" si="34"/>
        <v>28.256319371070479</v>
      </c>
      <c r="R53">
        <f t="shared" si="34"/>
        <v>165197.69409174408</v>
      </c>
      <c r="S53">
        <f t="shared" si="34"/>
        <v>14823.771593046607</v>
      </c>
      <c r="T53">
        <f t="shared" si="34"/>
        <v>0</v>
      </c>
      <c r="U53">
        <f t="shared" si="34"/>
        <v>82031.015313423384</v>
      </c>
      <c r="V53">
        <f t="shared" si="34"/>
        <v>7360.9322529440087</v>
      </c>
      <c r="W53">
        <f t="shared" si="34"/>
        <v>0</v>
      </c>
      <c r="X53">
        <f t="shared" si="34"/>
        <v>16177.423103312618</v>
      </c>
      <c r="Y53">
        <f t="shared" si="34"/>
        <v>1451.6572181352637</v>
      </c>
      <c r="Z53">
        <f t="shared" si="34"/>
        <v>0</v>
      </c>
      <c r="AA53">
        <f t="shared" si="34"/>
        <v>3.4866379687104851</v>
      </c>
      <c r="AB53">
        <f t="shared" si="34"/>
        <v>0.31286831913709651</v>
      </c>
      <c r="AD53">
        <v>52</v>
      </c>
      <c r="AE53" t="s">
        <v>192</v>
      </c>
      <c r="AF53" s="4">
        <f>AF26</f>
        <v>122950799.99999997</v>
      </c>
      <c r="AG53" s="4">
        <f>AG26</f>
        <v>4571640</v>
      </c>
      <c r="AI53" s="85">
        <f t="shared" ref="AI53:BD53" si="59">AI26</f>
        <v>7061803.1489101499</v>
      </c>
      <c r="AJ53" s="85">
        <f t="shared" si="59"/>
        <v>2107378.1632273346</v>
      </c>
      <c r="AK53" s="4">
        <f t="shared" si="59"/>
        <v>61052782.928049967</v>
      </c>
      <c r="AL53" s="4">
        <f t="shared" si="59"/>
        <v>3506628.136872889</v>
      </c>
      <c r="AM53" s="4">
        <f t="shared" si="59"/>
        <v>1046445.4200121606</v>
      </c>
      <c r="AN53" s="4">
        <f t="shared" si="59"/>
        <v>12040283.754724469</v>
      </c>
      <c r="AO53" s="4">
        <f t="shared" si="59"/>
        <v>691545.83567479835</v>
      </c>
      <c r="AP53" s="4">
        <f t="shared" si="59"/>
        <v>206370.60567126994</v>
      </c>
      <c r="AQ53" s="20">
        <f t="shared" si="59"/>
        <v>2594.9813035843881</v>
      </c>
      <c r="AR53" s="20">
        <f t="shared" si="59"/>
        <v>149.04536726084908</v>
      </c>
      <c r="AS53" s="20">
        <f t="shared" si="59"/>
        <v>44.478010172824774</v>
      </c>
      <c r="AT53" s="86">
        <f t="shared" si="59"/>
        <v>64338.428171079606</v>
      </c>
      <c r="AU53" s="86">
        <f t="shared" si="59"/>
        <v>16492.07034065295</v>
      </c>
      <c r="AV53" s="20">
        <f t="shared" si="59"/>
        <v>2270105.9655178366</v>
      </c>
      <c r="AW53" s="20">
        <f t="shared" si="59"/>
        <v>31948.06450271864</v>
      </c>
      <c r="AX53" s="20">
        <f t="shared" si="59"/>
        <v>8189.3472067039493</v>
      </c>
      <c r="AY53" s="20">
        <f t="shared" si="59"/>
        <v>447689.99326924747</v>
      </c>
      <c r="AZ53" s="20">
        <f t="shared" si="59"/>
        <v>6300.5115177189346</v>
      </c>
      <c r="BA53" s="20">
        <f t="shared" si="59"/>
        <v>1615.0298054533766</v>
      </c>
      <c r="BB53" s="20">
        <f t="shared" si="59"/>
        <v>96.48835409544742</v>
      </c>
      <c r="BC53" s="20">
        <f t="shared" si="59"/>
        <v>1.3579172986752321</v>
      </c>
      <c r="BD53" s="20">
        <f t="shared" si="59"/>
        <v>0.34807918444933283</v>
      </c>
      <c r="BF53" t="s">
        <v>192</v>
      </c>
      <c r="BG53" s="4">
        <f>BG26</f>
        <v>122950799.99999997</v>
      </c>
      <c r="BH53" s="4">
        <f>BH26</f>
        <v>4571640</v>
      </c>
      <c r="BJ53" s="85">
        <f t="shared" ref="BJ53:CE53" si="60">BJ26</f>
        <v>9995837.0288282484</v>
      </c>
      <c r="BK53" s="85">
        <f t="shared" si="60"/>
        <v>310005.41101463139</v>
      </c>
      <c r="BL53" s="4">
        <f t="shared" si="60"/>
        <v>61837187.627622128</v>
      </c>
      <c r="BM53" s="4">
        <f t="shared" si="60"/>
        <v>5027331.6631269203</v>
      </c>
      <c r="BN53" s="4">
        <f t="shared" si="60"/>
        <v>155914.90878050309</v>
      </c>
      <c r="BO53" s="4">
        <f t="shared" si="60"/>
        <v>27197005.619487219</v>
      </c>
      <c r="BP53" s="4">
        <f t="shared" si="60"/>
        <v>2211102.6186451847</v>
      </c>
      <c r="BQ53" s="4">
        <f t="shared" si="60"/>
        <v>68573.924736043831</v>
      </c>
      <c r="BR53" s="20">
        <f t="shared" si="60"/>
        <v>7245.3387956367505</v>
      </c>
      <c r="BS53" s="20">
        <f t="shared" si="60"/>
        <v>589.04233091473748</v>
      </c>
      <c r="BT53" s="20">
        <f t="shared" si="60"/>
        <v>18.268236004008315</v>
      </c>
      <c r="BU53" s="86">
        <f t="shared" si="60"/>
        <v>351608.22731827199</v>
      </c>
      <c r="BV53" s="86">
        <f t="shared" si="60"/>
        <v>3638.967564820312</v>
      </c>
      <c r="BW53" s="20">
        <f t="shared" si="60"/>
        <v>2299272.2328438894</v>
      </c>
      <c r="BX53" s="20">
        <f t="shared" si="60"/>
        <v>176838.7348768418</v>
      </c>
      <c r="BY53" s="20">
        <f t="shared" si="60"/>
        <v>1830.1915894538699</v>
      </c>
      <c r="BZ53" s="20">
        <f t="shared" si="60"/>
        <v>1011257.5011327505</v>
      </c>
      <c r="CA53" s="20">
        <f t="shared" si="60"/>
        <v>77776.565376012077</v>
      </c>
      <c r="CB53" s="20">
        <f t="shared" si="60"/>
        <v>804.94816877604512</v>
      </c>
      <c r="CC53" s="20">
        <f t="shared" si="60"/>
        <v>269.40109907121223</v>
      </c>
      <c r="CD53" s="20">
        <f t="shared" si="60"/>
        <v>20.719838587907862</v>
      </c>
      <c r="CE53" s="20">
        <f t="shared" si="60"/>
        <v>0.21443986434782369</v>
      </c>
      <c r="CG53" t="s">
        <v>192</v>
      </c>
      <c r="CH53" s="4">
        <f>CH26</f>
        <v>122950799.99999997</v>
      </c>
      <c r="CI53" s="4">
        <f>CI26</f>
        <v>4571640</v>
      </c>
      <c r="CK53" s="85">
        <f t="shared" ref="CK53:DF53" si="61">CK26</f>
        <v>3177565.4447956681</v>
      </c>
      <c r="CL53" s="85">
        <f t="shared" si="61"/>
        <v>2509574.4523114711</v>
      </c>
      <c r="CM53" s="4">
        <f t="shared" si="61"/>
        <v>67663333.537539855</v>
      </c>
      <c r="CN53" s="4">
        <f t="shared" si="61"/>
        <v>1748704.9334251629</v>
      </c>
      <c r="CO53" s="4">
        <f t="shared" si="61"/>
        <v>1381090.4297006608</v>
      </c>
      <c r="CP53" s="4">
        <f t="shared" si="61"/>
        <v>20792573.448642377</v>
      </c>
      <c r="CQ53" s="4">
        <f t="shared" si="61"/>
        <v>537367.49088889151</v>
      </c>
      <c r="CR53" s="4">
        <f t="shared" si="61"/>
        <v>424401.55838370096</v>
      </c>
      <c r="CS53" s="20">
        <f t="shared" si="61"/>
        <v>5059.9708690990201</v>
      </c>
      <c r="CT53" s="20">
        <f t="shared" si="61"/>
        <v>130.77091475062997</v>
      </c>
      <c r="CU53" s="20">
        <f t="shared" si="61"/>
        <v>103.28012198807309</v>
      </c>
      <c r="CV53" s="86">
        <f t="shared" si="61"/>
        <v>38874.157566223294</v>
      </c>
      <c r="CW53" s="86">
        <f t="shared" si="61"/>
        <v>21792.0162366312</v>
      </c>
      <c r="CX53" s="20">
        <f t="shared" si="61"/>
        <v>2515903.939897575</v>
      </c>
      <c r="CY53" s="20">
        <f t="shared" si="61"/>
        <v>21393.558150042503</v>
      </c>
      <c r="CZ53" s="20">
        <f t="shared" si="61"/>
        <v>11992.768351850182</v>
      </c>
      <c r="DA53" s="20">
        <f t="shared" si="61"/>
        <v>773123.56227654847</v>
      </c>
      <c r="DB53" s="20">
        <f t="shared" si="61"/>
        <v>6574.1237669848006</v>
      </c>
      <c r="DC53" s="20">
        <f t="shared" si="61"/>
        <v>3685.3123216291519</v>
      </c>
      <c r="DD53" s="20">
        <f t="shared" si="61"/>
        <v>188.1432672581866</v>
      </c>
      <c r="DE53" s="20">
        <f t="shared" si="61"/>
        <v>1.5998440420546691</v>
      </c>
      <c r="DF53" s="20">
        <f t="shared" si="61"/>
        <v>0.89683814449590205</v>
      </c>
      <c r="DH53" t="s">
        <v>192</v>
      </c>
      <c r="DI53" s="4">
        <f>DI26</f>
        <v>122950799.99999997</v>
      </c>
      <c r="DJ53" s="4">
        <f>DJ26</f>
        <v>4571640</v>
      </c>
      <c r="DL53" s="85">
        <f t="shared" ref="DL53:EG53" si="62">DL26</f>
        <v>13566184.892207503</v>
      </c>
      <c r="DM53" s="85">
        <f t="shared" si="62"/>
        <v>4980618.3716672659</v>
      </c>
      <c r="DN53" s="4">
        <f t="shared" si="62"/>
        <v>36608680.797328629</v>
      </c>
      <c r="DO53" s="4">
        <f t="shared" si="62"/>
        <v>4039340.3894595779</v>
      </c>
      <c r="DP53" s="4">
        <f t="shared" si="62"/>
        <v>1482982.36482949</v>
      </c>
      <c r="DQ53" s="4">
        <f t="shared" si="62"/>
        <v>16510853.835956156</v>
      </c>
      <c r="DR53" s="4">
        <f t="shared" si="62"/>
        <v>1821779.8978680479</v>
      </c>
      <c r="DS53" s="4">
        <f t="shared" si="62"/>
        <v>668838.77085204981</v>
      </c>
      <c r="DT53" s="20">
        <f t="shared" si="62"/>
        <v>1223.0662557894207</v>
      </c>
      <c r="DU53" s="20">
        <f t="shared" si="62"/>
        <v>134.95107767870761</v>
      </c>
      <c r="DV53" s="20">
        <f t="shared" si="62"/>
        <v>49.545234869159749</v>
      </c>
      <c r="DW53" s="86">
        <f t="shared" si="62"/>
        <v>323976.98516164813</v>
      </c>
      <c r="DX53" s="86">
        <f t="shared" si="62"/>
        <v>42867.332977762446</v>
      </c>
      <c r="DY53" s="20">
        <f t="shared" si="62"/>
        <v>1361208.7882331754</v>
      </c>
      <c r="DZ53" s="20">
        <f t="shared" si="62"/>
        <v>96464.358389401721</v>
      </c>
      <c r="EA53" s="20">
        <f t="shared" si="62"/>
        <v>12763.776320411942</v>
      </c>
      <c r="EB53" s="20">
        <f t="shared" si="62"/>
        <v>613917.76084914152</v>
      </c>
      <c r="EC53" s="20">
        <f t="shared" si="62"/>
        <v>43506.318366514985</v>
      </c>
      <c r="ED53" s="20">
        <f t="shared" si="62"/>
        <v>5756.5812433355386</v>
      </c>
      <c r="EE53" s="20">
        <f t="shared" si="62"/>
        <v>45.476878699586742</v>
      </c>
      <c r="EF53" s="20">
        <f t="shared" si="62"/>
        <v>3.2227957703699515</v>
      </c>
      <c r="EG53" s="20">
        <f t="shared" si="62"/>
        <v>0.4264273875468097</v>
      </c>
      <c r="EI53" t="s">
        <v>192</v>
      </c>
      <c r="EJ53">
        <f>EJ28</f>
        <v>122950799.99999997</v>
      </c>
      <c r="EK53">
        <f>EK28</f>
        <v>4571640</v>
      </c>
      <c r="EL53">
        <f t="shared" ref="EL53:FH53" si="63">EL28</f>
        <v>0</v>
      </c>
      <c r="EM53" s="84">
        <f t="shared" si="63"/>
        <v>154560841.90702435</v>
      </c>
      <c r="EN53" s="84">
        <f t="shared" si="63"/>
        <v>2631114.631141603</v>
      </c>
      <c r="EO53">
        <f t="shared" si="63"/>
        <v>7458912.5443653623</v>
      </c>
      <c r="EP53">
        <f t="shared" si="63"/>
        <v>9376562.0278027952</v>
      </c>
      <c r="EQ53">
        <f t="shared" si="63"/>
        <v>159618.75748580205</v>
      </c>
      <c r="ER53">
        <f t="shared" si="63"/>
        <v>3280811.3172078882</v>
      </c>
      <c r="ES53">
        <f t="shared" si="63"/>
        <v>4124291.6624027239</v>
      </c>
      <c r="ET53">
        <f t="shared" si="63"/>
        <v>70208.49525762038</v>
      </c>
      <c r="EU53">
        <f t="shared" si="63"/>
        <v>8929.8615581010399</v>
      </c>
      <c r="EV53">
        <f t="shared" si="63"/>
        <v>11225.684749780152</v>
      </c>
      <c r="EW53">
        <f t="shared" si="63"/>
        <v>191.09667769212246</v>
      </c>
      <c r="EX53" s="84">
        <f t="shared" si="63"/>
        <v>5343218.7463393062</v>
      </c>
      <c r="EY53" s="84">
        <f t="shared" si="63"/>
        <v>18771.448646515608</v>
      </c>
      <c r="EZ53">
        <f t="shared" si="63"/>
        <v>277342.34298859769</v>
      </c>
      <c r="FA53">
        <f t="shared" si="63"/>
        <v>324150.80938357807</v>
      </c>
      <c r="FB53">
        <f t="shared" si="63"/>
        <v>1138.7855449936519</v>
      </c>
      <c r="FC53">
        <f t="shared" si="63"/>
        <v>121989.35061992498</v>
      </c>
      <c r="FD53">
        <f t="shared" si="63"/>
        <v>142578.10875006381</v>
      </c>
      <c r="FE53">
        <f t="shared" si="63"/>
        <v>500.89614024370002</v>
      </c>
      <c r="FF53">
        <f t="shared" si="63"/>
        <v>332.03616644606666</v>
      </c>
      <c r="FG53">
        <f t="shared" si="63"/>
        <v>388.07558535170347</v>
      </c>
      <c r="FH53">
        <f t="shared" si="63"/>
        <v>1.3633619110927915</v>
      </c>
      <c r="FJ53" t="s">
        <v>192</v>
      </c>
      <c r="FK53" s="4">
        <f>FK26</f>
        <v>122950799.99999997</v>
      </c>
      <c r="FL53" s="4">
        <f>FL26</f>
        <v>4571640</v>
      </c>
      <c r="FN53" s="85">
        <f t="shared" ref="FN53:GI53" si="64">FN26</f>
        <v>4684127.9741502553</v>
      </c>
      <c r="FO53" s="85">
        <f t="shared" si="64"/>
        <v>3335921.8145386428</v>
      </c>
      <c r="FP53" s="4">
        <f t="shared" si="64"/>
        <v>67663333.537539855</v>
      </c>
      <c r="FQ53" s="4">
        <f t="shared" si="64"/>
        <v>2577809.2818220756</v>
      </c>
      <c r="FR53" s="4">
        <f t="shared" si="64"/>
        <v>1835852.962260379</v>
      </c>
      <c r="FS53" s="4">
        <f t="shared" si="64"/>
        <v>20792573.448642377</v>
      </c>
      <c r="FT53" s="4">
        <f t="shared" si="64"/>
        <v>792146.73629906948</v>
      </c>
      <c r="FU53" s="4">
        <f t="shared" si="64"/>
        <v>564147.60495843133</v>
      </c>
      <c r="FV53" s="20">
        <f t="shared" si="64"/>
        <v>5081.114092182901</v>
      </c>
      <c r="FW53" s="20">
        <f t="shared" si="64"/>
        <v>193.57815206605414</v>
      </c>
      <c r="FX53" s="20">
        <f t="shared" si="64"/>
        <v>137.86164337501387</v>
      </c>
      <c r="FY53" s="86">
        <f t="shared" si="64"/>
        <v>55159.301001735032</v>
      </c>
      <c r="FZ53" s="86">
        <f t="shared" si="64"/>
        <v>29164.902177145705</v>
      </c>
      <c r="GA53" s="20">
        <f t="shared" si="64"/>
        <v>2515903.939897575</v>
      </c>
      <c r="GB53" s="20">
        <f t="shared" si="64"/>
        <v>30355.737265458658</v>
      </c>
      <c r="GC53" s="20">
        <f t="shared" si="64"/>
        <v>16050.277864006843</v>
      </c>
      <c r="GD53" s="20">
        <f t="shared" si="64"/>
        <v>773123.56227654847</v>
      </c>
      <c r="GE53" s="20">
        <f t="shared" si="64"/>
        <v>9328.1525411331113</v>
      </c>
      <c r="GF53" s="20">
        <f t="shared" si="64"/>
        <v>4932.1628703576725</v>
      </c>
      <c r="GG53" s="20">
        <f t="shared" si="64"/>
        <v>188.92942891292324</v>
      </c>
      <c r="GH53" s="20">
        <f t="shared" si="64"/>
        <v>2.2795354046893097</v>
      </c>
      <c r="GI53" s="20">
        <f t="shared" si="64"/>
        <v>1.2052804491669094</v>
      </c>
      <c r="GK53" t="s">
        <v>192</v>
      </c>
      <c r="GL53">
        <f>GL28</f>
        <v>122950799.99999997</v>
      </c>
      <c r="GM53">
        <f t="shared" ref="GM53:HI53" si="65">GM28</f>
        <v>122950799.99999997</v>
      </c>
      <c r="GN53">
        <f t="shared" si="65"/>
        <v>0</v>
      </c>
      <c r="GO53" s="84">
        <f t="shared" si="65"/>
        <v>9517396.4501859099</v>
      </c>
      <c r="GP53" s="84">
        <f t="shared" si="65"/>
        <v>803389.04130932689</v>
      </c>
      <c r="GQ53">
        <f t="shared" si="65"/>
        <v>75760003.447122395</v>
      </c>
      <c r="GR53">
        <f t="shared" si="65"/>
        <v>5864443.2396838013</v>
      </c>
      <c r="GS53">
        <f t="shared" si="65"/>
        <v>88900.340062274088</v>
      </c>
      <c r="GT53">
        <f t="shared" si="65"/>
        <v>24724092.261058785</v>
      </c>
      <c r="GU53">
        <f t="shared" si="65"/>
        <v>1913846.7412938334</v>
      </c>
      <c r="GV53">
        <f t="shared" si="65"/>
        <v>161552.9527164961</v>
      </c>
      <c r="GW53">
        <f t="shared" si="65"/>
        <v>6586.5495397624954</v>
      </c>
      <c r="GX53">
        <f t="shared" si="65"/>
        <v>509.85274767394128</v>
      </c>
      <c r="GY53">
        <f t="shared" si="65"/>
        <v>43.03804221108102</v>
      </c>
      <c r="GZ53" s="84">
        <f t="shared" si="65"/>
        <v>8670948.2252842337</v>
      </c>
      <c r="HA53" s="84">
        <f t="shared" si="65"/>
        <v>224491.35970121622</v>
      </c>
      <c r="HB53">
        <f t="shared" si="65"/>
        <v>59913008.750128724</v>
      </c>
      <c r="HC53">
        <f t="shared" si="65"/>
        <v>4225288.4641122101</v>
      </c>
      <c r="HD53">
        <f t="shared" si="65"/>
        <v>109392.96692748046</v>
      </c>
      <c r="HE53">
        <f t="shared" si="65"/>
        <v>24724092.261058785</v>
      </c>
      <c r="HF53">
        <f t="shared" si="65"/>
        <v>1743635.0468056439</v>
      </c>
      <c r="HG53">
        <f t="shared" si="65"/>
        <v>45142.813947232593</v>
      </c>
      <c r="HH53">
        <f t="shared" si="65"/>
        <v>6586.5495397624954</v>
      </c>
      <c r="HI53">
        <f t="shared" si="65"/>
        <v>464.50799866735565</v>
      </c>
      <c r="HJ53">
        <f>HJ28</f>
        <v>12.026139414470689</v>
      </c>
      <c r="HL53" t="s">
        <v>192</v>
      </c>
      <c r="HM53">
        <f>HM28</f>
        <v>122950799.99999997</v>
      </c>
      <c r="HN53">
        <f>HN28</f>
        <v>4571640</v>
      </c>
      <c r="HO53">
        <f t="shared" ref="HO53:IK53" si="66">HO28</f>
        <v>0</v>
      </c>
      <c r="HP53" s="84">
        <f t="shared" si="66"/>
        <v>154560841.90702435</v>
      </c>
      <c r="HQ53" s="84">
        <f t="shared" si="66"/>
        <v>2631114.631141603</v>
      </c>
      <c r="HR53">
        <f t="shared" si="66"/>
        <v>7458912.5443653623</v>
      </c>
      <c r="HS53">
        <f t="shared" si="66"/>
        <v>9376562.0278027952</v>
      </c>
      <c r="HT53">
        <f t="shared" si="66"/>
        <v>159618.75748580205</v>
      </c>
      <c r="HU53">
        <f t="shared" si="66"/>
        <v>3280811.3172078882</v>
      </c>
      <c r="HV53">
        <f t="shared" si="66"/>
        <v>4124291.6624027239</v>
      </c>
      <c r="HW53">
        <f t="shared" si="66"/>
        <v>70208.49525762038</v>
      </c>
      <c r="HX53">
        <f t="shared" si="66"/>
        <v>8966.0286660290822</v>
      </c>
      <c r="HY53">
        <f t="shared" si="66"/>
        <v>11271.150242080326</v>
      </c>
      <c r="HZ53">
        <f t="shared" si="66"/>
        <v>191.87064424488622</v>
      </c>
      <c r="IA53" s="84">
        <f t="shared" si="66"/>
        <v>5343218.7463393062</v>
      </c>
      <c r="IB53" s="84">
        <f t="shared" si="66"/>
        <v>18771.448646515608</v>
      </c>
      <c r="IC53">
        <f t="shared" si="66"/>
        <v>277342.34298859769</v>
      </c>
      <c r="ID53">
        <f t="shared" si="66"/>
        <v>324150.80938357807</v>
      </c>
      <c r="IE53">
        <f t="shared" si="66"/>
        <v>1138.7855449936519</v>
      </c>
      <c r="IF53">
        <f t="shared" si="66"/>
        <v>121989.35061992498</v>
      </c>
      <c r="IG53">
        <f t="shared" si="66"/>
        <v>142578.10875006381</v>
      </c>
      <c r="IH53">
        <f t="shared" si="66"/>
        <v>500.89614024370002</v>
      </c>
      <c r="II53">
        <f t="shared" si="66"/>
        <v>333.38095637251001</v>
      </c>
      <c r="IJ53">
        <f t="shared" si="66"/>
        <v>389.6473422583847</v>
      </c>
      <c r="IK53">
        <f t="shared" si="66"/>
        <v>1.3688837052508143</v>
      </c>
    </row>
    <row r="54" spans="2:245" x14ac:dyDescent="0.3">
      <c r="B54">
        <v>182</v>
      </c>
      <c r="C54" t="s">
        <v>359</v>
      </c>
      <c r="D54">
        <f t="shared" si="33"/>
        <v>39089191.480493493</v>
      </c>
      <c r="E54">
        <f t="shared" si="33"/>
        <v>0</v>
      </c>
      <c r="F54">
        <f t="shared" si="33"/>
        <v>0</v>
      </c>
      <c r="G54">
        <f t="shared" si="33"/>
        <v>99979001.170063183</v>
      </c>
      <c r="H54">
        <f t="shared" si="33"/>
        <v>34084815.472588092</v>
      </c>
      <c r="I54">
        <f t="shared" si="33"/>
        <v>11041180.002380155</v>
      </c>
      <c r="J54">
        <f t="shared" si="33"/>
        <v>37043988.275173359</v>
      </c>
      <c r="K54">
        <f t="shared" si="33"/>
        <v>10204391.999043571</v>
      </c>
      <c r="L54">
        <f t="shared" si="33"/>
        <v>4682104.3305879021</v>
      </c>
      <c r="M54">
        <f t="shared" si="33"/>
        <v>11285308.756266238</v>
      </c>
      <c r="N54">
        <f t="shared" si="34"/>
        <v>3305131.1603955948</v>
      </c>
      <c r="O54">
        <f t="shared" si="34"/>
        <v>864.67352652034378</v>
      </c>
      <c r="P54">
        <f t="shared" si="34"/>
        <v>2084.1286377158485</v>
      </c>
      <c r="Q54">
        <f t="shared" si="34"/>
        <v>610.37926844160938</v>
      </c>
      <c r="R54">
        <f t="shared" si="34"/>
        <v>216288.55063482677</v>
      </c>
      <c r="S54">
        <f t="shared" si="34"/>
        <v>377404.3881994409</v>
      </c>
      <c r="T54">
        <f t="shared" si="34"/>
        <v>0</v>
      </c>
      <c r="U54">
        <f t="shared" si="34"/>
        <v>75929.752137875883</v>
      </c>
      <c r="V54">
        <f t="shared" si="34"/>
        <v>112988.21090709824</v>
      </c>
      <c r="W54">
        <f t="shared" si="34"/>
        <v>0</v>
      </c>
      <c r="X54">
        <f t="shared" si="34"/>
        <v>22551.460687161521</v>
      </c>
      <c r="Y54">
        <f t="shared" si="34"/>
        <v>36596.090846118153</v>
      </c>
      <c r="Z54">
        <f t="shared" si="34"/>
        <v>0</v>
      </c>
      <c r="AA54">
        <f t="shared" si="34"/>
        <v>4.1647194645285488</v>
      </c>
      <c r="AB54">
        <f t="shared" si="34"/>
        <v>6.7584292648170319</v>
      </c>
      <c r="AD54">
        <v>53</v>
      </c>
      <c r="AE54" t="s">
        <v>359</v>
      </c>
      <c r="AF54" s="4">
        <f>SUM(AF9:AF24)</f>
        <v>133823999.99999999</v>
      </c>
      <c r="AG54" s="4">
        <f>SUM(AG9:AG24)</f>
        <v>0</v>
      </c>
      <c r="AI54" s="85">
        <f t="shared" ref="AI54:BD54" si="67">SUM(AI9:AI24)</f>
        <v>108982930.75285587</v>
      </c>
      <c r="AJ54" s="85">
        <f t="shared" si="67"/>
        <v>53652591.812108964</v>
      </c>
      <c r="AK54" s="4">
        <f t="shared" si="67"/>
        <v>47357425.655794151</v>
      </c>
      <c r="AL54" s="4">
        <f t="shared" si="67"/>
        <v>38717337.922777914</v>
      </c>
      <c r="AM54" s="4">
        <f t="shared" si="67"/>
        <v>16062638.774023667</v>
      </c>
      <c r="AN54" s="4">
        <f t="shared" si="67"/>
        <v>12424778.814249046</v>
      </c>
      <c r="AO54" s="4">
        <f t="shared" si="67"/>
        <v>11416659.408502622</v>
      </c>
      <c r="AP54" s="4">
        <f t="shared" si="67"/>
        <v>5202576.296087021</v>
      </c>
      <c r="AQ54" s="20">
        <f t="shared" si="67"/>
        <v>2294.5617087953697</v>
      </c>
      <c r="AR54" s="20">
        <f t="shared" si="67"/>
        <v>2108.3859851948441</v>
      </c>
      <c r="AS54" s="20">
        <f t="shared" si="67"/>
        <v>960.79234363490991</v>
      </c>
      <c r="AT54" s="86">
        <f t="shared" si="67"/>
        <v>1290649.92377374</v>
      </c>
      <c r="AU54" s="86">
        <f t="shared" si="67"/>
        <v>419878.27982831508</v>
      </c>
      <c r="AV54" s="20">
        <f t="shared" si="67"/>
        <v>0</v>
      </c>
      <c r="AW54" s="20">
        <f t="shared" si="67"/>
        <v>497238.22405897063</v>
      </c>
      <c r="AX54" s="20">
        <f t="shared" si="67"/>
        <v>125704.14420163218</v>
      </c>
      <c r="AY54" s="20">
        <f t="shared" si="67"/>
        <v>0</v>
      </c>
      <c r="AZ54" s="20">
        <f t="shared" si="67"/>
        <v>151078.67638872599</v>
      </c>
      <c r="BA54" s="20">
        <f t="shared" si="67"/>
        <v>40714.692656908534</v>
      </c>
      <c r="BB54" s="20">
        <f t="shared" si="67"/>
        <v>0</v>
      </c>
      <c r="BC54" s="20">
        <f t="shared" si="67"/>
        <v>27.900645238006188</v>
      </c>
      <c r="BD54" s="20">
        <f t="shared" si="67"/>
        <v>7.5190372522990296</v>
      </c>
      <c r="BF54" t="s">
        <v>359</v>
      </c>
      <c r="BG54" s="4">
        <f>SUM(BG9:BG24)</f>
        <v>133823999.99999999</v>
      </c>
      <c r="BH54" s="4">
        <f>SUM(BH9:BH24)</f>
        <v>0</v>
      </c>
      <c r="BJ54" s="85">
        <f t="shared" ref="BJ54:CE54" si="68">SUM(BJ9:BJ24)</f>
        <v>103244577.03405078</v>
      </c>
      <c r="BK54" s="85">
        <f t="shared" si="68"/>
        <v>50717551.969976641</v>
      </c>
      <c r="BL54" s="4">
        <f t="shared" si="68"/>
        <v>49183494.424283139</v>
      </c>
      <c r="BM54" s="4">
        <f t="shared" si="68"/>
        <v>34551864.456675574</v>
      </c>
      <c r="BN54" s="4">
        <f t="shared" si="68"/>
        <v>17175761.774574086</v>
      </c>
      <c r="BO54" s="4">
        <f t="shared" si="68"/>
        <v>17857103.843252141</v>
      </c>
      <c r="BP54" s="4">
        <f t="shared" si="68"/>
        <v>7740036.8021700289</v>
      </c>
      <c r="BQ54" s="4">
        <f t="shared" si="68"/>
        <v>3821448.1005154764</v>
      </c>
      <c r="BR54" s="20">
        <f t="shared" si="68"/>
        <v>3000.1795151478532</v>
      </c>
      <c r="BS54" s="20">
        <f t="shared" si="68"/>
        <v>960.44465332679624</v>
      </c>
      <c r="BT54" s="20">
        <f t="shared" si="68"/>
        <v>575.58771266469478</v>
      </c>
      <c r="BU54" s="86">
        <f t="shared" si="68"/>
        <v>1061441.4966451505</v>
      </c>
      <c r="BV54" s="86">
        <f t="shared" si="68"/>
        <v>595342.91992438037</v>
      </c>
      <c r="BW54" s="20">
        <f t="shared" si="68"/>
        <v>0</v>
      </c>
      <c r="BX54" s="20">
        <f t="shared" si="68"/>
        <v>414575.267169283</v>
      </c>
      <c r="BY54" s="20">
        <f t="shared" si="68"/>
        <v>201615.96468326548</v>
      </c>
      <c r="BZ54" s="20">
        <f t="shared" si="68"/>
        <v>0</v>
      </c>
      <c r="CA54" s="20">
        <f t="shared" si="68"/>
        <v>95154.101135542718</v>
      </c>
      <c r="CB54" s="20">
        <f t="shared" si="68"/>
        <v>44857.686976830846</v>
      </c>
      <c r="CC54" s="20">
        <f t="shared" si="68"/>
        <v>0</v>
      </c>
      <c r="CD54" s="20">
        <f t="shared" si="68"/>
        <v>15.38152732871246</v>
      </c>
      <c r="CE54" s="20">
        <f t="shared" si="68"/>
        <v>6.756478895772557</v>
      </c>
      <c r="CG54" t="s">
        <v>359</v>
      </c>
      <c r="CH54" s="4">
        <f>SUM(CH9:CH24)</f>
        <v>133823999.99999999</v>
      </c>
      <c r="CI54" s="4">
        <f>SUM(CI9:CI24)</f>
        <v>0</v>
      </c>
      <c r="CK54" s="85">
        <f t="shared" ref="CK54:DF54" si="69">SUM(CK9:CK24)</f>
        <v>172048036.58492899</v>
      </c>
      <c r="CL54" s="85">
        <f t="shared" si="69"/>
        <v>57215791.7871418</v>
      </c>
      <c r="CM54" s="4">
        <f t="shared" si="69"/>
        <v>33701982.774315521</v>
      </c>
      <c r="CN54" s="4">
        <f t="shared" si="69"/>
        <v>38085843.469840914</v>
      </c>
      <c r="CO54" s="4">
        <f t="shared" si="69"/>
        <v>16092100.717159288</v>
      </c>
      <c r="CP54" s="4">
        <f t="shared" si="69"/>
        <v>10331276.521252012</v>
      </c>
      <c r="CQ54" s="4">
        <f t="shared" si="69"/>
        <v>8642140.4579589404</v>
      </c>
      <c r="CR54" s="4">
        <f t="shared" si="69"/>
        <v>3611750.1605850672</v>
      </c>
      <c r="CS54" s="20">
        <f t="shared" si="69"/>
        <v>2514.1648948487964</v>
      </c>
      <c r="CT54" s="20">
        <f t="shared" si="69"/>
        <v>2103.1056627956518</v>
      </c>
      <c r="CU54" s="20">
        <f t="shared" si="69"/>
        <v>878.93644546521534</v>
      </c>
      <c r="CV54" s="86">
        <f t="shared" si="69"/>
        <v>1201410.3243586994</v>
      </c>
      <c r="CW54" s="86">
        <f t="shared" si="69"/>
        <v>496836.21160099376</v>
      </c>
      <c r="CX54" s="20">
        <f t="shared" si="69"/>
        <v>0</v>
      </c>
      <c r="CY54" s="20">
        <f t="shared" si="69"/>
        <v>310337.2686607365</v>
      </c>
      <c r="CZ54" s="20">
        <f t="shared" si="69"/>
        <v>139736.56760285914</v>
      </c>
      <c r="DA54" s="20">
        <f t="shared" si="69"/>
        <v>0</v>
      </c>
      <c r="DB54" s="20">
        <f t="shared" si="69"/>
        <v>68327.782471885628</v>
      </c>
      <c r="DC54" s="20">
        <f t="shared" si="69"/>
        <v>31362.814547952032</v>
      </c>
      <c r="DD54" s="20">
        <f t="shared" si="69"/>
        <v>0</v>
      </c>
      <c r="DE54" s="20">
        <f t="shared" si="69"/>
        <v>16.627888304054562</v>
      </c>
      <c r="DF54" s="20">
        <f t="shared" si="69"/>
        <v>7.6322889216944914</v>
      </c>
      <c r="DH54" t="s">
        <v>359</v>
      </c>
      <c r="DI54" s="4">
        <f>SUM(DI9:DI24)</f>
        <v>133823999.99999999</v>
      </c>
      <c r="DJ54" s="4">
        <f>SUM(DJ9:DJ24)</f>
        <v>0</v>
      </c>
      <c r="DL54" s="85">
        <f t="shared" ref="DL54:EG54" si="70">SUM(DL9:DL24)</f>
        <v>90426270.443572536</v>
      </c>
      <c r="DM54" s="85">
        <f t="shared" si="70"/>
        <v>99352825.022206336</v>
      </c>
      <c r="DN54" s="4">
        <f t="shared" si="70"/>
        <v>35168381.986260705</v>
      </c>
      <c r="DO54" s="4">
        <f t="shared" si="70"/>
        <v>22297136.897796255</v>
      </c>
      <c r="DP54" s="4">
        <f t="shared" si="70"/>
        <v>23308342.578149535</v>
      </c>
      <c r="DQ54" s="4">
        <f t="shared" si="70"/>
        <v>32667197.693155795</v>
      </c>
      <c r="DR54" s="4">
        <f t="shared" si="70"/>
        <v>14919728.976030789</v>
      </c>
      <c r="DS54" s="4">
        <f t="shared" si="70"/>
        <v>13516641.954641489</v>
      </c>
      <c r="DT54" s="20">
        <f t="shared" si="70"/>
        <v>1999.1693867821527</v>
      </c>
      <c r="DU54" s="20">
        <f t="shared" si="70"/>
        <v>913.05858886746637</v>
      </c>
      <c r="DV54" s="20">
        <f t="shared" si="70"/>
        <v>827.19237388017564</v>
      </c>
      <c r="DW54" s="86">
        <f t="shared" si="70"/>
        <v>1429690.4564219806</v>
      </c>
      <c r="DX54" s="86">
        <f t="shared" si="70"/>
        <v>855112.82228238496</v>
      </c>
      <c r="DY54" s="20">
        <f t="shared" si="70"/>
        <v>0</v>
      </c>
      <c r="DZ54" s="20">
        <f t="shared" si="70"/>
        <v>374984.27082020818</v>
      </c>
      <c r="EA54" s="20">
        <f t="shared" si="70"/>
        <v>200610.92978756584</v>
      </c>
      <c r="EB54" s="20">
        <f t="shared" si="70"/>
        <v>0</v>
      </c>
      <c r="EC54" s="20">
        <f t="shared" si="70"/>
        <v>246253.57922305123</v>
      </c>
      <c r="ED54" s="20">
        <f t="shared" si="70"/>
        <v>116335.4323043215</v>
      </c>
      <c r="EE54" s="20">
        <f t="shared" si="70"/>
        <v>0</v>
      </c>
      <c r="EF54" s="20">
        <f t="shared" si="70"/>
        <v>15.07024329397564</v>
      </c>
      <c r="EG54" s="20">
        <f t="shared" si="70"/>
        <v>7.11950370048406</v>
      </c>
      <c r="EI54" t="s">
        <v>359</v>
      </c>
      <c r="EJ54">
        <f>SUM(EJ21:EJ25)+EJ27</f>
        <v>133823999.99999999</v>
      </c>
      <c r="EK54">
        <f>SUM(EK21:EK25)+EK27</f>
        <v>0</v>
      </c>
      <c r="EL54">
        <f t="shared" ref="EL54:FH54" si="71">SUM(EL21:EL25)+EL27</f>
        <v>0</v>
      </c>
      <c r="EM54" s="84">
        <f t="shared" si="71"/>
        <v>259220265.16133845</v>
      </c>
      <c r="EN54" s="84">
        <f t="shared" si="71"/>
        <v>45027910.982568108</v>
      </c>
      <c r="EO54">
        <f t="shared" si="71"/>
        <v>14362213.860347813</v>
      </c>
      <c r="EP54">
        <f t="shared" si="71"/>
        <v>31865929.651649863</v>
      </c>
      <c r="EQ54">
        <f t="shared" si="71"/>
        <v>5310390.6532322802</v>
      </c>
      <c r="ER54">
        <f t="shared" si="71"/>
        <v>483603.68661873246</v>
      </c>
      <c r="ES54">
        <f t="shared" si="71"/>
        <v>4737105.2617801558</v>
      </c>
      <c r="ET54">
        <f t="shared" si="71"/>
        <v>1661607.0284702135</v>
      </c>
      <c r="EU54">
        <f t="shared" si="71"/>
        <v>1421.5422227658557</v>
      </c>
      <c r="EV54">
        <f t="shared" si="71"/>
        <v>13924.614988751724</v>
      </c>
      <c r="EW54">
        <f t="shared" si="71"/>
        <v>4884.2567043479221</v>
      </c>
      <c r="EX54" s="84">
        <f t="shared" si="71"/>
        <v>4398670.669453877</v>
      </c>
      <c r="EY54" s="84">
        <f t="shared" si="71"/>
        <v>320120.03780164756</v>
      </c>
      <c r="EZ54">
        <f t="shared" si="71"/>
        <v>0</v>
      </c>
      <c r="FA54">
        <f t="shared" si="71"/>
        <v>538401.806597032</v>
      </c>
      <c r="FB54">
        <f t="shared" si="71"/>
        <v>37746.428096310112</v>
      </c>
      <c r="FC54">
        <f t="shared" si="71"/>
        <v>0</v>
      </c>
      <c r="FD54">
        <f t="shared" si="71"/>
        <v>82624.737332869932</v>
      </c>
      <c r="FE54">
        <f t="shared" si="71"/>
        <v>11805.864367632325</v>
      </c>
      <c r="FF54">
        <f t="shared" si="71"/>
        <v>0</v>
      </c>
      <c r="FG54">
        <f t="shared" si="71"/>
        <v>242.87356778612133</v>
      </c>
      <c r="FH54">
        <f t="shared" si="71"/>
        <v>34.703074313135716</v>
      </c>
      <c r="FJ54" t="s">
        <v>359</v>
      </c>
      <c r="FK54" s="4">
        <f>SUM(FK9:FK24)</f>
        <v>133823999.99999999</v>
      </c>
      <c r="FL54" s="4">
        <f>SUM(FL9:FL24)</f>
        <v>0</v>
      </c>
      <c r="FN54" s="85">
        <f t="shared" ref="FN54:GI54" si="72">SUM(FN9:FN24)</f>
        <v>312548287.32826912</v>
      </c>
      <c r="FO54" s="85">
        <f t="shared" si="72"/>
        <v>106079514.56189936</v>
      </c>
      <c r="FP54" s="4">
        <f t="shared" si="72"/>
        <v>33701982.774315521</v>
      </c>
      <c r="FQ54" s="4">
        <f t="shared" si="72"/>
        <v>68918854.358440161</v>
      </c>
      <c r="FR54" s="4">
        <f t="shared" si="72"/>
        <v>28738364.892352916</v>
      </c>
      <c r="FS54" s="4">
        <f t="shared" si="72"/>
        <v>10331276.521252012</v>
      </c>
      <c r="FT54" s="4">
        <f t="shared" si="72"/>
        <v>15885966.882514894</v>
      </c>
      <c r="FU54" s="4">
        <f t="shared" si="72"/>
        <v>6714877.7835029308</v>
      </c>
      <c r="FV54" s="20">
        <f t="shared" si="72"/>
        <v>2524.670399844108</v>
      </c>
      <c r="FW54" s="20">
        <f t="shared" si="72"/>
        <v>3882.0788775411393</v>
      </c>
      <c r="FX54" s="20">
        <f t="shared" si="72"/>
        <v>1640.9253148638215</v>
      </c>
      <c r="FY54" s="86">
        <f t="shared" si="72"/>
        <v>2115018.9905438921</v>
      </c>
      <c r="FZ54" s="86">
        <f t="shared" si="72"/>
        <v>927419.41723975574</v>
      </c>
      <c r="GA54" s="20">
        <f t="shared" si="72"/>
        <v>0</v>
      </c>
      <c r="GB54" s="20">
        <f t="shared" si="72"/>
        <v>519595.04953888588</v>
      </c>
      <c r="GC54" s="20">
        <f t="shared" si="72"/>
        <v>251250.37318432631</v>
      </c>
      <c r="GD54" s="20">
        <f t="shared" si="72"/>
        <v>0</v>
      </c>
      <c r="GE54" s="20">
        <f t="shared" si="72"/>
        <v>117352.53399527332</v>
      </c>
      <c r="GF54" s="20">
        <f t="shared" si="72"/>
        <v>58706.038263199276</v>
      </c>
      <c r="GG54" s="20">
        <f t="shared" si="72"/>
        <v>0</v>
      </c>
      <c r="GH54" s="20">
        <f t="shared" si="72"/>
        <v>28.677624523466076</v>
      </c>
      <c r="GI54" s="20">
        <f t="shared" si="72"/>
        <v>14.346087513032066</v>
      </c>
      <c r="GK54" t="s">
        <v>359</v>
      </c>
      <c r="GL54">
        <f>SUM(GL9:GL26)</f>
        <v>133823999.99999999</v>
      </c>
      <c r="GM54">
        <f t="shared" ref="GM54:HI54" si="73">SUM(GM9:GM26)</f>
        <v>0</v>
      </c>
      <c r="GN54">
        <f t="shared" si="73"/>
        <v>0</v>
      </c>
      <c r="GO54" s="84">
        <f t="shared" si="73"/>
        <v>244780445.17180532</v>
      </c>
      <c r="GP54" s="84">
        <f t="shared" si="73"/>
        <v>156234492.48879001</v>
      </c>
      <c r="GQ54">
        <f t="shared" si="73"/>
        <v>82459867.697548196</v>
      </c>
      <c r="GR54">
        <f t="shared" si="73"/>
        <v>150829172.07536778</v>
      </c>
      <c r="GS54">
        <f t="shared" si="73"/>
        <v>17288385.573537435</v>
      </c>
      <c r="GT54">
        <f t="shared" si="73"/>
        <v>20633957.952363804</v>
      </c>
      <c r="GU54">
        <f t="shared" si="73"/>
        <v>28123679.5132575</v>
      </c>
      <c r="GV54">
        <f t="shared" si="73"/>
        <v>17407125.024325326</v>
      </c>
      <c r="GW54">
        <f t="shared" si="73"/>
        <v>3466.7199400588675</v>
      </c>
      <c r="GX54">
        <f t="shared" si="73"/>
        <v>3099.5488569259464</v>
      </c>
      <c r="GY54">
        <f t="shared" si="73"/>
        <v>2358.9744671414032</v>
      </c>
      <c r="GZ54" s="84">
        <f t="shared" si="73"/>
        <v>63082483.978499524</v>
      </c>
      <c r="HA54" s="84">
        <f t="shared" si="73"/>
        <v>43656674.223330334</v>
      </c>
      <c r="HB54">
        <f t="shared" si="73"/>
        <v>0</v>
      </c>
      <c r="HC54">
        <f t="shared" si="73"/>
        <v>22680220.888884202</v>
      </c>
      <c r="HD54">
        <f t="shared" si="73"/>
        <v>14490923.244402986</v>
      </c>
      <c r="HE54">
        <f t="shared" si="73"/>
        <v>0</v>
      </c>
      <c r="HF54">
        <f t="shared" si="73"/>
        <v>7696679.9037092216</v>
      </c>
      <c r="HG54">
        <f t="shared" si="73"/>
        <v>4864080.7432857901</v>
      </c>
      <c r="HH54">
        <f t="shared" si="73"/>
        <v>0</v>
      </c>
      <c r="HI54">
        <f t="shared" si="73"/>
        <v>1006.9861016291467</v>
      </c>
      <c r="HJ54">
        <f>SUM(HJ9:HJ26)</f>
        <v>659.1692920853302</v>
      </c>
      <c r="HL54" t="s">
        <v>359</v>
      </c>
      <c r="HM54">
        <f>SUM(HM21:HM25)+HM27</f>
        <v>133823999.99999999</v>
      </c>
      <c r="HN54">
        <f>SUM(HN21:HN25)+HN27</f>
        <v>0</v>
      </c>
      <c r="HO54">
        <f t="shared" ref="HO54:IK54" si="74">SUM(HO21:HO25)+HO27</f>
        <v>0</v>
      </c>
      <c r="HP54" s="84">
        <f t="shared" si="74"/>
        <v>259220265.16133845</v>
      </c>
      <c r="HQ54" s="84">
        <f t="shared" si="74"/>
        <v>45027910.982568093</v>
      </c>
      <c r="HR54">
        <f t="shared" si="74"/>
        <v>14362213.860347813</v>
      </c>
      <c r="HS54">
        <f t="shared" si="74"/>
        <v>31865929.651649863</v>
      </c>
      <c r="HT54">
        <f t="shared" si="74"/>
        <v>5310390.6532322783</v>
      </c>
      <c r="HU54">
        <f t="shared" si="74"/>
        <v>483603.68661873246</v>
      </c>
      <c r="HV54">
        <f t="shared" si="74"/>
        <v>4737105.2617801558</v>
      </c>
      <c r="HW54">
        <f t="shared" si="74"/>
        <v>1661607.0284702135</v>
      </c>
      <c r="HX54">
        <f t="shared" si="74"/>
        <v>1427.2996547999949</v>
      </c>
      <c r="HY54">
        <f t="shared" si="74"/>
        <v>13981.011501718684</v>
      </c>
      <c r="HZ54">
        <f t="shared" si="74"/>
        <v>4904.0385831850181</v>
      </c>
      <c r="IA54" s="84">
        <f t="shared" si="74"/>
        <v>4398670.669453877</v>
      </c>
      <c r="IB54" s="84">
        <f t="shared" si="74"/>
        <v>320120.03780164756</v>
      </c>
      <c r="IC54">
        <f t="shared" si="74"/>
        <v>0</v>
      </c>
      <c r="ID54">
        <f t="shared" si="74"/>
        <v>538401.806597032</v>
      </c>
      <c r="IE54">
        <f t="shared" si="74"/>
        <v>37746.428096310112</v>
      </c>
      <c r="IF54">
        <f t="shared" si="74"/>
        <v>0</v>
      </c>
      <c r="IG54">
        <f t="shared" si="74"/>
        <v>82624.737332869932</v>
      </c>
      <c r="IH54">
        <f t="shared" si="74"/>
        <v>11805.864367632325</v>
      </c>
      <c r="II54">
        <f t="shared" si="74"/>
        <v>0</v>
      </c>
      <c r="IJ54">
        <f t="shared" si="74"/>
        <v>243.85723751961456</v>
      </c>
      <c r="IK54">
        <f t="shared" si="74"/>
        <v>34.843626305566026</v>
      </c>
    </row>
    <row r="55" spans="2:245" x14ac:dyDescent="0.3">
      <c r="B55">
        <v>183</v>
      </c>
      <c r="C55" t="s">
        <v>193</v>
      </c>
      <c r="D55">
        <f t="shared" si="33"/>
        <v>0</v>
      </c>
      <c r="E55">
        <f t="shared" si="33"/>
        <v>0</v>
      </c>
      <c r="F55">
        <f t="shared" si="33"/>
        <v>0</v>
      </c>
      <c r="G55">
        <f t="shared" si="33"/>
        <v>21607667.264516532</v>
      </c>
      <c r="H55">
        <f t="shared" si="33"/>
        <v>12567850.131699122</v>
      </c>
      <c r="I55">
        <f t="shared" si="33"/>
        <v>0</v>
      </c>
      <c r="J55">
        <f t="shared" si="33"/>
        <v>12981617.744694892</v>
      </c>
      <c r="K55">
        <f t="shared" si="33"/>
        <v>7550608.0450550588</v>
      </c>
      <c r="L55">
        <f t="shared" si="33"/>
        <v>0</v>
      </c>
      <c r="M55">
        <f t="shared" si="33"/>
        <v>5631504.4290463217</v>
      </c>
      <c r="N55">
        <f t="shared" si="34"/>
        <v>3275499.5166220507</v>
      </c>
      <c r="O55">
        <f t="shared" si="34"/>
        <v>0</v>
      </c>
      <c r="P55">
        <f t="shared" si="34"/>
        <v>1336.1003680831657</v>
      </c>
      <c r="Q55">
        <f t="shared" si="34"/>
        <v>777.12734935308981</v>
      </c>
      <c r="R55">
        <f t="shared" si="34"/>
        <v>93686.917734449773</v>
      </c>
      <c r="S55">
        <f t="shared" si="34"/>
        <v>139157.61972514552</v>
      </c>
      <c r="T55">
        <f t="shared" si="34"/>
        <v>0</v>
      </c>
      <c r="U55">
        <f t="shared" si="34"/>
        <v>56285.934933130142</v>
      </c>
      <c r="V55">
        <f t="shared" si="34"/>
        <v>83604.167142096761</v>
      </c>
      <c r="W55">
        <f t="shared" si="34"/>
        <v>0</v>
      </c>
      <c r="X55">
        <f t="shared" si="34"/>
        <v>24417.179592156092</v>
      </c>
      <c r="Y55">
        <f t="shared" si="34"/>
        <v>36267.994236685372</v>
      </c>
      <c r="Z55">
        <f t="shared" si="34"/>
        <v>0</v>
      </c>
      <c r="AA55">
        <f t="shared" si="34"/>
        <v>5.7930883393014154</v>
      </c>
      <c r="AB55">
        <f t="shared" si="34"/>
        <v>8.6047487061072285</v>
      </c>
      <c r="AD55">
        <v>54</v>
      </c>
      <c r="AE55" t="s">
        <v>193</v>
      </c>
      <c r="AF55" s="4">
        <f>AF27</f>
        <v>18568079.999999996</v>
      </c>
      <c r="AG55" s="4">
        <f>AG27</f>
        <v>0</v>
      </c>
      <c r="AI55" s="85">
        <f t="shared" ref="AI55:BD55" si="75">AI27</f>
        <v>21159587.977747273</v>
      </c>
      <c r="AJ55" s="85">
        <f t="shared" si="75"/>
        <v>19782936.293555755</v>
      </c>
      <c r="AK55" s="4">
        <f t="shared" si="75"/>
        <v>11155471.52138672</v>
      </c>
      <c r="AL55" s="4">
        <f t="shared" si="75"/>
        <v>12712417.282241168</v>
      </c>
      <c r="AM55" s="4">
        <f t="shared" si="75"/>
        <v>11885342.072641276</v>
      </c>
      <c r="AN55" s="4">
        <f t="shared" si="75"/>
        <v>4839311.1333495006</v>
      </c>
      <c r="AO55" s="4">
        <f t="shared" si="75"/>
        <v>5514723.6374358926</v>
      </c>
      <c r="AP55" s="4">
        <f t="shared" si="75"/>
        <v>5155933.4005318955</v>
      </c>
      <c r="AQ55" s="20">
        <f t="shared" si="75"/>
        <v>1148.1488593328152</v>
      </c>
      <c r="AR55" s="20">
        <f t="shared" si="75"/>
        <v>1308.3935873069745</v>
      </c>
      <c r="AS55" s="20">
        <f t="shared" si="75"/>
        <v>1223.2689507854227</v>
      </c>
      <c r="AT55" s="86">
        <f t="shared" si="75"/>
        <v>268963.04702148965</v>
      </c>
      <c r="AU55" s="86">
        <f t="shared" si="75"/>
        <v>154818.71388395131</v>
      </c>
      <c r="AV55" s="20">
        <f t="shared" si="75"/>
        <v>0</v>
      </c>
      <c r="AW55" s="20">
        <f t="shared" si="75"/>
        <v>161589.6533919299</v>
      </c>
      <c r="AX55" s="20">
        <f t="shared" si="75"/>
        <v>93013.15772606204</v>
      </c>
      <c r="AY55" s="20">
        <f t="shared" si="75"/>
        <v>0</v>
      </c>
      <c r="AZ55" s="20">
        <f t="shared" si="75"/>
        <v>70098.570660547586</v>
      </c>
      <c r="BA55" s="20">
        <f t="shared" si="75"/>
        <v>40349.671358021755</v>
      </c>
      <c r="BB55" s="20">
        <f t="shared" si="75"/>
        <v>0</v>
      </c>
      <c r="BC55" s="20">
        <f t="shared" si="75"/>
        <v>16.631208807825136</v>
      </c>
      <c r="BD55" s="20">
        <f t="shared" si="75"/>
        <v>9.5731454059456969</v>
      </c>
      <c r="BF55" t="s">
        <v>193</v>
      </c>
      <c r="BG55" s="4">
        <f>BG27</f>
        <v>18568079.999999996</v>
      </c>
      <c r="BH55" s="4">
        <f>BH27</f>
        <v>0</v>
      </c>
      <c r="BJ55" s="85">
        <f t="shared" ref="BJ55:CE55" si="76">BJ27</f>
        <v>39071664.96342133</v>
      </c>
      <c r="BK55" s="85">
        <f t="shared" si="76"/>
        <v>29951260.018513203</v>
      </c>
      <c r="BL55" s="4">
        <f t="shared" si="76"/>
        <v>14139000.78138637</v>
      </c>
      <c r="BM55" s="4">
        <f t="shared" si="76"/>
        <v>29751826.868899785</v>
      </c>
      <c r="BN55" s="4">
        <f t="shared" si="76"/>
        <v>22806929.354314748</v>
      </c>
      <c r="BO55" s="4">
        <f t="shared" si="76"/>
        <v>2847077.5015651463</v>
      </c>
      <c r="BP55" s="4">
        <f t="shared" si="76"/>
        <v>5990929.5019220132</v>
      </c>
      <c r="BQ55" s="4">
        <f t="shared" si="76"/>
        <v>4592481.2119635763</v>
      </c>
      <c r="BR55" s="20">
        <f t="shared" si="76"/>
        <v>455.52308001878828</v>
      </c>
      <c r="BS55" s="20">
        <f t="shared" si="76"/>
        <v>958.52910831921588</v>
      </c>
      <c r="BT55" s="20">
        <f t="shared" si="76"/>
        <v>734.78195990520976</v>
      </c>
      <c r="BU55" s="86">
        <f t="shared" si="76"/>
        <v>432076.7030630029</v>
      </c>
      <c r="BV55" s="86">
        <f t="shared" si="76"/>
        <v>351579.87525485468</v>
      </c>
      <c r="BW55" s="20">
        <f t="shared" si="76"/>
        <v>0</v>
      </c>
      <c r="BX55" s="20">
        <f t="shared" si="76"/>
        <v>329012.63039725408</v>
      </c>
      <c r="BY55" s="20">
        <f t="shared" si="76"/>
        <v>267716.86307621002</v>
      </c>
      <c r="BZ55" s="20">
        <f t="shared" si="76"/>
        <v>0</v>
      </c>
      <c r="CA55" s="20">
        <f t="shared" si="76"/>
        <v>66251.107289559295</v>
      </c>
      <c r="CB55" s="20">
        <f t="shared" si="76"/>
        <v>53908.3821720489</v>
      </c>
      <c r="CC55" s="20">
        <f t="shared" si="76"/>
        <v>0</v>
      </c>
      <c r="CD55" s="20">
        <f t="shared" si="76"/>
        <v>10.599960285803515</v>
      </c>
      <c r="CE55" s="20">
        <f t="shared" si="76"/>
        <v>8.625164672314682</v>
      </c>
      <c r="CG55" t="s">
        <v>193</v>
      </c>
      <c r="CH55" s="4">
        <f>CH27</f>
        <v>18568079.999999996</v>
      </c>
      <c r="CI55" s="4">
        <f>CI27</f>
        <v>0</v>
      </c>
      <c r="CK55" s="85">
        <f t="shared" ref="CK55:DF55" si="77">CK27</f>
        <v>31510975.975103546</v>
      </c>
      <c r="CL55" s="85">
        <f t="shared" si="77"/>
        <v>24981274.165518511</v>
      </c>
      <c r="CM55" s="4">
        <f t="shared" si="77"/>
        <v>12832676.927435668</v>
      </c>
      <c r="CN55" s="4">
        <f t="shared" si="77"/>
        <v>21777705.306994099</v>
      </c>
      <c r="CO55" s="4">
        <f t="shared" si="77"/>
        <v>17264931.032276582</v>
      </c>
      <c r="CP55" s="4">
        <f t="shared" si="77"/>
        <v>2856439.8973606406</v>
      </c>
      <c r="CQ55" s="4">
        <f t="shared" si="77"/>
        <v>4847523.7601334332</v>
      </c>
      <c r="CR55" s="4">
        <f t="shared" si="77"/>
        <v>3843020.2914513368</v>
      </c>
      <c r="CS55" s="20">
        <f t="shared" si="77"/>
        <v>695.12812859250755</v>
      </c>
      <c r="CT55" s="20">
        <f t="shared" si="77"/>
        <v>1179.667782543871</v>
      </c>
      <c r="CU55" s="20">
        <f t="shared" si="77"/>
        <v>935.2171231776922</v>
      </c>
      <c r="CV55" s="86">
        <f t="shared" si="77"/>
        <v>279022.55160910019</v>
      </c>
      <c r="CW55" s="86">
        <f t="shared" si="77"/>
        <v>216926.15324693022</v>
      </c>
      <c r="CX55" s="20">
        <f t="shared" si="77"/>
        <v>0</v>
      </c>
      <c r="CY55" s="20">
        <f t="shared" si="77"/>
        <v>192836.64548344948</v>
      </c>
      <c r="CZ55" s="20">
        <f t="shared" si="77"/>
        <v>149920.89875362749</v>
      </c>
      <c r="DA55" s="20">
        <f t="shared" si="77"/>
        <v>0</v>
      </c>
      <c r="DB55" s="20">
        <f t="shared" si="77"/>
        <v>42923.724406594672</v>
      </c>
      <c r="DC55" s="20">
        <f t="shared" si="77"/>
        <v>33371.060385107136</v>
      </c>
      <c r="DD55" s="20">
        <f t="shared" si="77"/>
        <v>0</v>
      </c>
      <c r="DE55" s="20">
        <f t="shared" si="77"/>
        <v>10.445690891849896</v>
      </c>
      <c r="DF55" s="20">
        <f t="shared" si="77"/>
        <v>8.1210050230993271</v>
      </c>
      <c r="DH55" t="s">
        <v>193</v>
      </c>
      <c r="DI55" s="4">
        <f>DI27</f>
        <v>18568079.999999996</v>
      </c>
      <c r="DJ55" s="4">
        <f>DJ27</f>
        <v>0</v>
      </c>
      <c r="DL55" s="85">
        <f t="shared" ref="DL55:EG55" si="78">DL27</f>
        <v>58525940.670959979</v>
      </c>
      <c r="DM55" s="85">
        <f t="shared" si="78"/>
        <v>50111307.627240553</v>
      </c>
      <c r="DN55" s="4">
        <f t="shared" si="78"/>
        <v>10904407.497915393</v>
      </c>
      <c r="DO55" s="4">
        <f t="shared" si="78"/>
        <v>34370312.184941441</v>
      </c>
      <c r="DP55" s="4">
        <f t="shared" si="78"/>
        <v>29428681.835753981</v>
      </c>
      <c r="DQ55" s="4">
        <f t="shared" si="78"/>
        <v>5236131.8116626814</v>
      </c>
      <c r="DR55" s="4">
        <f t="shared" si="78"/>
        <v>16504104.880779076</v>
      </c>
      <c r="DS55" s="4">
        <f t="shared" si="78"/>
        <v>14131208.611283939</v>
      </c>
      <c r="DT55" s="20">
        <f t="shared" si="78"/>
        <v>428.43592829954702</v>
      </c>
      <c r="DU55" s="20">
        <f t="shared" si="78"/>
        <v>1350.4151059757905</v>
      </c>
      <c r="DV55" s="20">
        <f t="shared" si="78"/>
        <v>1156.2576530034867</v>
      </c>
      <c r="DW55" s="86">
        <f t="shared" si="78"/>
        <v>747126.06091478711</v>
      </c>
      <c r="DX55" s="86">
        <f t="shared" si="78"/>
        <v>431299.4792429189</v>
      </c>
      <c r="DY55" s="20">
        <f t="shared" si="78"/>
        <v>0</v>
      </c>
      <c r="DZ55" s="20">
        <f t="shared" si="78"/>
        <v>438761.95172183652</v>
      </c>
      <c r="EA55" s="20">
        <f t="shared" si="78"/>
        <v>253287.64607344917</v>
      </c>
      <c r="EB55" s="20">
        <f t="shared" si="78"/>
        <v>0</v>
      </c>
      <c r="EC55" s="20">
        <f t="shared" si="78"/>
        <v>210686.86341711949</v>
      </c>
      <c r="ED55" s="20">
        <f t="shared" si="78"/>
        <v>121624.90271570333</v>
      </c>
      <c r="EE55" s="20">
        <f t="shared" si="78"/>
        <v>0</v>
      </c>
      <c r="EF55" s="20">
        <f t="shared" si="78"/>
        <v>17.239027808196152</v>
      </c>
      <c r="EG55" s="20">
        <f t="shared" si="78"/>
        <v>9.9517124422423446</v>
      </c>
      <c r="EI55" t="s">
        <v>574</v>
      </c>
      <c r="EJ55">
        <f>EJ29</f>
        <v>18568079.999999996</v>
      </c>
      <c r="EK55">
        <f>EK29</f>
        <v>0</v>
      </c>
      <c r="EL55">
        <f t="shared" ref="EL55:FH55" si="79">EL29</f>
        <v>0</v>
      </c>
      <c r="EM55" s="84">
        <f t="shared" si="79"/>
        <v>58685160.348336726</v>
      </c>
      <c r="EN55" s="84">
        <f t="shared" si="79"/>
        <v>9494627.5241569318</v>
      </c>
      <c r="EO55">
        <f t="shared" si="79"/>
        <v>4197712.1270123171</v>
      </c>
      <c r="EP55">
        <f t="shared" si="79"/>
        <v>13267037.263404481</v>
      </c>
      <c r="EQ55">
        <f t="shared" si="79"/>
        <v>2146463.8831596207</v>
      </c>
      <c r="ER55">
        <f t="shared" si="79"/>
        <v>1545421.7030710627</v>
      </c>
      <c r="ES55">
        <f t="shared" si="79"/>
        <v>4884367.1747711645</v>
      </c>
      <c r="ET55">
        <f t="shared" si="79"/>
        <v>790238.05576063844</v>
      </c>
      <c r="EU55">
        <f t="shared" si="79"/>
        <v>3010.5468248610791</v>
      </c>
      <c r="EV55">
        <f t="shared" si="79"/>
        <v>9514.9537891450545</v>
      </c>
      <c r="EW55">
        <f t="shared" si="79"/>
        <v>1539.4171473889207</v>
      </c>
      <c r="EX55" s="84">
        <f t="shared" si="79"/>
        <v>488820.30363368045</v>
      </c>
      <c r="EY55" s="84">
        <f t="shared" si="79"/>
        <v>67638.975281490711</v>
      </c>
      <c r="EZ55">
        <f t="shared" si="79"/>
        <v>0</v>
      </c>
      <c r="FA55">
        <f t="shared" si="79"/>
        <v>110508.29792272241</v>
      </c>
      <c r="FB55">
        <f t="shared" si="79"/>
        <v>15291.238878645501</v>
      </c>
      <c r="FC55">
        <f t="shared" si="79"/>
        <v>0</v>
      </c>
      <c r="FD55">
        <f t="shared" si="79"/>
        <v>40684.524524736888</v>
      </c>
      <c r="FE55">
        <f t="shared" si="79"/>
        <v>5629.5933867962067</v>
      </c>
      <c r="FF55">
        <f t="shared" si="79"/>
        <v>0</v>
      </c>
      <c r="FG55">
        <f t="shared" si="79"/>
        <v>79.255174096191183</v>
      </c>
      <c r="FH55">
        <f t="shared" si="79"/>
        <v>10.966685961636795</v>
      </c>
      <c r="FJ55" t="s">
        <v>193</v>
      </c>
      <c r="FK55" s="4">
        <f>FK27</f>
        <v>18568079.999999996</v>
      </c>
      <c r="FL55" s="4">
        <f>FL27</f>
        <v>0</v>
      </c>
      <c r="FN55" s="85">
        <f t="shared" ref="FN55:GI55" si="80">FN27</f>
        <v>58016638.540624425</v>
      </c>
      <c r="FO55" s="85">
        <f t="shared" si="80"/>
        <v>39659937.247865632</v>
      </c>
      <c r="FP55" s="4">
        <f t="shared" si="80"/>
        <v>12832676.927435668</v>
      </c>
      <c r="FQ55" s="4">
        <f t="shared" si="80"/>
        <v>40096163.890270084</v>
      </c>
      <c r="FR55" s="4">
        <f t="shared" si="80"/>
        <v>27409573.938944243</v>
      </c>
      <c r="FS55" s="4">
        <f t="shared" si="80"/>
        <v>2856439.8973606406</v>
      </c>
      <c r="FT55" s="4">
        <f t="shared" si="80"/>
        <v>8925049.9264431577</v>
      </c>
      <c r="FU55" s="4">
        <f t="shared" si="80"/>
        <v>6101127.6923420615</v>
      </c>
      <c r="FV55" s="20">
        <f t="shared" si="80"/>
        <v>698.03273999738099</v>
      </c>
      <c r="FW55" s="20">
        <f t="shared" si="80"/>
        <v>2181.0285805505864</v>
      </c>
      <c r="FX55" s="20">
        <f t="shared" si="80"/>
        <v>1490.9422334054914</v>
      </c>
      <c r="FY55" s="86">
        <f t="shared" si="80"/>
        <v>504525.5293352303</v>
      </c>
      <c r="FZ55" s="86">
        <f t="shared" si="80"/>
        <v>346734.20256573829</v>
      </c>
      <c r="GA55" s="20">
        <f t="shared" si="80"/>
        <v>0</v>
      </c>
      <c r="GB55" s="20">
        <f t="shared" si="80"/>
        <v>348685.11551019159</v>
      </c>
      <c r="GC55" s="20">
        <f t="shared" si="80"/>
        <v>239633.17700150772</v>
      </c>
      <c r="GD55" s="20">
        <f t="shared" si="80"/>
        <v>0</v>
      </c>
      <c r="GE55" s="20">
        <f t="shared" si="80"/>
        <v>77614.209505244944</v>
      </c>
      <c r="GF55" s="20">
        <f t="shared" si="80"/>
        <v>53340.216650741553</v>
      </c>
      <c r="GG55" s="20">
        <f t="shared" si="80"/>
        <v>0</v>
      </c>
      <c r="GH55" s="20">
        <f t="shared" si="80"/>
        <v>18.966707254627291</v>
      </c>
      <c r="GI55" s="20">
        <f t="shared" si="80"/>
        <v>13.034833190495151</v>
      </c>
      <c r="GK55" t="s">
        <v>193</v>
      </c>
      <c r="GL55">
        <f>GL29</f>
        <v>18568079.999999996</v>
      </c>
      <c r="GM55">
        <f t="shared" ref="GM55:HI55" si="81">GM29</f>
        <v>0</v>
      </c>
      <c r="GN55">
        <f t="shared" si="81"/>
        <v>0</v>
      </c>
      <c r="GO55" s="84">
        <f t="shared" si="81"/>
        <v>56140715.631615803</v>
      </c>
      <c r="GP55" s="84">
        <f t="shared" si="81"/>
        <v>57873262.855205044</v>
      </c>
      <c r="GQ55">
        <f t="shared" si="81"/>
        <v>11441306.643034812</v>
      </c>
      <c r="GR55">
        <f t="shared" si="81"/>
        <v>34592868.121029973</v>
      </c>
      <c r="GS55">
        <f t="shared" si="81"/>
        <v>6404061.3996378314</v>
      </c>
      <c r="GT55">
        <f t="shared" si="81"/>
        <v>3317801.0286035668</v>
      </c>
      <c r="GU55">
        <f t="shared" si="81"/>
        <v>10031393.879664203</v>
      </c>
      <c r="GV55">
        <f t="shared" si="81"/>
        <v>10340970.688926585</v>
      </c>
      <c r="GW55">
        <f t="shared" si="81"/>
        <v>530.83730337799466</v>
      </c>
      <c r="GX55">
        <f t="shared" si="81"/>
        <v>1604.9901818388209</v>
      </c>
      <c r="GY55">
        <f t="shared" si="81"/>
        <v>1654.5214578859484</v>
      </c>
      <c r="GZ55" s="84">
        <f t="shared" si="81"/>
        <v>15795682.482791103</v>
      </c>
      <c r="HA55" s="84">
        <f t="shared" si="81"/>
        <v>16171551.76467919</v>
      </c>
      <c r="HB55">
        <f t="shared" si="81"/>
        <v>0</v>
      </c>
      <c r="HC55">
        <f t="shared" si="81"/>
        <v>11588700.469314024</v>
      </c>
      <c r="HD55">
        <f t="shared" si="81"/>
        <v>11864461.679895632</v>
      </c>
      <c r="HE55">
        <f t="shared" si="81"/>
        <v>0</v>
      </c>
      <c r="HF55">
        <f t="shared" si="81"/>
        <v>2822420.6050867769</v>
      </c>
      <c r="HG55">
        <f t="shared" si="81"/>
        <v>2889582.0719734328</v>
      </c>
      <c r="HH55">
        <f t="shared" si="81"/>
        <v>0</v>
      </c>
      <c r="HI55">
        <f t="shared" si="81"/>
        <v>451.57805729940088</v>
      </c>
      <c r="HJ55">
        <f>HJ29</f>
        <v>462.32367214057427</v>
      </c>
      <c r="HL55" t="s">
        <v>574</v>
      </c>
      <c r="HM55">
        <f>HM29</f>
        <v>18568079.999999996</v>
      </c>
      <c r="HN55">
        <f>HN29</f>
        <v>0</v>
      </c>
      <c r="HO55">
        <f t="shared" ref="HO55:IK55" si="82">HO29</f>
        <v>0</v>
      </c>
      <c r="HP55" s="84">
        <f t="shared" si="82"/>
        <v>58685160.348336726</v>
      </c>
      <c r="HQ55" s="84">
        <f t="shared" si="82"/>
        <v>9494627.5241569281</v>
      </c>
      <c r="HR55">
        <f t="shared" si="82"/>
        <v>4197712.1270123171</v>
      </c>
      <c r="HS55">
        <f t="shared" si="82"/>
        <v>13267037.263404481</v>
      </c>
      <c r="HT55">
        <f t="shared" si="82"/>
        <v>2146463.8831596198</v>
      </c>
      <c r="HU55">
        <f t="shared" si="82"/>
        <v>1545421.7030710627</v>
      </c>
      <c r="HV55">
        <f t="shared" si="82"/>
        <v>4884367.1747711645</v>
      </c>
      <c r="HW55">
        <f t="shared" si="82"/>
        <v>790238.05576063821</v>
      </c>
      <c r="HX55">
        <f t="shared" si="82"/>
        <v>3022.7399334808192</v>
      </c>
      <c r="HY55">
        <f t="shared" si="82"/>
        <v>9553.4905971776625</v>
      </c>
      <c r="HZ55">
        <f t="shared" si="82"/>
        <v>1545.651988293635</v>
      </c>
      <c r="IA55" s="84">
        <f t="shared" si="82"/>
        <v>488820.30363368045</v>
      </c>
      <c r="IB55" s="84">
        <f t="shared" si="82"/>
        <v>67638.975281490711</v>
      </c>
      <c r="IC55">
        <f t="shared" si="82"/>
        <v>0</v>
      </c>
      <c r="ID55">
        <f t="shared" si="82"/>
        <v>110508.29792272241</v>
      </c>
      <c r="IE55">
        <f t="shared" si="82"/>
        <v>15291.238878645501</v>
      </c>
      <c r="IF55">
        <f t="shared" si="82"/>
        <v>0</v>
      </c>
      <c r="IG55">
        <f t="shared" si="82"/>
        <v>40684.524524736888</v>
      </c>
      <c r="IH55">
        <f t="shared" si="82"/>
        <v>5629.5933867962067</v>
      </c>
      <c r="II55">
        <f t="shared" si="82"/>
        <v>0</v>
      </c>
      <c r="IJ55">
        <f t="shared" si="82"/>
        <v>79.576167923110276</v>
      </c>
      <c r="IK55">
        <f t="shared" si="82"/>
        <v>11.01110247495078</v>
      </c>
    </row>
    <row r="56" spans="2:245" x14ac:dyDescent="0.3">
      <c r="B56">
        <v>184</v>
      </c>
      <c r="C56" t="s">
        <v>194</v>
      </c>
      <c r="D56">
        <f t="shared" si="33"/>
        <v>39344314.771590531</v>
      </c>
      <c r="E56">
        <f t="shared" si="33"/>
        <v>0</v>
      </c>
      <c r="F56">
        <f t="shared" si="33"/>
        <v>0</v>
      </c>
      <c r="G56">
        <f t="shared" si="33"/>
        <v>18846415.28976243</v>
      </c>
      <c r="H56">
        <f t="shared" si="33"/>
        <v>8867073.3041996881</v>
      </c>
      <c r="I56">
        <f t="shared" si="33"/>
        <v>17162639.884700589</v>
      </c>
      <c r="J56">
        <f t="shared" si="33"/>
        <v>8221117.6027207179</v>
      </c>
      <c r="K56">
        <f t="shared" si="33"/>
        <v>3867963.8172554527</v>
      </c>
      <c r="L56">
        <f t="shared" si="33"/>
        <v>4340879.1677329224</v>
      </c>
      <c r="M56">
        <f t="shared" si="33"/>
        <v>2079335.0193722465</v>
      </c>
      <c r="N56">
        <f t="shared" si="34"/>
        <v>978308.9121875976</v>
      </c>
      <c r="O56">
        <f t="shared" si="34"/>
        <v>760.353713992905</v>
      </c>
      <c r="P56">
        <f t="shared" si="34"/>
        <v>364.21886984725933</v>
      </c>
      <c r="Q56">
        <f t="shared" si="34"/>
        <v>171.3617878017759</v>
      </c>
      <c r="R56">
        <f t="shared" si="34"/>
        <v>165599.44305051258</v>
      </c>
      <c r="S56">
        <f t="shared" si="34"/>
        <v>98180.73910895607</v>
      </c>
      <c r="T56">
        <f t="shared" si="34"/>
        <v>0</v>
      </c>
      <c r="U56">
        <f t="shared" si="34"/>
        <v>72237.211975417391</v>
      </c>
      <c r="V56">
        <f t="shared" si="34"/>
        <v>42828.059879123241</v>
      </c>
      <c r="W56">
        <f t="shared" si="34"/>
        <v>0</v>
      </c>
      <c r="X56">
        <f t="shared" si="34"/>
        <v>18270.674599350365</v>
      </c>
      <c r="Y56">
        <f t="shared" si="34"/>
        <v>10832.333147619824</v>
      </c>
      <c r="Z56">
        <f t="shared" si="34"/>
        <v>0</v>
      </c>
      <c r="AA56">
        <f t="shared" si="34"/>
        <v>3.200313750273597</v>
      </c>
      <c r="AB56">
        <f t="shared" si="34"/>
        <v>1.8974047472283713</v>
      </c>
      <c r="AD56">
        <v>55</v>
      </c>
      <c r="AE56" t="s">
        <v>194</v>
      </c>
      <c r="AF56" s="4">
        <f>AF29</f>
        <v>0</v>
      </c>
      <c r="AG56" s="4">
        <f>AG29</f>
        <v>0</v>
      </c>
      <c r="AI56" s="85">
        <f t="shared" ref="AI56:BD56" si="83">AI29</f>
        <v>18970941.305773161</v>
      </c>
      <c r="AJ56" s="85">
        <f t="shared" si="83"/>
        <v>13957577.823499717</v>
      </c>
      <c r="AK56" s="4">
        <f t="shared" si="83"/>
        <v>0</v>
      </c>
      <c r="AL56" s="4">
        <f t="shared" si="83"/>
        <v>8275437.9074833225</v>
      </c>
      <c r="AM56" s="4">
        <f t="shared" si="83"/>
        <v>6088525.9595467774</v>
      </c>
      <c r="AN56" s="4">
        <f t="shared" si="83"/>
        <v>0</v>
      </c>
      <c r="AO56" s="4">
        <f t="shared" si="83"/>
        <v>2093074.0409279626</v>
      </c>
      <c r="AP56" s="4">
        <f t="shared" si="83"/>
        <v>1539946.9823729151</v>
      </c>
      <c r="AQ56" s="20">
        <f t="shared" si="83"/>
        <v>0</v>
      </c>
      <c r="AR56" s="20">
        <f t="shared" si="83"/>
        <v>366.6254136976778</v>
      </c>
      <c r="AS56" s="20">
        <f t="shared" si="83"/>
        <v>269.73900036266889</v>
      </c>
      <c r="AT56" s="86">
        <f t="shared" si="83"/>
        <v>219645.66576199062</v>
      </c>
      <c r="AU56" s="86">
        <f t="shared" si="83"/>
        <v>109230.20806943052</v>
      </c>
      <c r="AV56" s="20">
        <f t="shared" si="83"/>
        <v>0</v>
      </c>
      <c r="AW56" s="20">
        <f t="shared" si="83"/>
        <v>95813.066909233676</v>
      </c>
      <c r="AX56" s="20">
        <f t="shared" si="83"/>
        <v>47648.020724463277</v>
      </c>
      <c r="AY56" s="20">
        <f t="shared" si="83"/>
        <v>0</v>
      </c>
      <c r="AZ56" s="20">
        <f t="shared" si="83"/>
        <v>24233.623086950232</v>
      </c>
      <c r="BA56" s="20">
        <f t="shared" si="83"/>
        <v>12051.426932922419</v>
      </c>
      <c r="BB56" s="20">
        <f t="shared" si="83"/>
        <v>0</v>
      </c>
      <c r="BC56" s="20">
        <f t="shared" si="83"/>
        <v>4.244791113890896</v>
      </c>
      <c r="BD56" s="20">
        <f t="shared" si="83"/>
        <v>2.1109427084438646</v>
      </c>
      <c r="BF56" t="s">
        <v>194</v>
      </c>
      <c r="BG56" s="4">
        <f>BG29</f>
        <v>0</v>
      </c>
      <c r="BH56" s="4">
        <f>BH29</f>
        <v>0</v>
      </c>
      <c r="BJ56" s="85">
        <f t="shared" ref="BJ56:CE56" si="84">BJ29</f>
        <v>11198815.361808226</v>
      </c>
      <c r="BK56" s="85">
        <f t="shared" si="84"/>
        <v>17305504.770381782</v>
      </c>
      <c r="BL56" s="4">
        <f t="shared" si="84"/>
        <v>0</v>
      </c>
      <c r="BM56" s="4">
        <f t="shared" si="84"/>
        <v>8185159.2024446456</v>
      </c>
      <c r="BN56" s="4">
        <f t="shared" si="84"/>
        <v>12648508.529510107</v>
      </c>
      <c r="BO56" s="4">
        <f t="shared" si="84"/>
        <v>0</v>
      </c>
      <c r="BP56" s="4">
        <f t="shared" si="84"/>
        <v>2640640.3748554024</v>
      </c>
      <c r="BQ56" s="4">
        <f t="shared" si="84"/>
        <v>4080575.7687341943</v>
      </c>
      <c r="BR56" s="20">
        <f t="shared" si="84"/>
        <v>0</v>
      </c>
      <c r="BS56" s="20">
        <f t="shared" si="84"/>
        <v>283.723662354753</v>
      </c>
      <c r="BT56" s="20">
        <f t="shared" si="84"/>
        <v>438.43755198385321</v>
      </c>
      <c r="BU56" s="86">
        <f t="shared" si="84"/>
        <v>101101.88522760231</v>
      </c>
      <c r="BV56" s="86">
        <f t="shared" si="84"/>
        <v>203138.93988541263</v>
      </c>
      <c r="BW56" s="20">
        <f t="shared" si="84"/>
        <v>0</v>
      </c>
      <c r="BX56" s="20">
        <f t="shared" si="84"/>
        <v>73894.871869875424</v>
      </c>
      <c r="BY56" s="20">
        <f t="shared" si="84"/>
        <v>148473.25448800522</v>
      </c>
      <c r="BZ56" s="20">
        <f t="shared" si="84"/>
        <v>0</v>
      </c>
      <c r="CA56" s="20">
        <f t="shared" si="84"/>
        <v>23839.460825157894</v>
      </c>
      <c r="CB56" s="20">
        <f t="shared" si="84"/>
        <v>47899.431237710138</v>
      </c>
      <c r="CC56" s="20">
        <f t="shared" si="84"/>
        <v>0</v>
      </c>
      <c r="CD56" s="20">
        <f t="shared" si="84"/>
        <v>2.5614313854633979</v>
      </c>
      <c r="CE56" s="20">
        <f t="shared" si="84"/>
        <v>5.1465554283274795</v>
      </c>
      <c r="CG56" t="s">
        <v>194</v>
      </c>
      <c r="CH56" s="4">
        <f>CH29</f>
        <v>0</v>
      </c>
      <c r="CI56" s="4">
        <f>CI29</f>
        <v>0</v>
      </c>
      <c r="CK56" s="85">
        <f t="shared" ref="CK56:DF56" si="85">CK29</f>
        <v>4027650.8935148022</v>
      </c>
      <c r="CL56" s="85">
        <f t="shared" si="85"/>
        <v>6210319.6562834401</v>
      </c>
      <c r="CM56" s="4">
        <f t="shared" si="85"/>
        <v>0</v>
      </c>
      <c r="CN56" s="4">
        <f t="shared" si="85"/>
        <v>1780318.4318980449</v>
      </c>
      <c r="CO56" s="4">
        <f t="shared" si="85"/>
        <v>2745110.4488382353</v>
      </c>
      <c r="CP56" s="4">
        <f t="shared" si="85"/>
        <v>0</v>
      </c>
      <c r="CQ56" s="4">
        <f t="shared" si="85"/>
        <v>662511.21549743763</v>
      </c>
      <c r="CR56" s="4">
        <f t="shared" si="85"/>
        <v>1021539.9827072548</v>
      </c>
      <c r="CS56" s="20">
        <f t="shared" si="85"/>
        <v>0</v>
      </c>
      <c r="CT56" s="20">
        <f t="shared" si="85"/>
        <v>161.22523068866693</v>
      </c>
      <c r="CU56" s="20">
        <f t="shared" si="85"/>
        <v>248.59657544968906</v>
      </c>
      <c r="CV56" s="86">
        <f t="shared" si="85"/>
        <v>27783.54377170189</v>
      </c>
      <c r="CW56" s="86">
        <f t="shared" si="85"/>
        <v>53927.623729091822</v>
      </c>
      <c r="CX56" s="20">
        <f t="shared" si="85"/>
        <v>0</v>
      </c>
      <c r="CY56" s="20">
        <f t="shared" si="85"/>
        <v>12280.993658077881</v>
      </c>
      <c r="CZ56" s="20">
        <f t="shared" si="85"/>
        <v>23837.304933243886</v>
      </c>
      <c r="DA56" s="20">
        <f t="shared" si="85"/>
        <v>0</v>
      </c>
      <c r="DB56" s="20">
        <f t="shared" si="85"/>
        <v>4570.1352579129216</v>
      </c>
      <c r="DC56" s="20">
        <f t="shared" si="85"/>
        <v>8870.5939244080546</v>
      </c>
      <c r="DD56" s="20">
        <f t="shared" si="85"/>
        <v>0</v>
      </c>
      <c r="DE56" s="20">
        <f t="shared" si="85"/>
        <v>1.1121639815292619</v>
      </c>
      <c r="DF56" s="20">
        <f t="shared" si="85"/>
        <v>2.1587008919303452</v>
      </c>
      <c r="DH56" t="s">
        <v>194</v>
      </c>
      <c r="DI56" s="4">
        <f>DI29</f>
        <v>0</v>
      </c>
      <c r="DJ56" s="4">
        <f>DJ29</f>
        <v>0</v>
      </c>
      <c r="DL56" s="85">
        <f t="shared" ref="DL56:EG56" si="86">DL29</f>
        <v>29535288.542005479</v>
      </c>
      <c r="DM56" s="85">
        <f t="shared" si="86"/>
        <v>26181367.172622904</v>
      </c>
      <c r="DN56" s="4">
        <f t="shared" si="86"/>
        <v>0</v>
      </c>
      <c r="DO56" s="4">
        <f t="shared" si="86"/>
        <v>15618507.813289927</v>
      </c>
      <c r="DP56" s="4">
        <f t="shared" si="86"/>
        <v>13844926.118350273</v>
      </c>
      <c r="DQ56" s="4">
        <f t="shared" si="86"/>
        <v>0</v>
      </c>
      <c r="DR56" s="4">
        <f t="shared" si="86"/>
        <v>5440714.2452613609</v>
      </c>
      <c r="DS56" s="4">
        <f t="shared" si="86"/>
        <v>4822886.2614265624</v>
      </c>
      <c r="DT56" s="20">
        <f t="shared" si="86"/>
        <v>0</v>
      </c>
      <c r="DU56" s="20">
        <f t="shared" si="86"/>
        <v>239.47811425807294</v>
      </c>
      <c r="DV56" s="20">
        <f t="shared" si="86"/>
        <v>212.28383905174528</v>
      </c>
      <c r="DW56" s="86">
        <f t="shared" si="86"/>
        <v>342763.65720175201</v>
      </c>
      <c r="DX56" s="86">
        <f t="shared" si="86"/>
        <v>225338.56253396888</v>
      </c>
      <c r="DY56" s="20">
        <f t="shared" si="86"/>
        <v>0</v>
      </c>
      <c r="DZ56" s="20">
        <f t="shared" si="86"/>
        <v>181256.29111439479</v>
      </c>
      <c r="EA56" s="20">
        <f t="shared" si="86"/>
        <v>119160.91811891062</v>
      </c>
      <c r="EB56" s="20">
        <f t="shared" si="86"/>
        <v>0</v>
      </c>
      <c r="EC56" s="20">
        <f t="shared" si="86"/>
        <v>63140.71080914609</v>
      </c>
      <c r="ED56" s="20">
        <f t="shared" si="86"/>
        <v>41509.75960304722</v>
      </c>
      <c r="EE56" s="20">
        <f t="shared" si="86"/>
        <v>0</v>
      </c>
      <c r="EF56" s="20">
        <f t="shared" si="86"/>
        <v>2.7791973031221482</v>
      </c>
      <c r="EG56" s="20">
        <f t="shared" si="86"/>
        <v>1.8270908018559522</v>
      </c>
      <c r="EI56" t="s">
        <v>194</v>
      </c>
      <c r="EJ56" s="81"/>
      <c r="EK56" s="81"/>
      <c r="EL56" s="81"/>
      <c r="EM56" s="87"/>
      <c r="EN56" s="87"/>
      <c r="EO56" s="81"/>
      <c r="EP56" s="81"/>
      <c r="EQ56" s="81"/>
      <c r="ER56" s="81"/>
      <c r="ES56" s="81"/>
      <c r="ET56" s="81"/>
      <c r="EU56" s="81"/>
      <c r="EV56" s="81"/>
      <c r="EW56" s="81"/>
      <c r="EX56" s="87"/>
      <c r="EY56" s="87"/>
      <c r="EZ56" s="81"/>
      <c r="FA56" s="81"/>
      <c r="FB56" s="81"/>
      <c r="FC56" s="81"/>
      <c r="FD56" s="81"/>
      <c r="FE56" s="81"/>
      <c r="FF56" s="81"/>
      <c r="FG56" s="81"/>
      <c r="FH56" s="81"/>
      <c r="FJ56" t="s">
        <v>194</v>
      </c>
      <c r="FK56" s="4">
        <f>FK29</f>
        <v>0</v>
      </c>
      <c r="FL56" s="4">
        <f>FL29</f>
        <v>0</v>
      </c>
      <c r="FN56" s="85">
        <f t="shared" ref="FN56:GI56" si="87">FN29</f>
        <v>9549699.6068101488</v>
      </c>
      <c r="FO56" s="85">
        <f t="shared" si="87"/>
        <v>11159036.313169587</v>
      </c>
      <c r="FP56" s="4">
        <f t="shared" si="87"/>
        <v>0</v>
      </c>
      <c r="FQ56" s="4">
        <f t="shared" si="87"/>
        <v>4221196.5928995768</v>
      </c>
      <c r="FR56" s="4">
        <f t="shared" si="87"/>
        <v>4932562.0704972371</v>
      </c>
      <c r="FS56" s="4">
        <f t="shared" si="87"/>
        <v>0</v>
      </c>
      <c r="FT56" s="4">
        <f t="shared" si="87"/>
        <v>1570837.011800199</v>
      </c>
      <c r="FU56" s="4">
        <f t="shared" si="87"/>
        <v>1835557.9733889012</v>
      </c>
      <c r="FV56" s="20">
        <f t="shared" si="87"/>
        <v>0</v>
      </c>
      <c r="FW56" s="20">
        <f t="shared" si="87"/>
        <v>383.86792750281796</v>
      </c>
      <c r="FX56" s="20">
        <f t="shared" si="87"/>
        <v>448.55820798911282</v>
      </c>
      <c r="FY56" s="86">
        <f t="shared" si="87"/>
        <v>71380.723481605295</v>
      </c>
      <c r="FZ56" s="86">
        <f t="shared" si="87"/>
        <v>97559.901148285426</v>
      </c>
      <c r="GA56" s="20">
        <f t="shared" si="87"/>
        <v>0</v>
      </c>
      <c r="GB56" s="20">
        <f t="shared" si="87"/>
        <v>31551.994216067833</v>
      </c>
      <c r="GC56" s="20">
        <f t="shared" si="87"/>
        <v>43123.819521724254</v>
      </c>
      <c r="GD56" s="20">
        <f t="shared" si="87"/>
        <v>0</v>
      </c>
      <c r="GE56" s="20">
        <f t="shared" si="87"/>
        <v>11741.466956093574</v>
      </c>
      <c r="GF56" s="20">
        <f t="shared" si="87"/>
        <v>16047.698870235485</v>
      </c>
      <c r="GG56" s="20">
        <f t="shared" si="87"/>
        <v>0</v>
      </c>
      <c r="GH56" s="20">
        <f t="shared" si="87"/>
        <v>2.8692808690019245</v>
      </c>
      <c r="GI56" s="20">
        <f t="shared" si="87"/>
        <v>3.921601579432449</v>
      </c>
      <c r="GK56" t="s">
        <v>194</v>
      </c>
      <c r="GL56">
        <f>GL31</f>
        <v>0</v>
      </c>
      <c r="GM56">
        <f t="shared" ref="GM56:HI56" si="88">GM31</f>
        <v>0</v>
      </c>
      <c r="GN56">
        <f t="shared" si="88"/>
        <v>0</v>
      </c>
      <c r="GO56" s="84">
        <f t="shared" si="88"/>
        <v>19273846.428817056</v>
      </c>
      <c r="GP56" s="84">
        <f t="shared" si="88"/>
        <v>35454895.529226914</v>
      </c>
      <c r="GQ56">
        <f t="shared" si="88"/>
        <v>0</v>
      </c>
      <c r="GR56">
        <f t="shared" si="88"/>
        <v>11876186.83153333</v>
      </c>
      <c r="GS56">
        <f t="shared" si="88"/>
        <v>3923319.9699659403</v>
      </c>
      <c r="GT56">
        <f t="shared" si="88"/>
        <v>0</v>
      </c>
      <c r="GU56">
        <f t="shared" si="88"/>
        <v>4060780.379198479</v>
      </c>
      <c r="GV56">
        <f t="shared" si="88"/>
        <v>7469943.5135248741</v>
      </c>
      <c r="GW56">
        <f t="shared" si="88"/>
        <v>0</v>
      </c>
      <c r="GX56">
        <f t="shared" si="88"/>
        <v>436.31063592580438</v>
      </c>
      <c r="GY56">
        <f t="shared" si="88"/>
        <v>802.60824284202806</v>
      </c>
      <c r="GZ56" s="84">
        <f t="shared" si="88"/>
        <v>5194857.3243046878</v>
      </c>
      <c r="HA56" s="84">
        <f t="shared" si="88"/>
        <v>9907177.3401941247</v>
      </c>
      <c r="HB56">
        <f t="shared" si="88"/>
        <v>0</v>
      </c>
      <c r="HC56">
        <f t="shared" si="88"/>
        <v>3223111.9987895363</v>
      </c>
      <c r="HD56">
        <f t="shared" si="88"/>
        <v>6146837.1825956665</v>
      </c>
      <c r="HE56">
        <f t="shared" si="88"/>
        <v>0</v>
      </c>
      <c r="HF56">
        <f t="shared" si="88"/>
        <v>1094497.3943411624</v>
      </c>
      <c r="HG56">
        <f t="shared" si="88"/>
        <v>2087329.6622385338</v>
      </c>
      <c r="HH56">
        <f t="shared" si="88"/>
        <v>0</v>
      </c>
      <c r="HI56">
        <f t="shared" si="88"/>
        <v>117.59829627584686</v>
      </c>
      <c r="HJ56">
        <f>HJ31</f>
        <v>224.2731808357114</v>
      </c>
      <c r="HL56" t="s">
        <v>194</v>
      </c>
      <c r="HM56" s="81"/>
      <c r="HN56" s="81"/>
      <c r="HO56" s="81"/>
      <c r="HP56" s="87"/>
      <c r="HQ56" s="87"/>
      <c r="HR56" s="81"/>
      <c r="HS56" s="81"/>
      <c r="HT56" s="81"/>
      <c r="HU56" s="81"/>
      <c r="HV56" s="81"/>
      <c r="HW56" s="81"/>
      <c r="HX56" s="81"/>
      <c r="HY56" s="81"/>
      <c r="HZ56" s="81"/>
      <c r="IA56" s="87"/>
      <c r="IB56" s="87"/>
      <c r="IC56" s="81"/>
      <c r="ID56" s="81"/>
      <c r="IE56" s="81"/>
      <c r="IF56" s="81"/>
      <c r="IG56" s="81"/>
      <c r="IH56" s="81"/>
      <c r="II56" s="81"/>
      <c r="IJ56" s="81"/>
      <c r="IK56" s="81"/>
    </row>
    <row r="57" spans="2:245" x14ac:dyDescent="0.3">
      <c r="B57">
        <v>185</v>
      </c>
      <c r="C57" t="s">
        <v>195</v>
      </c>
      <c r="D57">
        <f t="shared" si="33"/>
        <v>0</v>
      </c>
      <c r="E57">
        <f t="shared" si="33"/>
        <v>0</v>
      </c>
      <c r="F57">
        <f t="shared" si="33"/>
        <v>0</v>
      </c>
      <c r="G57">
        <f t="shared" si="33"/>
        <v>3103277.4178106813</v>
      </c>
      <c r="H57">
        <f t="shared" si="33"/>
        <v>5367340.8977052858</v>
      </c>
      <c r="I57">
        <f t="shared" si="33"/>
        <v>0</v>
      </c>
      <c r="J57">
        <f t="shared" si="33"/>
        <v>1696655.472065252</v>
      </c>
      <c r="K57">
        <f t="shared" si="33"/>
        <v>2934487.343047733</v>
      </c>
      <c r="L57">
        <f t="shared" si="33"/>
        <v>0</v>
      </c>
      <c r="M57">
        <f t="shared" si="33"/>
        <v>411833.05648157804</v>
      </c>
      <c r="N57">
        <f t="shared" si="34"/>
        <v>712294.81270159385</v>
      </c>
      <c r="O57">
        <f t="shared" si="34"/>
        <v>0</v>
      </c>
      <c r="P57">
        <f t="shared" si="34"/>
        <v>72.137182801233848</v>
      </c>
      <c r="Q57">
        <f t="shared" si="34"/>
        <v>124.76643218299778</v>
      </c>
      <c r="R57">
        <f t="shared" si="34"/>
        <v>39584.795863365471</v>
      </c>
      <c r="S57">
        <f t="shared" si="34"/>
        <v>59429.924430290346</v>
      </c>
      <c r="T57">
        <f t="shared" si="34"/>
        <v>0</v>
      </c>
      <c r="U57">
        <f t="shared" si="34"/>
        <v>21642.203216091024</v>
      </c>
      <c r="V57">
        <f t="shared" si="34"/>
        <v>32492.134254697783</v>
      </c>
      <c r="W57">
        <f t="shared" si="34"/>
        <v>0</v>
      </c>
      <c r="X57">
        <f t="shared" si="34"/>
        <v>5253.2613993982504</v>
      </c>
      <c r="Y57">
        <f t="shared" si="34"/>
        <v>7886.8899325999009</v>
      </c>
      <c r="Z57">
        <f t="shared" si="34"/>
        <v>0</v>
      </c>
      <c r="AA57">
        <f t="shared" si="34"/>
        <v>0.92016770365301748</v>
      </c>
      <c r="AB57">
        <f t="shared" si="34"/>
        <v>1.3814773045704249</v>
      </c>
      <c r="AD57">
        <v>56</v>
      </c>
      <c r="AE57" t="s">
        <v>195</v>
      </c>
      <c r="AF57" s="4">
        <f>AF30</f>
        <v>0</v>
      </c>
      <c r="AG57" s="4">
        <f>AG30</f>
        <v>0</v>
      </c>
      <c r="AI57" s="85">
        <f t="shared" ref="AI57:BD57" si="89">AI30</f>
        <v>7858259.5744178426</v>
      </c>
      <c r="AJ57" s="85">
        <f t="shared" si="89"/>
        <v>8448681.5113496911</v>
      </c>
      <c r="AK57" s="4">
        <f t="shared" si="89"/>
        <v>0</v>
      </c>
      <c r="AL57" s="4">
        <f t="shared" si="89"/>
        <v>4296347.8003366087</v>
      </c>
      <c r="AM57" s="4">
        <f t="shared" si="89"/>
        <v>4619149.3018631786</v>
      </c>
      <c r="AN57" s="4">
        <f t="shared" si="89"/>
        <v>0</v>
      </c>
      <c r="AO57" s="4">
        <f t="shared" si="89"/>
        <v>1042862.3108536919</v>
      </c>
      <c r="AP57" s="4">
        <f t="shared" si="89"/>
        <v>1121216.6563288569</v>
      </c>
      <c r="AQ57" s="20">
        <f t="shared" si="89"/>
        <v>0</v>
      </c>
      <c r="AR57" s="20">
        <f t="shared" si="89"/>
        <v>182.66904021079972</v>
      </c>
      <c r="AS57" s="20">
        <f t="shared" si="89"/>
        <v>196.39368337349796</v>
      </c>
      <c r="AT57" s="86">
        <f t="shared" si="89"/>
        <v>26276.794908502903</v>
      </c>
      <c r="AU57" s="86">
        <f t="shared" si="89"/>
        <v>66118.294382232707</v>
      </c>
      <c r="AV57" s="20">
        <f t="shared" si="89"/>
        <v>0</v>
      </c>
      <c r="AW57" s="20">
        <f t="shared" si="89"/>
        <v>14366.317240596636</v>
      </c>
      <c r="AX57" s="20">
        <f t="shared" si="89"/>
        <v>36148.868071993937</v>
      </c>
      <c r="AY57" s="20">
        <f t="shared" si="89"/>
        <v>0</v>
      </c>
      <c r="AZ57" s="20">
        <f t="shared" si="89"/>
        <v>3487.1689845063361</v>
      </c>
      <c r="BA57" s="20">
        <f t="shared" si="89"/>
        <v>8774.497281004873</v>
      </c>
      <c r="BB57" s="20">
        <f t="shared" si="89"/>
        <v>0</v>
      </c>
      <c r="BC57" s="20">
        <f t="shared" si="89"/>
        <v>0.61081679222944796</v>
      </c>
      <c r="BD57" s="20">
        <f t="shared" si="89"/>
        <v>1.536951695321455</v>
      </c>
      <c r="BF57" t="s">
        <v>195</v>
      </c>
      <c r="BG57" s="4">
        <f>BG30</f>
        <v>0</v>
      </c>
      <c r="BH57" s="4">
        <f>BH30</f>
        <v>0</v>
      </c>
      <c r="BJ57" s="85">
        <f t="shared" ref="BJ57:CE57" si="90">BJ30</f>
        <v>5797905.861186468</v>
      </c>
      <c r="BK57" s="85">
        <f t="shared" si="90"/>
        <v>6744991.7683382193</v>
      </c>
      <c r="BL57" s="4">
        <f t="shared" si="90"/>
        <v>0</v>
      </c>
      <c r="BM57" s="4">
        <f t="shared" si="90"/>
        <v>3537539.1574591552</v>
      </c>
      <c r="BN57" s="4">
        <f t="shared" si="90"/>
        <v>4115394.9492297093</v>
      </c>
      <c r="BO57" s="4">
        <f t="shared" si="90"/>
        <v>0</v>
      </c>
      <c r="BP57" s="4">
        <f t="shared" si="90"/>
        <v>904328.01626191859</v>
      </c>
      <c r="BQ57" s="4">
        <f t="shared" si="90"/>
        <v>1052049.6833862097</v>
      </c>
      <c r="BR57" s="20">
        <f t="shared" si="90"/>
        <v>0</v>
      </c>
      <c r="BS57" s="20">
        <f t="shared" si="90"/>
        <v>57.342315655040899</v>
      </c>
      <c r="BT57" s="20">
        <f t="shared" si="90"/>
        <v>66.709162985884447</v>
      </c>
      <c r="BU57" s="86">
        <f t="shared" si="90"/>
        <v>65471.582392841345</v>
      </c>
      <c r="BV57" s="86">
        <f t="shared" si="90"/>
        <v>79175.412421433371</v>
      </c>
      <c r="BW57" s="20">
        <f t="shared" si="90"/>
        <v>0</v>
      </c>
      <c r="BX57" s="20">
        <f t="shared" si="90"/>
        <v>39946.886334593561</v>
      </c>
      <c r="BY57" s="20">
        <f t="shared" si="90"/>
        <v>48308.152711448551</v>
      </c>
      <c r="BZ57" s="20">
        <f t="shared" si="90"/>
        <v>0</v>
      </c>
      <c r="CA57" s="20">
        <f t="shared" si="90"/>
        <v>10211.926106494397</v>
      </c>
      <c r="CB57" s="20">
        <f t="shared" si="90"/>
        <v>12349.380166918054</v>
      </c>
      <c r="CC57" s="20">
        <f t="shared" si="90"/>
        <v>0</v>
      </c>
      <c r="CD57" s="20">
        <f t="shared" si="90"/>
        <v>0.64752554351357794</v>
      </c>
      <c r="CE57" s="20">
        <f t="shared" si="90"/>
        <v>0.78305884915813462</v>
      </c>
      <c r="CG57" t="s">
        <v>195</v>
      </c>
      <c r="CH57" s="4">
        <f>CH30</f>
        <v>0</v>
      </c>
      <c r="CI57" s="4">
        <f>CI30</f>
        <v>0</v>
      </c>
      <c r="CK57" s="85">
        <f t="shared" ref="CK57:DF57" si="91">CK30</f>
        <v>2849865.5369064249</v>
      </c>
      <c r="CL57" s="85">
        <f t="shared" si="91"/>
        <v>5497906.6195104346</v>
      </c>
      <c r="CM57" s="4">
        <f t="shared" si="91"/>
        <v>0</v>
      </c>
      <c r="CN57" s="4">
        <f t="shared" si="91"/>
        <v>1726157.394185496</v>
      </c>
      <c r="CO57" s="4">
        <f t="shared" si="91"/>
        <v>3330070.1527522393</v>
      </c>
      <c r="CP57" s="4">
        <f t="shared" si="91"/>
        <v>0</v>
      </c>
      <c r="CQ57" s="4">
        <f t="shared" si="91"/>
        <v>306087.34726790735</v>
      </c>
      <c r="CR57" s="4">
        <f t="shared" si="91"/>
        <v>590497.91328729375</v>
      </c>
      <c r="CS57" s="20">
        <f t="shared" si="91"/>
        <v>0</v>
      </c>
      <c r="CT57" s="20">
        <f t="shared" si="91"/>
        <v>60.637332712140889</v>
      </c>
      <c r="CU57" s="20">
        <f t="shared" si="91"/>
        <v>116.98039384322099</v>
      </c>
      <c r="CV57" s="86">
        <f t="shared" si="91"/>
        <v>14532.375506223094</v>
      </c>
      <c r="CW57" s="86">
        <f t="shared" si="91"/>
        <v>47741.349219385513</v>
      </c>
      <c r="CX57" s="20">
        <f t="shared" si="91"/>
        <v>0</v>
      </c>
      <c r="CY57" s="20">
        <f t="shared" si="91"/>
        <v>8802.2284245654409</v>
      </c>
      <c r="CZ57" s="20">
        <f t="shared" si="91"/>
        <v>28916.832003551528</v>
      </c>
      <c r="DA57" s="20">
        <f t="shared" si="91"/>
        <v>0</v>
      </c>
      <c r="DB57" s="20">
        <f t="shared" si="91"/>
        <v>1560.8372432299057</v>
      </c>
      <c r="DC57" s="20">
        <f t="shared" si="91"/>
        <v>5127.6183905206854</v>
      </c>
      <c r="DD57" s="20">
        <f t="shared" si="91"/>
        <v>0</v>
      </c>
      <c r="DE57" s="20">
        <f t="shared" si="91"/>
        <v>0.30920914592524196</v>
      </c>
      <c r="DF57" s="20">
        <f t="shared" si="91"/>
        <v>1.0158051456297328</v>
      </c>
      <c r="DH57" t="s">
        <v>195</v>
      </c>
      <c r="DI57" s="4">
        <f>DI30</f>
        <v>0</v>
      </c>
      <c r="DJ57" s="4">
        <f>DJ30</f>
        <v>0</v>
      </c>
      <c r="DL57" s="85">
        <f t="shared" ref="DL57:EG57" si="92">DL30</f>
        <v>16215945.679854458</v>
      </c>
      <c r="DM57" s="85">
        <f t="shared" si="92"/>
        <v>14912729.561395938</v>
      </c>
      <c r="DN57" s="4">
        <f t="shared" si="92"/>
        <v>0</v>
      </c>
      <c r="DO57" s="4">
        <f t="shared" si="92"/>
        <v>6584989.4609254431</v>
      </c>
      <c r="DP57" s="4">
        <f t="shared" si="92"/>
        <v>6055777.9937201254</v>
      </c>
      <c r="DQ57" s="4">
        <f t="shared" si="92"/>
        <v>0</v>
      </c>
      <c r="DR57" s="4">
        <f t="shared" si="92"/>
        <v>2154900.89491789</v>
      </c>
      <c r="DS57" s="4">
        <f t="shared" si="92"/>
        <v>1981719.408288558</v>
      </c>
      <c r="DT57" s="20">
        <f t="shared" si="92"/>
        <v>0</v>
      </c>
      <c r="DU57" s="20">
        <f t="shared" si="92"/>
        <v>94.849973636720563</v>
      </c>
      <c r="DV57" s="20">
        <f t="shared" si="92"/>
        <v>87.227228906371323</v>
      </c>
      <c r="DW57" s="86">
        <f t="shared" si="92"/>
        <v>194539.8636717578</v>
      </c>
      <c r="DX57" s="86">
        <f t="shared" si="92"/>
        <v>128351.32026018389</v>
      </c>
      <c r="DY57" s="20">
        <f t="shared" si="92"/>
        <v>0</v>
      </c>
      <c r="DZ57" s="20">
        <f t="shared" si="92"/>
        <v>78998.966652920819</v>
      </c>
      <c r="EA57" s="20">
        <f t="shared" si="92"/>
        <v>52121.048497293872</v>
      </c>
      <c r="EB57" s="20">
        <f t="shared" si="92"/>
        <v>0</v>
      </c>
      <c r="EC57" s="20">
        <f t="shared" si="92"/>
        <v>25851.96908030329</v>
      </c>
      <c r="ED57" s="20">
        <f t="shared" si="92"/>
        <v>17056.321003601519</v>
      </c>
      <c r="EE57" s="20">
        <f t="shared" si="92"/>
        <v>0</v>
      </c>
      <c r="EF57" s="20">
        <f t="shared" si="92"/>
        <v>1.1378985416484848</v>
      </c>
      <c r="EG57" s="20">
        <f t="shared" si="92"/>
        <v>0.75074988429697187</v>
      </c>
      <c r="EI57" t="s">
        <v>195</v>
      </c>
      <c r="EJ57" s="81"/>
      <c r="EK57" s="81"/>
      <c r="EL57" s="81"/>
      <c r="EM57" s="87"/>
      <c r="EN57" s="87"/>
      <c r="EO57" s="81"/>
      <c r="EP57" s="81"/>
      <c r="EQ57" s="81"/>
      <c r="ER57" s="81"/>
      <c r="ES57" s="81"/>
      <c r="ET57" s="81"/>
      <c r="EU57" s="81"/>
      <c r="EV57" s="81"/>
      <c r="EW57" s="81"/>
      <c r="EX57" s="87"/>
      <c r="EY57" s="87"/>
      <c r="EZ57" s="81"/>
      <c r="FA57" s="81"/>
      <c r="FB57" s="81"/>
      <c r="FC57" s="81"/>
      <c r="FD57" s="81"/>
      <c r="FE57" s="81"/>
      <c r="FF57" s="81"/>
      <c r="FG57" s="81"/>
      <c r="FH57" s="81"/>
      <c r="FJ57" t="s">
        <v>195</v>
      </c>
      <c r="FK57" s="4">
        <f>FK30</f>
        <v>0</v>
      </c>
      <c r="FL57" s="4">
        <f>FL30</f>
        <v>0</v>
      </c>
      <c r="FN57" s="85">
        <f t="shared" ref="FN57:GI57" si="93">FN30</f>
        <v>3932038.4967773366</v>
      </c>
      <c r="FO57" s="85">
        <f t="shared" si="93"/>
        <v>7161931.9992124513</v>
      </c>
      <c r="FP57" s="4">
        <f t="shared" si="93"/>
        <v>0</v>
      </c>
      <c r="FQ57" s="4">
        <f t="shared" si="93"/>
        <v>2381627.2162798126</v>
      </c>
      <c r="FR57" s="4">
        <f t="shared" si="93"/>
        <v>4337966.7275509816</v>
      </c>
      <c r="FS57" s="4">
        <f t="shared" si="93"/>
        <v>0</v>
      </c>
      <c r="FT57" s="4">
        <f t="shared" si="93"/>
        <v>422317.1996178932</v>
      </c>
      <c r="FU57" s="4">
        <f t="shared" si="93"/>
        <v>769221.122387312</v>
      </c>
      <c r="FV57" s="20">
        <f t="shared" si="93"/>
        <v>0</v>
      </c>
      <c r="FW57" s="20">
        <f t="shared" si="93"/>
        <v>84.012597289301652</v>
      </c>
      <c r="FX57" s="20">
        <f t="shared" si="93"/>
        <v>153.02304627900781</v>
      </c>
      <c r="FY57" s="86">
        <f t="shared" si="93"/>
        <v>23039.201746779589</v>
      </c>
      <c r="FZ57" s="86">
        <f t="shared" si="93"/>
        <v>62614.49091704288</v>
      </c>
      <c r="GA57" s="20">
        <f t="shared" si="93"/>
        <v>0</v>
      </c>
      <c r="GB57" s="20">
        <f t="shared" si="93"/>
        <v>13954.794686385516</v>
      </c>
      <c r="GC57" s="20">
        <f t="shared" si="93"/>
        <v>37925.461773519113</v>
      </c>
      <c r="GD57" s="20">
        <f t="shared" si="93"/>
        <v>0</v>
      </c>
      <c r="GE57" s="20">
        <f t="shared" si="93"/>
        <v>2474.5055703564776</v>
      </c>
      <c r="GF57" s="20">
        <f t="shared" si="93"/>
        <v>6725.0553323061686</v>
      </c>
      <c r="GG57" s="20">
        <f t="shared" si="93"/>
        <v>0</v>
      </c>
      <c r="GH57" s="20">
        <f t="shared" si="93"/>
        <v>0.49225946790845398</v>
      </c>
      <c r="GI57" s="20">
        <f t="shared" si="93"/>
        <v>1.337831766957404</v>
      </c>
      <c r="GK57" t="s">
        <v>195</v>
      </c>
      <c r="GL57">
        <f>GL32</f>
        <v>0</v>
      </c>
      <c r="GM57">
        <f t="shared" ref="GM57:HI57" si="94">GM32</f>
        <v>0</v>
      </c>
      <c r="GN57">
        <f t="shared" si="94"/>
        <v>0</v>
      </c>
      <c r="GO57" s="84">
        <f t="shared" si="94"/>
        <v>10320827.002361394</v>
      </c>
      <c r="GP57" s="84">
        <f t="shared" si="94"/>
        <v>13589336.935269382</v>
      </c>
      <c r="GQ57">
        <f t="shared" si="94"/>
        <v>0</v>
      </c>
      <c r="GR57">
        <f t="shared" si="94"/>
        <v>6359502.2502989275</v>
      </c>
      <c r="GS57">
        <f t="shared" si="94"/>
        <v>1503750.502741945</v>
      </c>
      <c r="GT57">
        <f t="shared" si="94"/>
        <v>0</v>
      </c>
      <c r="GU57">
        <f t="shared" si="94"/>
        <v>1736378.8031266329</v>
      </c>
      <c r="GV57">
        <f t="shared" si="94"/>
        <v>2286273.822586969</v>
      </c>
      <c r="GW57">
        <f t="shared" si="94"/>
        <v>0</v>
      </c>
      <c r="GX57">
        <f t="shared" si="94"/>
        <v>110.10162201673056</v>
      </c>
      <c r="GY57">
        <f t="shared" si="94"/>
        <v>144.96978181716386</v>
      </c>
      <c r="GZ57" s="84">
        <f t="shared" si="94"/>
        <v>1820017.6219678742</v>
      </c>
      <c r="HA57" s="84">
        <f t="shared" si="94"/>
        <v>3797274.5073351376</v>
      </c>
      <c r="HB57">
        <f t="shared" si="94"/>
        <v>0</v>
      </c>
      <c r="HC57">
        <f t="shared" si="94"/>
        <v>1118882.2191700228</v>
      </c>
      <c r="HD57">
        <f t="shared" si="94"/>
        <v>2334429.5551221254</v>
      </c>
      <c r="HE57">
        <f t="shared" si="94"/>
        <v>0</v>
      </c>
      <c r="HF57">
        <f t="shared" si="94"/>
        <v>306200.27051891276</v>
      </c>
      <c r="HG57">
        <f t="shared" si="94"/>
        <v>638854.51841032447</v>
      </c>
      <c r="HH57">
        <f t="shared" si="94"/>
        <v>0</v>
      </c>
      <c r="HI57">
        <f t="shared" si="94"/>
        <v>19.415778622376614</v>
      </c>
      <c r="HJ57">
        <f>HJ32</f>
        <v>40.508971074190313</v>
      </c>
      <c r="HL57" t="s">
        <v>195</v>
      </c>
      <c r="HM57" s="81"/>
      <c r="HN57" s="81"/>
      <c r="HO57" s="81"/>
      <c r="HP57" s="87"/>
      <c r="HQ57" s="87"/>
      <c r="HR57" s="81"/>
      <c r="HS57" s="81"/>
      <c r="HT57" s="81"/>
      <c r="HU57" s="81"/>
      <c r="HV57" s="81"/>
      <c r="HW57" s="81"/>
      <c r="HX57" s="81"/>
      <c r="HY57" s="81"/>
      <c r="HZ57" s="81"/>
      <c r="IA57" s="87"/>
      <c r="IB57" s="87"/>
      <c r="IC57" s="81"/>
      <c r="ID57" s="81"/>
      <c r="IE57" s="81"/>
      <c r="IF57" s="81"/>
      <c r="IG57" s="81"/>
      <c r="IH57" s="81"/>
      <c r="II57" s="81"/>
      <c r="IJ57" s="81"/>
      <c r="IK57" s="81"/>
    </row>
    <row r="58" spans="2:245" x14ac:dyDescent="0.3">
      <c r="B58">
        <v>186</v>
      </c>
      <c r="C58" t="s">
        <v>196</v>
      </c>
      <c r="D58">
        <f t="shared" si="33"/>
        <v>12291000</v>
      </c>
      <c r="E58">
        <f t="shared" si="33"/>
        <v>0</v>
      </c>
      <c r="F58">
        <f t="shared" si="33"/>
        <v>0</v>
      </c>
      <c r="G58">
        <f t="shared" si="33"/>
        <v>41177860.681559786</v>
      </c>
      <c r="H58">
        <f t="shared" si="33"/>
        <v>39287466.280982949</v>
      </c>
      <c r="I58">
        <f t="shared" si="33"/>
        <v>8964043.3299067933</v>
      </c>
      <c r="J58">
        <f t="shared" si="33"/>
        <v>29944749.399232361</v>
      </c>
      <c r="K58">
        <f t="shared" si="33"/>
        <v>28231101.341562878</v>
      </c>
      <c r="L58">
        <f t="shared" si="33"/>
        <v>3361410.0748943966</v>
      </c>
      <c r="M58">
        <f t="shared" si="33"/>
        <v>9767636.9855747484</v>
      </c>
      <c r="N58">
        <f t="shared" si="34"/>
        <v>10867165.774199653</v>
      </c>
      <c r="O58">
        <f t="shared" si="34"/>
        <v>251.79405161561459</v>
      </c>
      <c r="P58">
        <f t="shared" si="34"/>
        <v>873.30490429362987</v>
      </c>
      <c r="Q58">
        <f t="shared" si="34"/>
        <v>914.23546255359201</v>
      </c>
      <c r="R58">
        <f t="shared" si="34"/>
        <v>535731.71730203065</v>
      </c>
      <c r="S58">
        <f t="shared" si="34"/>
        <v>435010.7803166784</v>
      </c>
      <c r="T58">
        <f t="shared" si="34"/>
        <v>0</v>
      </c>
      <c r="U58">
        <f t="shared" si="34"/>
        <v>382644.8346600029</v>
      </c>
      <c r="V58">
        <f t="shared" si="34"/>
        <v>312589.09230644425</v>
      </c>
      <c r="W58">
        <f t="shared" si="34"/>
        <v>0</v>
      </c>
      <c r="X58">
        <f t="shared" si="34"/>
        <v>129875.41569790267</v>
      </c>
      <c r="Y58">
        <f t="shared" si="34"/>
        <v>120326.77876082713</v>
      </c>
      <c r="Z58">
        <f t="shared" si="34"/>
        <v>0</v>
      </c>
      <c r="AA58">
        <f t="shared" si="34"/>
        <v>11.87261635609935</v>
      </c>
      <c r="AB58">
        <f t="shared" si="34"/>
        <v>10.122879371101741</v>
      </c>
      <c r="AD58">
        <v>57</v>
      </c>
      <c r="AE58" t="s">
        <v>196</v>
      </c>
      <c r="AF58" s="4">
        <f>AF35+AF36+AF32+AF31+AF34+AF33</f>
        <v>66911999.999999993</v>
      </c>
      <c r="AG58" s="4">
        <f>AG35+AG36+AG32+AG31+AG34+AG33</f>
        <v>0</v>
      </c>
      <c r="AI58" s="84">
        <f t="shared" ref="AI58:BD58" si="95">AI35+AI36+AI32+AI31+AI34+AI33</f>
        <v>64927574.983383231</v>
      </c>
      <c r="AJ58" s="84">
        <f t="shared" si="95"/>
        <v>61842036.18179436</v>
      </c>
      <c r="AK58">
        <f t="shared" si="95"/>
        <v>48800103.10721042</v>
      </c>
      <c r="AL58">
        <f t="shared" si="95"/>
        <v>47647337.250287637</v>
      </c>
      <c r="AM58">
        <f t="shared" si="95"/>
        <v>44438314.706538379</v>
      </c>
      <c r="AN58">
        <f t="shared" si="95"/>
        <v>18299460.656686503</v>
      </c>
      <c r="AO58">
        <f t="shared" si="95"/>
        <v>15020954.605032858</v>
      </c>
      <c r="AP58">
        <f t="shared" si="95"/>
        <v>17105904.82458565</v>
      </c>
      <c r="AQ58" s="20">
        <f t="shared" si="95"/>
        <v>1370.7626378410221</v>
      </c>
      <c r="AR58" s="20">
        <f t="shared" si="95"/>
        <v>1333.5328771844613</v>
      </c>
      <c r="AS58" s="20">
        <f t="shared" si="95"/>
        <v>1439.0895597481167</v>
      </c>
      <c r="AT58" s="86">
        <f t="shared" si="95"/>
        <v>484045.76937487302</v>
      </c>
      <c r="AU58" s="86">
        <f t="shared" si="95"/>
        <v>483967.81769696047</v>
      </c>
      <c r="AV58" s="20">
        <f t="shared" si="95"/>
        <v>0</v>
      </c>
      <c r="AW58" s="20">
        <f t="shared" si="95"/>
        <v>350807.77369641926</v>
      </c>
      <c r="AX58" s="20">
        <f t="shared" si="95"/>
        <v>347768.53283795126</v>
      </c>
      <c r="AY58" s="20">
        <f t="shared" si="95"/>
        <v>0</v>
      </c>
      <c r="AZ58" s="20">
        <f t="shared" si="95"/>
        <v>116647.42694891729</v>
      </c>
      <c r="BA58" s="20">
        <f t="shared" si="95"/>
        <v>133868.61007212094</v>
      </c>
      <c r="BB58" s="20">
        <f t="shared" si="95"/>
        <v>0</v>
      </c>
      <c r="BC58" s="20">
        <f t="shared" si="95"/>
        <v>10.35489773469695</v>
      </c>
      <c r="BD58" s="20">
        <f t="shared" si="95"/>
        <v>11.262129721188096</v>
      </c>
      <c r="BF58" t="s">
        <v>196</v>
      </c>
      <c r="BG58" s="4">
        <f>BG35+BG36+BG32+BG31+BG34+BG33</f>
        <v>66911999.999999993</v>
      </c>
      <c r="BH58" s="4">
        <f>BH35+BH36+BH32+BH31+BH34+BH33</f>
        <v>0</v>
      </c>
      <c r="BJ58" s="84">
        <f t="shared" ref="BJ58:CE58" si="96">BJ35+BJ36+BJ32+BJ31+BJ34+BJ33</f>
        <v>60719364.324856654</v>
      </c>
      <c r="BK58" s="84">
        <f t="shared" si="96"/>
        <v>53146378.886389419</v>
      </c>
      <c r="BL58">
        <f t="shared" si="96"/>
        <v>50260659.298414223</v>
      </c>
      <c r="BM58">
        <f t="shared" si="96"/>
        <v>46241728.793197148</v>
      </c>
      <c r="BN58">
        <f t="shared" si="96"/>
        <v>42004249.18887037</v>
      </c>
      <c r="BO58">
        <f t="shared" si="96"/>
        <v>22231510.23546372</v>
      </c>
      <c r="BP58">
        <f t="shared" si="96"/>
        <v>15129967.818300962</v>
      </c>
      <c r="BQ58">
        <f t="shared" si="96"/>
        <v>14839693.257859105</v>
      </c>
      <c r="BR58" s="20">
        <f t="shared" si="96"/>
        <v>4551.1066134522307</v>
      </c>
      <c r="BS58" s="20">
        <f t="shared" si="96"/>
        <v>2755.9850251387106</v>
      </c>
      <c r="BT58" s="20">
        <f t="shared" si="96"/>
        <v>5881.3772703384184</v>
      </c>
      <c r="BU58" s="86">
        <f t="shared" si="96"/>
        <v>524302.8742214283</v>
      </c>
      <c r="BV58" s="86">
        <f t="shared" si="96"/>
        <v>623853.46217736695</v>
      </c>
      <c r="BW58" s="20">
        <f t="shared" si="96"/>
        <v>0</v>
      </c>
      <c r="BX58" s="20">
        <f t="shared" si="96"/>
        <v>388694.65937366034</v>
      </c>
      <c r="BY58" s="20">
        <f t="shared" si="96"/>
        <v>493062.68520485243</v>
      </c>
      <c r="BZ58" s="20">
        <f t="shared" si="96"/>
        <v>0</v>
      </c>
      <c r="CA58" s="20">
        <f t="shared" si="96"/>
        <v>122463.8551559339</v>
      </c>
      <c r="CB58" s="20">
        <f t="shared" si="96"/>
        <v>174194.25764370215</v>
      </c>
      <c r="CC58" s="20">
        <f t="shared" si="96"/>
        <v>0</v>
      </c>
      <c r="CD58" s="20">
        <f t="shared" si="96"/>
        <v>19.982946975921053</v>
      </c>
      <c r="CE58" s="20">
        <f t="shared" si="96"/>
        <v>69.037959863932343</v>
      </c>
      <c r="CG58" t="s">
        <v>196</v>
      </c>
      <c r="CH58" s="4">
        <f>CH35+CH36+CH32+CH31+CH34+CH33</f>
        <v>66911999.999999993</v>
      </c>
      <c r="CI58" s="4">
        <f>CI35+CI36+CI32+CI31+CI34+CI33</f>
        <v>0</v>
      </c>
      <c r="CK58" s="84">
        <f t="shared" ref="CK58:DF58" si="97">CK35+CK36+CK32+CK31+CK34+CK33</f>
        <v>31699536.559685022</v>
      </c>
      <c r="CL58" s="84">
        <f t="shared" si="97"/>
        <v>58000301.846265323</v>
      </c>
      <c r="CM58">
        <f t="shared" si="97"/>
        <v>32418850.558457211</v>
      </c>
      <c r="CN58">
        <f t="shared" si="97"/>
        <v>19709391.996244818</v>
      </c>
      <c r="CO58">
        <f t="shared" si="97"/>
        <v>38030647.785942033</v>
      </c>
      <c r="CP58">
        <f t="shared" si="97"/>
        <v>12686665.745279226</v>
      </c>
      <c r="CQ58">
        <f t="shared" si="97"/>
        <v>4589607.1308572991</v>
      </c>
      <c r="CR58">
        <f t="shared" si="97"/>
        <v>11428619.752463618</v>
      </c>
      <c r="CS58" s="20">
        <f t="shared" si="97"/>
        <v>2513.2877221837239</v>
      </c>
      <c r="CT58" s="20">
        <f t="shared" si="97"/>
        <v>909.22260294614864</v>
      </c>
      <c r="CU58" s="20">
        <f t="shared" si="97"/>
        <v>2264.0629367934066</v>
      </c>
      <c r="CV58" s="86">
        <f t="shared" si="97"/>
        <v>194115.88666572951</v>
      </c>
      <c r="CW58" s="86">
        <f t="shared" si="97"/>
        <v>503648.54423789645</v>
      </c>
      <c r="CX58" s="20">
        <f t="shared" si="97"/>
        <v>0</v>
      </c>
      <c r="CY58" s="20">
        <f t="shared" si="97"/>
        <v>115662.36618660118</v>
      </c>
      <c r="CZ58" s="20">
        <f t="shared" si="97"/>
        <v>330241.04675495269</v>
      </c>
      <c r="DA58" s="20">
        <f t="shared" si="97"/>
        <v>0</v>
      </c>
      <c r="DB58" s="20">
        <f t="shared" si="97"/>
        <v>28340.334799479453</v>
      </c>
      <c r="DC58" s="20">
        <f t="shared" si="97"/>
        <v>99240.995611256527</v>
      </c>
      <c r="DD58" s="20">
        <f t="shared" si="97"/>
        <v>0</v>
      </c>
      <c r="DE58" s="20">
        <f t="shared" si="97"/>
        <v>5.6143526537389805</v>
      </c>
      <c r="DF58" s="20">
        <f t="shared" si="97"/>
        <v>19.660104618100366</v>
      </c>
      <c r="DH58" t="s">
        <v>196</v>
      </c>
      <c r="DI58" s="4">
        <f>DI35+DI36+DI32+DI31+DI34+DI33</f>
        <v>66911999.999999993</v>
      </c>
      <c r="DJ58" s="4">
        <f>DJ35+DJ36+DJ32+DJ31+DJ34+DJ33</f>
        <v>0</v>
      </c>
      <c r="DL58" s="84">
        <f t="shared" ref="DL58:EG58" si="98">DL35+DL36+DL32+DL31+DL34+DL33</f>
        <v>88833136.353749394</v>
      </c>
      <c r="DM58" s="84">
        <f t="shared" si="98"/>
        <v>172559922.23249456</v>
      </c>
      <c r="DN58">
        <f t="shared" si="98"/>
        <v>28507689.306626614</v>
      </c>
      <c r="DO58">
        <f t="shared" si="98"/>
        <v>45732461.685537994</v>
      </c>
      <c r="DP58">
        <f t="shared" si="98"/>
        <v>99054898.322750658</v>
      </c>
      <c r="DQ58">
        <f t="shared" si="98"/>
        <v>18403473.56367835</v>
      </c>
      <c r="DR58">
        <f t="shared" si="98"/>
        <v>21263368.231677294</v>
      </c>
      <c r="DS58">
        <f t="shared" si="98"/>
        <v>61476925.121951297</v>
      </c>
      <c r="DT58" s="20">
        <f t="shared" si="98"/>
        <v>898.2153964349701</v>
      </c>
      <c r="DU58" s="20">
        <f t="shared" si="98"/>
        <v>1037.7310609343324</v>
      </c>
      <c r="DV58" s="20">
        <f t="shared" si="98"/>
        <v>2915.7637968996532</v>
      </c>
      <c r="DW58" s="86">
        <f t="shared" si="98"/>
        <v>1189561.1391944652</v>
      </c>
      <c r="DX58" s="86">
        <f t="shared" si="98"/>
        <v>1485193.8239307879</v>
      </c>
      <c r="DY58" s="20">
        <f t="shared" si="98"/>
        <v>0</v>
      </c>
      <c r="DZ58" s="20">
        <f t="shared" si="98"/>
        <v>582659.52006094961</v>
      </c>
      <c r="EA58" s="20">
        <f t="shared" si="98"/>
        <v>852548.61798574834</v>
      </c>
      <c r="EB58" s="20">
        <f t="shared" si="98"/>
        <v>0</v>
      </c>
      <c r="EC58" s="20">
        <f t="shared" si="98"/>
        <v>290235.1897881942</v>
      </c>
      <c r="ED58" s="20">
        <f t="shared" si="98"/>
        <v>529121.41083582386</v>
      </c>
      <c r="EE58" s="20">
        <f t="shared" si="98"/>
        <v>0</v>
      </c>
      <c r="EF58" s="20">
        <f t="shared" si="98"/>
        <v>14.164829482708798</v>
      </c>
      <c r="EG58" s="20">
        <f t="shared" si="98"/>
        <v>25.095481773350514</v>
      </c>
      <c r="EI58" t="s">
        <v>196</v>
      </c>
      <c r="EJ58">
        <f>EJ32</f>
        <v>66911999.999999993</v>
      </c>
      <c r="EK58">
        <f>EK32</f>
        <v>0</v>
      </c>
      <c r="EL58">
        <f t="shared" ref="EL58:FH58" si="99">EL32</f>
        <v>0</v>
      </c>
      <c r="EM58" s="84">
        <f t="shared" si="99"/>
        <v>163785406.61809537</v>
      </c>
      <c r="EN58" s="84">
        <f t="shared" si="99"/>
        <v>7568376.3783118501</v>
      </c>
      <c r="EO58">
        <f t="shared" si="99"/>
        <v>13939687.603118492</v>
      </c>
      <c r="EP58">
        <f t="shared" si="99"/>
        <v>34121195.035359666</v>
      </c>
      <c r="EQ58">
        <f t="shared" si="99"/>
        <v>1576709.7437901804</v>
      </c>
      <c r="ER58">
        <f t="shared" si="99"/>
        <v>3321654.6007218799</v>
      </c>
      <c r="ES58">
        <f t="shared" si="99"/>
        <v>8130657.4220483685</v>
      </c>
      <c r="ET58">
        <f t="shared" si="99"/>
        <v>375710.3690969387</v>
      </c>
      <c r="EU58">
        <f t="shared" si="99"/>
        <v>2578.1094027400823</v>
      </c>
      <c r="EV58">
        <f t="shared" si="99"/>
        <v>6310.6273438803119</v>
      </c>
      <c r="EW58">
        <f t="shared" si="99"/>
        <v>291.6084155966301</v>
      </c>
      <c r="EX58" s="84">
        <f t="shared" si="99"/>
        <v>1654695.0788817476</v>
      </c>
      <c r="EY58" s="84">
        <f t="shared" si="99"/>
        <v>54084.327385397628</v>
      </c>
      <c r="EZ58">
        <f t="shared" si="99"/>
        <v>0</v>
      </c>
      <c r="FA58">
        <f t="shared" si="99"/>
        <v>344720.41603941109</v>
      </c>
      <c r="FB58">
        <f t="shared" si="99"/>
        <v>11267.315697890204</v>
      </c>
      <c r="FC58">
        <f t="shared" si="99"/>
        <v>0</v>
      </c>
      <c r="FD58">
        <f t="shared" si="99"/>
        <v>82142.598062521094</v>
      </c>
      <c r="FE58">
        <f t="shared" si="99"/>
        <v>2684.8615328588958</v>
      </c>
      <c r="FF58">
        <f t="shared" si="99"/>
        <v>0</v>
      </c>
      <c r="FG58">
        <f t="shared" si="99"/>
        <v>63.755155152032167</v>
      </c>
      <c r="FH58">
        <f t="shared" si="99"/>
        <v>2.0838610858017481</v>
      </c>
      <c r="FJ58" t="s">
        <v>196</v>
      </c>
      <c r="FK58" s="4">
        <f>FK35+FK36+FK32+FK31+FK34+FK33</f>
        <v>66911999.999999993</v>
      </c>
      <c r="FL58" s="4">
        <f>FL35+FL36+FL32+FL31+FL34+FL33</f>
        <v>0</v>
      </c>
      <c r="FN58" s="84">
        <f t="shared" ref="FN58:GI58" si="100">FN35+FN36+FN32+FN31+FN34+FN33</f>
        <v>50746549.81086503</v>
      </c>
      <c r="FO58" s="84">
        <f t="shared" si="100"/>
        <v>77114245.033816203</v>
      </c>
      <c r="FP58">
        <f t="shared" si="100"/>
        <v>32418850.558457211</v>
      </c>
      <c r="FQ58">
        <f t="shared" si="100"/>
        <v>30471772.053696219</v>
      </c>
      <c r="FR58">
        <f t="shared" si="100"/>
        <v>49736654.539074332</v>
      </c>
      <c r="FS58">
        <f t="shared" si="100"/>
        <v>12686665.745279226</v>
      </c>
      <c r="FT58">
        <f t="shared" si="100"/>
        <v>7505443.7288314467</v>
      </c>
      <c r="FU58">
        <f t="shared" si="100"/>
        <v>14724643.325460736</v>
      </c>
      <c r="FV58" s="20">
        <f t="shared" si="100"/>
        <v>2523.789561889685</v>
      </c>
      <c r="FW58" s="20">
        <f t="shared" si="100"/>
        <v>1493.076346495822</v>
      </c>
      <c r="FX58" s="20">
        <f t="shared" si="100"/>
        <v>2929.2094450564809</v>
      </c>
      <c r="FY58" s="86">
        <f t="shared" si="100"/>
        <v>353881.48325973505</v>
      </c>
      <c r="FZ58" s="86">
        <f t="shared" si="100"/>
        <v>674185.28907778743</v>
      </c>
      <c r="GA58" s="20">
        <f t="shared" si="100"/>
        <v>0</v>
      </c>
      <c r="GB58" s="20">
        <f t="shared" si="100"/>
        <v>206363.039432477</v>
      </c>
      <c r="GC58" s="20">
        <f t="shared" si="100"/>
        <v>434831.73314455093</v>
      </c>
      <c r="GD58" s="20">
        <f t="shared" si="100"/>
        <v>0</v>
      </c>
      <c r="GE58" s="20">
        <f t="shared" si="100"/>
        <v>52521.876293119443</v>
      </c>
      <c r="GF58" s="20">
        <f t="shared" si="100"/>
        <v>128732.86787142637</v>
      </c>
      <c r="GG58" s="20">
        <f t="shared" si="100"/>
        <v>0</v>
      </c>
      <c r="GH58" s="20">
        <f t="shared" si="100"/>
        <v>10.448305789782495</v>
      </c>
      <c r="GI58" s="20">
        <f t="shared" si="100"/>
        <v>25.609145438936537</v>
      </c>
      <c r="GK58" t="s">
        <v>196</v>
      </c>
      <c r="GL58">
        <f>SUM(GL33:GL38)</f>
        <v>66911999.999999993</v>
      </c>
      <c r="GM58">
        <f t="shared" ref="GM58:HI58" si="101">SUM(GM33:GM38)</f>
        <v>0</v>
      </c>
      <c r="GN58">
        <f t="shared" si="101"/>
        <v>0</v>
      </c>
      <c r="GO58" s="84">
        <f t="shared" si="101"/>
        <v>66162295.697853193</v>
      </c>
      <c r="GP58" s="84">
        <f t="shared" si="101"/>
        <v>80920759.297647417</v>
      </c>
      <c r="GQ58">
        <f t="shared" si="101"/>
        <v>41229933.848774098</v>
      </c>
      <c r="GR58">
        <f t="shared" si="101"/>
        <v>40767979.957339764</v>
      </c>
      <c r="GS58">
        <f t="shared" si="101"/>
        <v>8954420.1498367712</v>
      </c>
      <c r="GT58">
        <f t="shared" si="101"/>
        <v>18841728.866067816</v>
      </c>
      <c r="GU58">
        <f t="shared" si="101"/>
        <v>13535775.187894657</v>
      </c>
      <c r="GV58">
        <f t="shared" si="101"/>
        <v>10143627.21196791</v>
      </c>
      <c r="GW58">
        <f t="shared" si="101"/>
        <v>3857.1701131867076</v>
      </c>
      <c r="GX58">
        <f t="shared" si="101"/>
        <v>2452.2574034730615</v>
      </c>
      <c r="GY58">
        <f t="shared" si="101"/>
        <v>1785.0830358447486</v>
      </c>
      <c r="GZ58" s="84">
        <f t="shared" si="101"/>
        <v>14840661.890791956</v>
      </c>
      <c r="HA58" s="84">
        <f t="shared" si="101"/>
        <v>22611724.020004079</v>
      </c>
      <c r="HB58">
        <f t="shared" si="101"/>
        <v>0</v>
      </c>
      <c r="HC58">
        <f t="shared" si="101"/>
        <v>10880028.965330297</v>
      </c>
      <c r="HD58">
        <f t="shared" si="101"/>
        <v>17947535.008815967</v>
      </c>
      <c r="HE58">
        <f t="shared" si="101"/>
        <v>0</v>
      </c>
      <c r="HF58">
        <f t="shared" si="101"/>
        <v>3025298.878768981</v>
      </c>
      <c r="HG58">
        <f t="shared" si="101"/>
        <v>2834438.2958043995</v>
      </c>
      <c r="HH58">
        <f t="shared" si="101"/>
        <v>0</v>
      </c>
      <c r="HI58">
        <f t="shared" si="101"/>
        <v>548.48743415791603</v>
      </c>
      <c r="HJ58">
        <f>SUM(HJ33:HJ38)</f>
        <v>498.80655235628751</v>
      </c>
      <c r="HL58" t="s">
        <v>196</v>
      </c>
      <c r="HM58">
        <f>HM32</f>
        <v>66911999.999999993</v>
      </c>
      <c r="HN58">
        <f>HN32</f>
        <v>0</v>
      </c>
      <c r="HO58">
        <f t="shared" ref="HO58:IK58" si="102">HO32</f>
        <v>0</v>
      </c>
      <c r="HP58" s="84">
        <f t="shared" si="102"/>
        <v>163785406.61809537</v>
      </c>
      <c r="HQ58" s="84">
        <f t="shared" si="102"/>
        <v>7568376.3783118427</v>
      </c>
      <c r="HR58">
        <f t="shared" si="102"/>
        <v>13939687.603118492</v>
      </c>
      <c r="HS58">
        <f t="shared" si="102"/>
        <v>34121195.035359666</v>
      </c>
      <c r="HT58">
        <f t="shared" si="102"/>
        <v>1576709.7437901788</v>
      </c>
      <c r="HU58">
        <f t="shared" si="102"/>
        <v>3321654.6007218799</v>
      </c>
      <c r="HV58">
        <f t="shared" si="102"/>
        <v>8130657.4220483685</v>
      </c>
      <c r="HW58">
        <f t="shared" si="102"/>
        <v>375710.36909693829</v>
      </c>
      <c r="HX58">
        <f t="shared" si="102"/>
        <v>2588.5510832087575</v>
      </c>
      <c r="HY58">
        <f t="shared" si="102"/>
        <v>6336.18621047133</v>
      </c>
      <c r="HZ58">
        <f t="shared" si="102"/>
        <v>292.78946784150372</v>
      </c>
      <c r="IA58" s="84">
        <f t="shared" si="102"/>
        <v>1654695.0788817476</v>
      </c>
      <c r="IB58" s="84">
        <f t="shared" si="102"/>
        <v>54084.327385397628</v>
      </c>
      <c r="IC58">
        <f t="shared" si="102"/>
        <v>0</v>
      </c>
      <c r="ID58">
        <f t="shared" si="102"/>
        <v>344720.41603941109</v>
      </c>
      <c r="IE58">
        <f t="shared" si="102"/>
        <v>11267.315697890204</v>
      </c>
      <c r="IF58">
        <f t="shared" si="102"/>
        <v>0</v>
      </c>
      <c r="IG58">
        <f t="shared" si="102"/>
        <v>82142.598062521094</v>
      </c>
      <c r="IH58">
        <f t="shared" si="102"/>
        <v>2684.8615328588958</v>
      </c>
      <c r="II58">
        <f t="shared" si="102"/>
        <v>0</v>
      </c>
      <c r="IJ58">
        <f t="shared" si="102"/>
        <v>64.013371873797666</v>
      </c>
      <c r="IK58">
        <f t="shared" si="102"/>
        <v>2.0923009959063865</v>
      </c>
    </row>
    <row r="59" spans="2:245" x14ac:dyDescent="0.3">
      <c r="B59">
        <v>187</v>
      </c>
      <c r="C59" t="s">
        <v>360</v>
      </c>
      <c r="D59">
        <f t="shared" si="33"/>
        <v>0</v>
      </c>
      <c r="E59">
        <f t="shared" si="33"/>
        <v>0</v>
      </c>
      <c r="F59">
        <f t="shared" si="33"/>
        <v>0</v>
      </c>
      <c r="G59">
        <f t="shared" si="33"/>
        <v>180903.11918236996</v>
      </c>
      <c r="H59">
        <f t="shared" si="33"/>
        <v>14702836.076968439</v>
      </c>
      <c r="I59">
        <f t="shared" si="33"/>
        <v>0</v>
      </c>
      <c r="J59">
        <f t="shared" si="33"/>
        <v>138904.07622298406</v>
      </c>
      <c r="K59">
        <f t="shared" si="33"/>
        <v>8795972.2701722234</v>
      </c>
      <c r="L59">
        <f t="shared" si="33"/>
        <v>0</v>
      </c>
      <c r="M59">
        <f t="shared" si="33"/>
        <v>102284.38305683529</v>
      </c>
      <c r="N59">
        <f t="shared" si="34"/>
        <v>6493563.5695888037</v>
      </c>
      <c r="O59">
        <f t="shared" si="34"/>
        <v>0</v>
      </c>
      <c r="P59">
        <f t="shared" si="34"/>
        <v>7.6618438848741768</v>
      </c>
      <c r="Q59">
        <f t="shared" si="34"/>
        <v>486.41511870927718</v>
      </c>
      <c r="R59">
        <f t="shared" si="34"/>
        <v>5951.0162802027025</v>
      </c>
      <c r="S59">
        <f t="shared" si="34"/>
        <v>162797.26844604826</v>
      </c>
      <c r="T59">
        <f t="shared" si="34"/>
        <v>0</v>
      </c>
      <c r="U59">
        <f t="shared" si="34"/>
        <v>4674.0449208258442</v>
      </c>
      <c r="V59">
        <f t="shared" si="34"/>
        <v>97393.472348804033</v>
      </c>
      <c r="W59">
        <f t="shared" si="34"/>
        <v>0</v>
      </c>
      <c r="X59">
        <f t="shared" si="34"/>
        <v>3441.1202092156527</v>
      </c>
      <c r="Y59">
        <f t="shared" si="34"/>
        <v>71900.03384896589</v>
      </c>
      <c r="Z59">
        <f t="shared" si="34"/>
        <v>0</v>
      </c>
      <c r="AA59">
        <f t="shared" si="34"/>
        <v>0.25776492015839558</v>
      </c>
      <c r="AB59">
        <f t="shared" si="34"/>
        <v>5.3858352390104383</v>
      </c>
      <c r="AD59">
        <v>58</v>
      </c>
      <c r="AE59" t="s">
        <v>360</v>
      </c>
      <c r="AF59" s="4">
        <f>AF37+AF38</f>
        <v>0</v>
      </c>
      <c r="AG59" s="4">
        <f>AG37+AG38</f>
        <v>0</v>
      </c>
      <c r="AI59" s="85">
        <f t="shared" ref="AI59:BD59" si="103">AI37+AI38</f>
        <v>817262.37222589098</v>
      </c>
      <c r="AJ59" s="85">
        <f t="shared" si="103"/>
        <v>23143597.862583395</v>
      </c>
      <c r="AK59" s="4">
        <f t="shared" si="103"/>
        <v>0</v>
      </c>
      <c r="AL59" s="4">
        <f t="shared" si="103"/>
        <v>558678.00033902423</v>
      </c>
      <c r="AM59" s="4">
        <f t="shared" si="103"/>
        <v>13845658.34547988</v>
      </c>
      <c r="AN59" s="4">
        <f t="shared" si="103"/>
        <v>0</v>
      </c>
      <c r="AO59" s="4">
        <f t="shared" si="103"/>
        <v>411847.63693300233</v>
      </c>
      <c r="AP59" s="4">
        <f t="shared" si="103"/>
        <v>10221458.170583904</v>
      </c>
      <c r="AQ59" s="20">
        <f t="shared" si="103"/>
        <v>0</v>
      </c>
      <c r="AR59" s="20">
        <f t="shared" si="103"/>
        <v>30.850382084052988</v>
      </c>
      <c r="AS59" s="20">
        <f t="shared" si="103"/>
        <v>765.66152562379807</v>
      </c>
      <c r="AT59" s="86">
        <f t="shared" si="103"/>
        <v>895.70614762623336</v>
      </c>
      <c r="AU59" s="86">
        <f t="shared" si="103"/>
        <v>181118.81889341644</v>
      </c>
      <c r="AV59" s="20">
        <f t="shared" si="103"/>
        <v>0</v>
      </c>
      <c r="AW59" s="20">
        <f t="shared" si="103"/>
        <v>679.59836432227587</v>
      </c>
      <c r="AX59" s="20">
        <f t="shared" si="103"/>
        <v>108354.3406355734</v>
      </c>
      <c r="AY59" s="20">
        <f t="shared" si="103"/>
        <v>0</v>
      </c>
      <c r="AZ59" s="20">
        <f t="shared" si="103"/>
        <v>500.48781629317989</v>
      </c>
      <c r="BA59" s="20">
        <f t="shared" si="103"/>
        <v>79991.816407147286</v>
      </c>
      <c r="BB59" s="20">
        <f t="shared" si="103"/>
        <v>0</v>
      </c>
      <c r="BC59" s="20">
        <f t="shared" si="103"/>
        <v>3.7490175920493814E-2</v>
      </c>
      <c r="BD59" s="20">
        <f t="shared" si="103"/>
        <v>5.9919685788056629</v>
      </c>
      <c r="BF59" t="s">
        <v>360</v>
      </c>
      <c r="BG59" s="4">
        <f>BG37+BG38</f>
        <v>0</v>
      </c>
      <c r="BH59" s="4">
        <f>BH37+BH38</f>
        <v>0</v>
      </c>
      <c r="BJ59" s="85">
        <f t="shared" ref="BJ59:CE59" si="104">BJ37+BJ38</f>
        <v>323693.94059032435</v>
      </c>
      <c r="BK59" s="85">
        <f t="shared" si="104"/>
        <v>20175990.823569097</v>
      </c>
      <c r="BL59" s="4">
        <f t="shared" si="104"/>
        <v>0</v>
      </c>
      <c r="BM59" s="4">
        <f t="shared" si="104"/>
        <v>290420.49401902524</v>
      </c>
      <c r="BN59" s="4">
        <f t="shared" si="104"/>
        <v>16823732.530081548</v>
      </c>
      <c r="BO59" s="4">
        <f t="shared" si="104"/>
        <v>0</v>
      </c>
      <c r="BP59" s="4">
        <f t="shared" si="104"/>
        <v>250452.72348524409</v>
      </c>
      <c r="BQ59" s="4">
        <f t="shared" si="104"/>
        <v>13494236.963094268</v>
      </c>
      <c r="BR59" s="20">
        <f t="shared" si="104"/>
        <v>0</v>
      </c>
      <c r="BS59" s="20">
        <f t="shared" si="104"/>
        <v>47.585419830357523</v>
      </c>
      <c r="BT59" s="20">
        <f t="shared" si="104"/>
        <v>3250.4978718389575</v>
      </c>
      <c r="BU59" s="86">
        <f t="shared" si="104"/>
        <v>895.70782133984198</v>
      </c>
      <c r="BV59" s="86">
        <f t="shared" si="104"/>
        <v>236833.85381813516</v>
      </c>
      <c r="BW59" s="20">
        <f t="shared" si="104"/>
        <v>0</v>
      </c>
      <c r="BX59" s="20">
        <f t="shared" si="104"/>
        <v>803.63539550915345</v>
      </c>
      <c r="BY59" s="20">
        <f t="shared" si="104"/>
        <v>197483.70454501922</v>
      </c>
      <c r="BZ59" s="20">
        <f t="shared" si="104"/>
        <v>0</v>
      </c>
      <c r="CA59" s="20">
        <f t="shared" si="104"/>
        <v>693.03880972402567</v>
      </c>
      <c r="CB59" s="20">
        <f t="shared" si="104"/>
        <v>158400.75326419069</v>
      </c>
      <c r="CC59" s="20">
        <f t="shared" si="104"/>
        <v>0</v>
      </c>
      <c r="CD59" s="20">
        <f t="shared" si="104"/>
        <v>0.13167572011406786</v>
      </c>
      <c r="CE59" s="20">
        <f t="shared" si="104"/>
        <v>38.15564472382556</v>
      </c>
      <c r="CG59" t="s">
        <v>360</v>
      </c>
      <c r="CH59" s="4">
        <f>CH37+CH38</f>
        <v>0</v>
      </c>
      <c r="CI59" s="4">
        <f>CI37+CI38</f>
        <v>0</v>
      </c>
      <c r="CK59" s="85">
        <f t="shared" ref="CK59:DF59" si="105">CK37+CK38</f>
        <v>3707027.6913610408</v>
      </c>
      <c r="CL59" s="85">
        <f t="shared" si="105"/>
        <v>22224280.628909636</v>
      </c>
      <c r="CM59" s="4">
        <f t="shared" si="105"/>
        <v>0</v>
      </c>
      <c r="CN59" s="4">
        <f t="shared" si="105"/>
        <v>2106428.5867360784</v>
      </c>
      <c r="CO59" s="4">
        <f t="shared" si="105"/>
        <v>14006308.586948028</v>
      </c>
      <c r="CP59" s="4">
        <f t="shared" si="105"/>
        <v>0</v>
      </c>
      <c r="CQ59" s="4">
        <f t="shared" si="105"/>
        <v>1389198.73205219</v>
      </c>
      <c r="CR59" s="4">
        <f t="shared" si="105"/>
        <v>9538324.1599409729</v>
      </c>
      <c r="CS59" s="20">
        <f t="shared" si="105"/>
        <v>0</v>
      </c>
      <c r="CT59" s="20">
        <f t="shared" si="105"/>
        <v>275.20675542659069</v>
      </c>
      <c r="CU59" s="20">
        <f t="shared" si="105"/>
        <v>1889.5865535283247</v>
      </c>
      <c r="CV59" s="86">
        <f t="shared" si="105"/>
        <v>2783.1311398083062</v>
      </c>
      <c r="CW59" s="86">
        <f t="shared" si="105"/>
        <v>192985.6609221345</v>
      </c>
      <c r="CX59" s="20">
        <f t="shared" si="105"/>
        <v>0</v>
      </c>
      <c r="CY59" s="20">
        <f t="shared" si="105"/>
        <v>1595.5606693670679</v>
      </c>
      <c r="CZ59" s="20">
        <f t="shared" si="105"/>
        <v>121624.48651838084</v>
      </c>
      <c r="DA59" s="20">
        <f t="shared" si="105"/>
        <v>0</v>
      </c>
      <c r="DB59" s="20">
        <f t="shared" si="105"/>
        <v>1055.3633530675718</v>
      </c>
      <c r="DC59" s="20">
        <f t="shared" si="105"/>
        <v>82826.518564622849</v>
      </c>
      <c r="DD59" s="20">
        <f t="shared" si="105"/>
        <v>0</v>
      </c>
      <c r="DE59" s="20">
        <f t="shared" si="105"/>
        <v>0.20907240806705718</v>
      </c>
      <c r="DF59" s="20">
        <f t="shared" si="105"/>
        <v>16.408320070791557</v>
      </c>
      <c r="DH59" t="s">
        <v>360</v>
      </c>
      <c r="DI59" s="4">
        <f>DI37+DI38</f>
        <v>0</v>
      </c>
      <c r="DJ59" s="4">
        <f>DJ37+DJ38</f>
        <v>0</v>
      </c>
      <c r="DL59" s="85">
        <f t="shared" ref="DL59:EG59" si="106">DL37+DL38</f>
        <v>1371858.3469681588</v>
      </c>
      <c r="DM59" s="85">
        <f t="shared" si="106"/>
        <v>16357082.645369409</v>
      </c>
      <c r="DN59" s="4">
        <f t="shared" si="106"/>
        <v>0</v>
      </c>
      <c r="DO59" s="4">
        <f t="shared" si="106"/>
        <v>637189.96822435991</v>
      </c>
      <c r="DP59" s="4">
        <f t="shared" si="106"/>
        <v>7757643.2301564505</v>
      </c>
      <c r="DQ59" s="4">
        <f t="shared" si="106"/>
        <v>0</v>
      </c>
      <c r="DR59" s="4">
        <f t="shared" si="106"/>
        <v>283529.44911118358</v>
      </c>
      <c r="DS59" s="4">
        <f t="shared" si="106"/>
        <v>3563485.6889618235</v>
      </c>
      <c r="DT59" s="20">
        <f t="shared" si="106"/>
        <v>0</v>
      </c>
      <c r="DU59" s="20">
        <f t="shared" si="106"/>
        <v>13.24645290514729</v>
      </c>
      <c r="DV59" s="20">
        <f t="shared" si="106"/>
        <v>166.48551148734003</v>
      </c>
      <c r="DW59" s="86">
        <f t="shared" si="106"/>
        <v>9281.6439135396249</v>
      </c>
      <c r="DX59" s="86">
        <f t="shared" si="106"/>
        <v>140782.62094773623</v>
      </c>
      <c r="DY59" s="20">
        <f t="shared" si="106"/>
        <v>0</v>
      </c>
      <c r="DZ59" s="20">
        <f t="shared" si="106"/>
        <v>4313.3622522797396</v>
      </c>
      <c r="EA59" s="20">
        <f t="shared" si="106"/>
        <v>66768.712367426109</v>
      </c>
      <c r="EB59" s="20">
        <f t="shared" si="106"/>
        <v>0</v>
      </c>
      <c r="EC59" s="20">
        <f t="shared" si="106"/>
        <v>1920.9099762932169</v>
      </c>
      <c r="ED59" s="20">
        <f t="shared" si="106"/>
        <v>30670.313642012243</v>
      </c>
      <c r="EE59" s="20">
        <f t="shared" si="106"/>
        <v>0</v>
      </c>
      <c r="EF59" s="20">
        <f t="shared" si="106"/>
        <v>8.9744623056836587E-2</v>
      </c>
      <c r="EG59" s="20">
        <f t="shared" si="106"/>
        <v>1.4329124065193501</v>
      </c>
      <c r="EI59" t="s">
        <v>360</v>
      </c>
      <c r="EJ59" s="81"/>
      <c r="EK59" s="81"/>
      <c r="EL59" s="81"/>
      <c r="EM59" s="87"/>
      <c r="EN59" s="87"/>
      <c r="EO59" s="81"/>
      <c r="EP59" s="81"/>
      <c r="EQ59" s="81"/>
      <c r="ER59" s="81"/>
      <c r="ES59" s="81"/>
      <c r="ET59" s="81"/>
      <c r="EU59" s="81"/>
      <c r="EV59" s="81"/>
      <c r="EW59" s="81"/>
      <c r="EX59" s="87"/>
      <c r="EY59" s="87"/>
      <c r="EZ59" s="81"/>
      <c r="FA59" s="81"/>
      <c r="FB59" s="81"/>
      <c r="FC59" s="81"/>
      <c r="FD59" s="81"/>
      <c r="FE59" s="81"/>
      <c r="FF59" s="81"/>
      <c r="FG59" s="81"/>
      <c r="FH59" s="81"/>
      <c r="FJ59" t="s">
        <v>360</v>
      </c>
      <c r="FK59" s="4">
        <f>FK37+FK38</f>
        <v>0</v>
      </c>
      <c r="FL59" s="4">
        <f>FL37+FL38</f>
        <v>0</v>
      </c>
      <c r="FN59" s="85">
        <f t="shared" ref="FN59:GI59" si="107">FN37+FN38</f>
        <v>4068241.9095523767</v>
      </c>
      <c r="FO59" s="85">
        <f t="shared" si="107"/>
        <v>25811721.708365727</v>
      </c>
      <c r="FP59" s="4">
        <f t="shared" si="107"/>
        <v>0</v>
      </c>
      <c r="FQ59" s="4">
        <f t="shared" si="107"/>
        <v>2309632.7362214266</v>
      </c>
      <c r="FR59" s="4">
        <f t="shared" si="107"/>
        <v>16256790.744196307</v>
      </c>
      <c r="FS59" s="4">
        <f t="shared" si="107"/>
        <v>0</v>
      </c>
      <c r="FT59" s="4">
        <f t="shared" si="107"/>
        <v>1522765.4119387295</v>
      </c>
      <c r="FU59" s="4">
        <f t="shared" si="107"/>
        <v>11068855.042236714</v>
      </c>
      <c r="FV59" s="20">
        <f t="shared" si="107"/>
        <v>0</v>
      </c>
      <c r="FW59" s="20">
        <f t="shared" si="107"/>
        <v>302.92746171606706</v>
      </c>
      <c r="FX59" s="20">
        <f t="shared" si="107"/>
        <v>2201.9545070825216</v>
      </c>
      <c r="FY59" s="86">
        <f t="shared" si="107"/>
        <v>6191.9682769125975</v>
      </c>
      <c r="FZ59" s="86">
        <f t="shared" si="107"/>
        <v>225663.66374875177</v>
      </c>
      <c r="GA59" s="20">
        <f t="shared" si="107"/>
        <v>0</v>
      </c>
      <c r="GB59" s="20">
        <f t="shared" si="107"/>
        <v>3499.9269185863586</v>
      </c>
      <c r="GC59" s="20">
        <f t="shared" si="107"/>
        <v>142127.94487642148</v>
      </c>
      <c r="GD59" s="20">
        <f t="shared" si="107"/>
        <v>0</v>
      </c>
      <c r="GE59" s="20">
        <f t="shared" si="107"/>
        <v>2304.1722635377059</v>
      </c>
      <c r="GF59" s="20">
        <f t="shared" si="107"/>
        <v>96771.475012665178</v>
      </c>
      <c r="GG59" s="20">
        <f t="shared" si="107"/>
        <v>0</v>
      </c>
      <c r="GH59" s="20">
        <f t="shared" si="107"/>
        <v>0.45837464502255643</v>
      </c>
      <c r="GI59" s="20">
        <f t="shared" si="107"/>
        <v>19.250987093792745</v>
      </c>
      <c r="GK59" t="s">
        <v>360</v>
      </c>
      <c r="GL59">
        <f>GL41+GL40</f>
        <v>0</v>
      </c>
      <c r="GM59">
        <f t="shared" ref="GM59:HI59" si="108">GM41+GM40</f>
        <v>0</v>
      </c>
      <c r="GN59">
        <f t="shared" si="108"/>
        <v>0</v>
      </c>
      <c r="GO59" s="84">
        <f t="shared" si="108"/>
        <v>281205.40445254993</v>
      </c>
      <c r="GP59" s="84">
        <f t="shared" si="108"/>
        <v>14649797.40501301</v>
      </c>
      <c r="GQ59">
        <f t="shared" si="108"/>
        <v>0</v>
      </c>
      <c r="GR59">
        <f t="shared" si="108"/>
        <v>173273.55666392279</v>
      </c>
      <c r="GS59">
        <f t="shared" si="108"/>
        <v>1621097.505918839</v>
      </c>
      <c r="GT59">
        <f t="shared" si="108"/>
        <v>0</v>
      </c>
      <c r="GU59">
        <f t="shared" si="108"/>
        <v>180766.25539286283</v>
      </c>
      <c r="GV59">
        <f t="shared" si="108"/>
        <v>8214266.3998371474</v>
      </c>
      <c r="GW59">
        <f t="shared" si="108"/>
        <v>0</v>
      </c>
      <c r="GX59">
        <f t="shared" si="108"/>
        <v>37.014479827759104</v>
      </c>
      <c r="GY59">
        <f t="shared" si="108"/>
        <v>2026.964588881317</v>
      </c>
      <c r="GZ59" s="84">
        <f t="shared" si="108"/>
        <v>43420.102484387338</v>
      </c>
      <c r="HA59" s="84">
        <f t="shared" si="108"/>
        <v>4093599.4514420805</v>
      </c>
      <c r="HB59">
        <f t="shared" si="108"/>
        <v>0</v>
      </c>
      <c r="HC59">
        <f t="shared" si="108"/>
        <v>37270.676904863591</v>
      </c>
      <c r="HD59">
        <f t="shared" si="108"/>
        <v>3371538.9409633558</v>
      </c>
      <c r="HE59">
        <f t="shared" si="108"/>
        <v>0</v>
      </c>
      <c r="HF59">
        <f t="shared" si="108"/>
        <v>26980.096001848073</v>
      </c>
      <c r="HG59">
        <f t="shared" si="108"/>
        <v>2295316.1397894844</v>
      </c>
      <c r="HH59">
        <f t="shared" si="108"/>
        <v>0</v>
      </c>
      <c r="HI59">
        <f t="shared" si="108"/>
        <v>5.7916762450007706</v>
      </c>
      <c r="HJ59">
        <f>HJ41+HJ40</f>
        <v>566.39562307515166</v>
      </c>
      <c r="HL59" t="s">
        <v>360</v>
      </c>
      <c r="HM59" s="81"/>
      <c r="HN59" s="81"/>
      <c r="HO59" s="81"/>
      <c r="HP59" s="87"/>
      <c r="HQ59" s="87"/>
      <c r="HR59" s="81"/>
      <c r="HS59" s="81"/>
      <c r="HT59" s="81"/>
      <c r="HU59" s="81"/>
      <c r="HV59" s="81"/>
      <c r="HW59" s="81"/>
      <c r="HX59" s="81"/>
      <c r="HY59" s="81"/>
      <c r="HZ59" s="81"/>
      <c r="IA59" s="87"/>
      <c r="IB59" s="87"/>
      <c r="IC59" s="81"/>
      <c r="ID59" s="81"/>
      <c r="IE59" s="81"/>
      <c r="IF59" s="81"/>
      <c r="IG59" s="81"/>
      <c r="IH59" s="81"/>
      <c r="II59" s="81"/>
      <c r="IJ59" s="81"/>
      <c r="IK59" s="81"/>
    </row>
    <row r="60" spans="2:245" x14ac:dyDescent="0.3">
      <c r="B60">
        <v>188</v>
      </c>
      <c r="C60" t="s">
        <v>18</v>
      </c>
      <c r="D60">
        <f t="shared" si="33"/>
        <v>0</v>
      </c>
      <c r="E60">
        <f t="shared" si="33"/>
        <v>0</v>
      </c>
      <c r="F60">
        <f t="shared" si="33"/>
        <v>0</v>
      </c>
      <c r="G60">
        <f t="shared" si="33"/>
        <v>4385987.628004279</v>
      </c>
      <c r="H60">
        <f t="shared" si="33"/>
        <v>117539156.74567969</v>
      </c>
      <c r="I60">
        <f t="shared" si="33"/>
        <v>0</v>
      </c>
      <c r="J60">
        <f t="shared" si="33"/>
        <v>2247917.0835053492</v>
      </c>
      <c r="K60">
        <f t="shared" si="33"/>
        <v>7940768.4195252582</v>
      </c>
      <c r="L60">
        <f t="shared" si="33"/>
        <v>0</v>
      </c>
      <c r="M60">
        <f t="shared" si="33"/>
        <v>906055.66646310315</v>
      </c>
      <c r="N60">
        <f t="shared" si="34"/>
        <v>3785499.520649082</v>
      </c>
      <c r="O60">
        <f t="shared" si="34"/>
        <v>0</v>
      </c>
      <c r="P60">
        <f t="shared" si="34"/>
        <v>145.41608779772724</v>
      </c>
      <c r="Q60">
        <f t="shared" si="34"/>
        <v>607.54824568538572</v>
      </c>
      <c r="R60">
        <f t="shared" si="34"/>
        <v>41999.549342226484</v>
      </c>
      <c r="S60">
        <f t="shared" si="34"/>
        <v>1301453.240278116</v>
      </c>
      <c r="T60">
        <f t="shared" si="34"/>
        <v>0</v>
      </c>
      <c r="U60">
        <f t="shared" si="34"/>
        <v>20548.000826454616</v>
      </c>
      <c r="V60">
        <f t="shared" si="34"/>
        <v>87924.220966211258</v>
      </c>
      <c r="W60">
        <f t="shared" si="34"/>
        <v>0</v>
      </c>
      <c r="X60">
        <f t="shared" si="34"/>
        <v>8480.5888004495209</v>
      </c>
      <c r="Y60">
        <f t="shared" si="34"/>
        <v>41914.973304426807</v>
      </c>
      <c r="Z60">
        <f t="shared" si="34"/>
        <v>0</v>
      </c>
      <c r="AA60">
        <f t="shared" si="34"/>
        <v>1.3610797782398831</v>
      </c>
      <c r="AB60">
        <f t="shared" si="34"/>
        <v>6.7270827430161333</v>
      </c>
      <c r="AD60">
        <v>59</v>
      </c>
      <c r="AE60" t="s">
        <v>18</v>
      </c>
      <c r="AF60" s="4">
        <f>AF40+AF39+AF28+AF41</f>
        <v>58882559.999999993</v>
      </c>
      <c r="AG60" s="4">
        <f>AG40+AG39+AG28+AG41</f>
        <v>0</v>
      </c>
      <c r="AH60" s="4"/>
      <c r="AI60" s="85">
        <f t="shared" ref="AI60:BD60" si="109">AI40+AI39+AI28+AI41</f>
        <v>13807206.216719735</v>
      </c>
      <c r="AJ60" s="85">
        <f t="shared" si="109"/>
        <v>185017296.1589638</v>
      </c>
      <c r="AK60" s="4">
        <f t="shared" si="109"/>
        <v>33685591.401884623</v>
      </c>
      <c r="AL60" s="4">
        <f t="shared" si="109"/>
        <v>7357191.1635975074</v>
      </c>
      <c r="AM60" s="4">
        <f t="shared" si="109"/>
        <v>12499489.898365745</v>
      </c>
      <c r="AN60" s="4">
        <f t="shared" si="109"/>
        <v>12865759.339964954</v>
      </c>
      <c r="AO60" s="4">
        <f t="shared" si="109"/>
        <v>2908459.5443115393</v>
      </c>
      <c r="AP60" s="4">
        <f t="shared" si="109"/>
        <v>5958719.6753246244</v>
      </c>
      <c r="AQ60" s="20">
        <f t="shared" si="109"/>
        <v>2064.8713528474582</v>
      </c>
      <c r="AR60" s="20">
        <f t="shared" si="109"/>
        <v>466.78898891800884</v>
      </c>
      <c r="AS60" s="20">
        <f t="shared" si="109"/>
        <v>956.33605697927169</v>
      </c>
      <c r="AT60" s="85">
        <f t="shared" si="109"/>
        <v>44335.367258494938</v>
      </c>
      <c r="AU60" s="85">
        <f t="shared" si="109"/>
        <v>1447921.5528256849</v>
      </c>
      <c r="AV60" s="4">
        <f t="shared" si="109"/>
        <v>0</v>
      </c>
      <c r="AW60" s="4">
        <f t="shared" si="109"/>
        <v>22509.024291217254</v>
      </c>
      <c r="AX60" s="4">
        <f t="shared" si="109"/>
        <v>97819.399585328239</v>
      </c>
      <c r="AY60" s="4">
        <f t="shared" si="109"/>
        <v>0</v>
      </c>
      <c r="AZ60" s="4">
        <f t="shared" si="109"/>
        <v>9115.9878774579865</v>
      </c>
      <c r="BA60" s="4">
        <f t="shared" si="109"/>
        <v>46632.173446833665</v>
      </c>
      <c r="BB60" s="20">
        <f t="shared" si="109"/>
        <v>0</v>
      </c>
      <c r="BC60" s="20">
        <f t="shared" si="109"/>
        <v>1.463057229944966</v>
      </c>
      <c r="BD60" s="20">
        <f t="shared" si="109"/>
        <v>7.4841629263401899</v>
      </c>
      <c r="BF60" t="s">
        <v>18</v>
      </c>
      <c r="BG60" s="4">
        <f>BG40+BG39+BG28+BG41</f>
        <v>58882559.999999993</v>
      </c>
      <c r="BH60" s="4">
        <f>BH40+BH39+BH28+BH41</f>
        <v>0</v>
      </c>
      <c r="BI60" s="4"/>
      <c r="BJ60" s="85">
        <f t="shared" ref="BJ60:CE60" si="110">BJ40+BJ39+BJ28+BJ41</f>
        <v>3395325.2837634068</v>
      </c>
      <c r="BK60" s="85">
        <f t="shared" si="110"/>
        <v>178415493.36335891</v>
      </c>
      <c r="BL60" s="4">
        <f t="shared" si="110"/>
        <v>37672726.018086053</v>
      </c>
      <c r="BM60" s="4">
        <f t="shared" si="110"/>
        <v>2356829.9759302074</v>
      </c>
      <c r="BN60" s="4">
        <f t="shared" si="110"/>
        <v>7262809.7818458788</v>
      </c>
      <c r="BO60" s="4">
        <f t="shared" si="110"/>
        <v>6612073.2187220501</v>
      </c>
      <c r="BP60" s="4">
        <f t="shared" si="110"/>
        <v>511689.14596506476</v>
      </c>
      <c r="BQ60" s="4">
        <f t="shared" si="110"/>
        <v>2378393.0008043796</v>
      </c>
      <c r="BR60" s="20">
        <f t="shared" si="110"/>
        <v>3583.5435680059345</v>
      </c>
      <c r="BS60" s="20">
        <f t="shared" si="110"/>
        <v>278.65974430415127</v>
      </c>
      <c r="BT60" s="20">
        <f t="shared" si="110"/>
        <v>896.56543666426614</v>
      </c>
      <c r="BU60" s="85">
        <f t="shared" si="110"/>
        <v>27079.549196203825</v>
      </c>
      <c r="BV60" s="85">
        <f t="shared" si="110"/>
        <v>2094312.4550169376</v>
      </c>
      <c r="BW60" s="4">
        <f t="shared" si="110"/>
        <v>0</v>
      </c>
      <c r="BX60" s="4">
        <f t="shared" si="110"/>
        <v>19616.828062621702</v>
      </c>
      <c r="BY60" s="4">
        <f t="shared" si="110"/>
        <v>85253.767471645231</v>
      </c>
      <c r="BZ60" s="4">
        <f t="shared" si="110"/>
        <v>0</v>
      </c>
      <c r="CA60" s="4">
        <f t="shared" si="110"/>
        <v>4660.4609084284875</v>
      </c>
      <c r="CB60" s="4">
        <f t="shared" si="110"/>
        <v>27918.528770173976</v>
      </c>
      <c r="CC60" s="20">
        <f t="shared" si="110"/>
        <v>0</v>
      </c>
      <c r="CD60" s="20">
        <f t="shared" si="110"/>
        <v>2.5424661591964677</v>
      </c>
      <c r="CE60" s="20">
        <f t="shared" si="110"/>
        <v>10.524243861039544</v>
      </c>
      <c r="CG60" t="s">
        <v>18</v>
      </c>
      <c r="CH60" s="4">
        <f>CH40+CH39+CH28+CH41</f>
        <v>58882559.999999993</v>
      </c>
      <c r="CI60" s="4">
        <f>CI40+CI39+CI28+CI41</f>
        <v>0</v>
      </c>
      <c r="CJ60" s="4"/>
      <c r="CK60" s="85">
        <f t="shared" ref="CK60:DF60" si="111">CK40+CK39+CK28+CK41</f>
        <v>17575920.436734732</v>
      </c>
      <c r="CL60" s="85">
        <f t="shared" si="111"/>
        <v>170027955.62900823</v>
      </c>
      <c r="CM60" s="4">
        <f t="shared" si="111"/>
        <v>28697069.592131317</v>
      </c>
      <c r="CN60" s="4">
        <f t="shared" si="111"/>
        <v>7931805.0190398879</v>
      </c>
      <c r="CO60" s="4">
        <f t="shared" si="111"/>
        <v>7126252.4815055188</v>
      </c>
      <c r="CP60" s="4">
        <f t="shared" si="111"/>
        <v>24665188.637416493</v>
      </c>
      <c r="CQ60" s="4">
        <f t="shared" si="111"/>
        <v>5797430.3085277183</v>
      </c>
      <c r="CR60" s="4">
        <f t="shared" si="111"/>
        <v>4769723.6212716643</v>
      </c>
      <c r="CS60" s="20">
        <f t="shared" si="111"/>
        <v>11131.351918597447</v>
      </c>
      <c r="CT60" s="20">
        <f t="shared" si="111"/>
        <v>2450.8773973723723</v>
      </c>
      <c r="CU60" s="20">
        <f t="shared" si="111"/>
        <v>1932.6672246254057</v>
      </c>
      <c r="CV60" s="85">
        <f t="shared" si="111"/>
        <v>36439.108032504722</v>
      </c>
      <c r="CW60" s="85">
        <f t="shared" si="111"/>
        <v>1476446.321939437</v>
      </c>
      <c r="CX60" s="4">
        <f t="shared" si="111"/>
        <v>0</v>
      </c>
      <c r="CY60" s="4">
        <f t="shared" si="111"/>
        <v>15720.647253627702</v>
      </c>
      <c r="CZ60" s="4">
        <f t="shared" si="111"/>
        <v>61881.172578984653</v>
      </c>
      <c r="DA60" s="4">
        <f t="shared" si="111"/>
        <v>0</v>
      </c>
      <c r="DB60" s="4">
        <f t="shared" si="111"/>
        <v>10232.720325929182</v>
      </c>
      <c r="DC60" s="4">
        <f t="shared" si="111"/>
        <v>41418.135454501273</v>
      </c>
      <c r="DD60" s="20">
        <f t="shared" si="111"/>
        <v>0</v>
      </c>
      <c r="DE60" s="20">
        <f t="shared" si="111"/>
        <v>4.085951511423203</v>
      </c>
      <c r="DF60" s="20">
        <f t="shared" si="111"/>
        <v>16.78241324948478</v>
      </c>
      <c r="DH60" t="s">
        <v>18</v>
      </c>
      <c r="DI60" s="4">
        <f>DI40+DI39+DI28+DI41</f>
        <v>58882559.999999993</v>
      </c>
      <c r="DJ60" s="4">
        <f>DJ40+DJ39+DJ28+DJ41</f>
        <v>0</v>
      </c>
      <c r="DK60" s="4"/>
      <c r="DL60" s="85">
        <f t="shared" ref="DL60:EG60" si="112">DL40+DL39+DL28+DL41</f>
        <v>23712721.958548237</v>
      </c>
      <c r="DM60" s="85">
        <f t="shared" si="112"/>
        <v>341333379.7588408</v>
      </c>
      <c r="DN60" s="4">
        <f t="shared" si="112"/>
        <v>41440819.7752809</v>
      </c>
      <c r="DO60" s="4">
        <f t="shared" si="112"/>
        <v>16163753.462984489</v>
      </c>
      <c r="DP60" s="4">
        <f t="shared" si="112"/>
        <v>19583402.940029748</v>
      </c>
      <c r="DQ60" s="4">
        <f t="shared" si="112"/>
        <v>23045714.456928838</v>
      </c>
      <c r="DR60" s="4">
        <f t="shared" si="112"/>
        <v>8829178.4542266335</v>
      </c>
      <c r="DS60" s="4">
        <f t="shared" si="112"/>
        <v>10606581.111539271</v>
      </c>
      <c r="DT60" s="20">
        <f t="shared" si="112"/>
        <v>1076.6922877893696</v>
      </c>
      <c r="DU60" s="20">
        <f t="shared" si="112"/>
        <v>424.95958520985641</v>
      </c>
      <c r="DV60" s="20">
        <f t="shared" si="112"/>
        <v>517.70104638387647</v>
      </c>
      <c r="DW60" s="85">
        <f t="shared" si="112"/>
        <v>230298.23472022376</v>
      </c>
      <c r="DX60" s="85">
        <f t="shared" si="112"/>
        <v>2937798.1918433555</v>
      </c>
      <c r="DY60" s="4">
        <f t="shared" si="112"/>
        <v>0</v>
      </c>
      <c r="DZ60" s="4">
        <f t="shared" si="112"/>
        <v>155166.0742913968</v>
      </c>
      <c r="EA60" s="4">
        <f t="shared" si="112"/>
        <v>168551.00953796812</v>
      </c>
      <c r="EB60" s="4">
        <f t="shared" si="112"/>
        <v>0</v>
      </c>
      <c r="EC60" s="4">
        <f t="shared" si="112"/>
        <v>84186.425760347251</v>
      </c>
      <c r="ED60" s="4">
        <f t="shared" si="112"/>
        <v>91289.034881777901</v>
      </c>
      <c r="EE60" s="20">
        <f t="shared" si="112"/>
        <v>0</v>
      </c>
      <c r="EF60" s="20">
        <f t="shared" si="112"/>
        <v>4.0973251769756445</v>
      </c>
      <c r="EG60" s="20">
        <f t="shared" si="112"/>
        <v>4.4557646224243115</v>
      </c>
      <c r="EI60" t="s">
        <v>18</v>
      </c>
      <c r="EJ60">
        <f>SUM(EJ33:EJ48)+EJ31+EJ30</f>
        <v>58882559.999999993</v>
      </c>
      <c r="EK60">
        <f>SUM(EK33:EK48)+EK31+EK30</f>
        <v>0</v>
      </c>
      <c r="EL60">
        <f t="shared" ref="EL60:FH60" si="113">SUM(EL33:EL48)+EL31+EL30</f>
        <v>0</v>
      </c>
      <c r="EM60" s="84">
        <f t="shared" si="113"/>
        <v>71194463.107451037</v>
      </c>
      <c r="EN60" s="84">
        <f t="shared" si="113"/>
        <v>170897968.16053337</v>
      </c>
      <c r="EO60">
        <f t="shared" si="113"/>
        <v>21550517.513090231</v>
      </c>
      <c r="EP60">
        <f t="shared" si="113"/>
        <v>25865382.897330333</v>
      </c>
      <c r="EQ60">
        <f t="shared" si="113"/>
        <v>2047374.2627734859</v>
      </c>
      <c r="ER60">
        <f t="shared" si="113"/>
        <v>17243102.593667917</v>
      </c>
      <c r="ES60">
        <f t="shared" si="113"/>
        <v>20640363.854671948</v>
      </c>
      <c r="ET60">
        <f t="shared" si="113"/>
        <v>1443890.9763193687</v>
      </c>
      <c r="EU60">
        <f t="shared" si="113"/>
        <v>31476.463038555237</v>
      </c>
      <c r="EV60">
        <f t="shared" si="113"/>
        <v>37712.466624951521</v>
      </c>
      <c r="EW60">
        <f t="shared" si="113"/>
        <v>2640.0792344568758</v>
      </c>
      <c r="EX60" s="84">
        <f t="shared" si="113"/>
        <v>71270.651403478041</v>
      </c>
      <c r="EY60" s="84">
        <f t="shared" si="113"/>
        <v>1214191.5314310566</v>
      </c>
      <c r="EZ60">
        <f t="shared" si="113"/>
        <v>0</v>
      </c>
      <c r="FA60">
        <f t="shared" si="113"/>
        <v>23608.263841296171</v>
      </c>
      <c r="FB60">
        <f t="shared" si="113"/>
        <v>14629.002362420695</v>
      </c>
      <c r="FC60">
        <f t="shared" si="113"/>
        <v>0</v>
      </c>
      <c r="FD60">
        <f t="shared" si="113"/>
        <v>18270.67543364751</v>
      </c>
      <c r="FE60">
        <f t="shared" si="113"/>
        <v>10318.852679305519</v>
      </c>
      <c r="FF60">
        <f t="shared" si="113"/>
        <v>0</v>
      </c>
      <c r="FG60">
        <f t="shared" si="113"/>
        <v>33.576053462845245</v>
      </c>
      <c r="FH60">
        <f t="shared" si="113"/>
        <v>18.86738995499357</v>
      </c>
      <c r="FJ60" t="s">
        <v>18</v>
      </c>
      <c r="FK60" s="4">
        <f>FK40+FK39+FK28+FK41</f>
        <v>58882559.999999993</v>
      </c>
      <c r="FL60" s="4">
        <f>FL40+FL39+FL28+FL41</f>
        <v>0</v>
      </c>
      <c r="FM60" s="4"/>
      <c r="FN60" s="85">
        <f t="shared" ref="FN60:GI60" si="114">FN40+FN39+FN28+FN41</f>
        <v>20321680.878243364</v>
      </c>
      <c r="FO60" s="85">
        <f t="shared" si="114"/>
        <v>216407627.16833624</v>
      </c>
      <c r="FP60" s="4">
        <f t="shared" si="114"/>
        <v>28697069.592131317</v>
      </c>
      <c r="FQ60" s="4">
        <f t="shared" si="114"/>
        <v>9113183.3099349327</v>
      </c>
      <c r="FR60" s="4">
        <f t="shared" si="114"/>
        <v>8763466.117481811</v>
      </c>
      <c r="FS60" s="4">
        <f t="shared" si="114"/>
        <v>24665188.637416493</v>
      </c>
      <c r="FT60" s="4">
        <f t="shared" si="114"/>
        <v>6560577.5586074963</v>
      </c>
      <c r="FU60" s="4">
        <f t="shared" si="114"/>
        <v>5859701.0897712298</v>
      </c>
      <c r="FV60" s="20">
        <f t="shared" si="114"/>
        <v>11177.86456914992</v>
      </c>
      <c r="FW60" s="20">
        <f t="shared" si="114"/>
        <v>2765.8655988062615</v>
      </c>
      <c r="FX60" s="20">
        <f t="shared" si="114"/>
        <v>2383.0201694374391</v>
      </c>
      <c r="FY60" s="85">
        <f t="shared" si="114"/>
        <v>57187.406898649875</v>
      </c>
      <c r="FZ60" s="85">
        <f t="shared" si="114"/>
        <v>1891982.9743148386</v>
      </c>
      <c r="GA60" s="4">
        <f t="shared" si="114"/>
        <v>0</v>
      </c>
      <c r="GB60" s="4">
        <f t="shared" si="114"/>
        <v>24638.866135001721</v>
      </c>
      <c r="GC60" s="4">
        <f t="shared" si="114"/>
        <v>76616.193741467694</v>
      </c>
      <c r="GD60" s="4">
        <f t="shared" si="114"/>
        <v>0</v>
      </c>
      <c r="GE60" s="4">
        <f t="shared" si="114"/>
        <v>15977.589857070128</v>
      </c>
      <c r="GF60" s="4">
        <f t="shared" si="114"/>
        <v>51229.500741198462</v>
      </c>
      <c r="GG60" s="20">
        <f t="shared" si="114"/>
        <v>0</v>
      </c>
      <c r="GH60" s="20">
        <f t="shared" si="114"/>
        <v>6.3936244595770217</v>
      </c>
      <c r="GI60" s="20">
        <f t="shared" si="114"/>
        <v>20.833986523577497</v>
      </c>
      <c r="GK60" t="s">
        <v>18</v>
      </c>
      <c r="GL60">
        <f>GL39+SUM(GL42:GL45)</f>
        <v>58882559.999999993</v>
      </c>
      <c r="GM60">
        <f t="shared" ref="GM60:HI60" si="115">GM39+SUM(GM42:GM45)</f>
        <v>0</v>
      </c>
      <c r="GN60">
        <f t="shared" si="115"/>
        <v>0</v>
      </c>
      <c r="GO60" s="84">
        <f t="shared" si="115"/>
        <v>1896747.7216843376</v>
      </c>
      <c r="GP60" s="84">
        <f t="shared" si="115"/>
        <v>555391832.04335725</v>
      </c>
      <c r="GQ60">
        <f t="shared" si="115"/>
        <v>36282341.786921203</v>
      </c>
      <c r="GR60">
        <f t="shared" si="115"/>
        <v>1168740.7803212912</v>
      </c>
      <c r="GS60">
        <f t="shared" si="115"/>
        <v>61457799.643365204</v>
      </c>
      <c r="GT60">
        <f t="shared" si="115"/>
        <v>8051305.7372858087</v>
      </c>
      <c r="GU60">
        <f t="shared" si="115"/>
        <v>639341.85889020655</v>
      </c>
      <c r="GV60">
        <f t="shared" si="115"/>
        <v>3729593.0253365766</v>
      </c>
      <c r="GW60">
        <f t="shared" si="115"/>
        <v>4363.5640342283223</v>
      </c>
      <c r="GX60">
        <f t="shared" si="115"/>
        <v>346.50393762968224</v>
      </c>
      <c r="GY60">
        <f t="shared" si="115"/>
        <v>1205.0054110305757</v>
      </c>
      <c r="GZ60" s="84">
        <f t="shared" si="115"/>
        <v>235669.74329499411</v>
      </c>
      <c r="HA60" s="84">
        <f t="shared" si="115"/>
        <v>155193388.4225671</v>
      </c>
      <c r="HB60">
        <f t="shared" si="115"/>
        <v>0</v>
      </c>
      <c r="HC60">
        <f t="shared" si="115"/>
        <v>168298.49028863042</v>
      </c>
      <c r="HD60">
        <f t="shared" si="115"/>
        <v>2543466.1950078728</v>
      </c>
      <c r="HE60">
        <f t="shared" si="115"/>
        <v>0</v>
      </c>
      <c r="HF60">
        <f t="shared" si="115"/>
        <v>61482.707744868414</v>
      </c>
      <c r="HG60">
        <f t="shared" si="115"/>
        <v>1042161.8497874688</v>
      </c>
      <c r="HH60">
        <f t="shared" si="115"/>
        <v>0</v>
      </c>
      <c r="HI60">
        <f t="shared" si="115"/>
        <v>33.321766803619184</v>
      </c>
      <c r="HJ60">
        <f>HJ39+SUM(HJ42:HJ45)</f>
        <v>336.71520180146285</v>
      </c>
      <c r="HL60" t="s">
        <v>18</v>
      </c>
      <c r="HM60">
        <f>SUM(HM33:HM48)+HM31+HM30</f>
        <v>58882559.999999993</v>
      </c>
      <c r="HN60">
        <f>SUM(HN33:HN48)+HN31+HN30</f>
        <v>0</v>
      </c>
      <c r="HO60">
        <f t="shared" ref="HO60:IK60" si="116">SUM(HO33:HO48)+HO31+HO30</f>
        <v>0</v>
      </c>
      <c r="HP60" s="84">
        <f t="shared" si="116"/>
        <v>71194463.107451037</v>
      </c>
      <c r="HQ60" s="84">
        <f t="shared" si="116"/>
        <v>170897968.16053337</v>
      </c>
      <c r="HR60">
        <f t="shared" si="116"/>
        <v>21550517.513090231</v>
      </c>
      <c r="HS60">
        <f t="shared" si="116"/>
        <v>25865382.897330333</v>
      </c>
      <c r="HT60">
        <f t="shared" si="116"/>
        <v>2047374.2627734831</v>
      </c>
      <c r="HU60">
        <f t="shared" si="116"/>
        <v>17243102.593667917</v>
      </c>
      <c r="HV60">
        <f t="shared" si="116"/>
        <v>20640363.854671948</v>
      </c>
      <c r="HW60">
        <f t="shared" si="116"/>
        <v>1443890.9763193666</v>
      </c>
      <c r="HX60">
        <f t="shared" si="116"/>
        <v>31603.946833068894</v>
      </c>
      <c r="HY60">
        <f t="shared" si="116"/>
        <v>37865.207050072655</v>
      </c>
      <c r="HZ60">
        <f t="shared" si="116"/>
        <v>2650.7719008537615</v>
      </c>
      <c r="IA60" s="84">
        <f t="shared" si="116"/>
        <v>71270.651403478041</v>
      </c>
      <c r="IB60" s="84">
        <f t="shared" si="116"/>
        <v>1214191.5314310566</v>
      </c>
      <c r="IC60">
        <f t="shared" si="116"/>
        <v>0</v>
      </c>
      <c r="ID60">
        <f t="shared" si="116"/>
        <v>23608.263841296171</v>
      </c>
      <c r="IE60">
        <f t="shared" si="116"/>
        <v>14629.002362420695</v>
      </c>
      <c r="IF60">
        <f t="shared" si="116"/>
        <v>0</v>
      </c>
      <c r="IG60">
        <f t="shared" si="116"/>
        <v>18270.67543364751</v>
      </c>
      <c r="IH60">
        <f t="shared" si="116"/>
        <v>10318.852679305519</v>
      </c>
      <c r="II60">
        <f t="shared" si="116"/>
        <v>0</v>
      </c>
      <c r="IJ60">
        <f t="shared" si="116"/>
        <v>33.712040873342858</v>
      </c>
      <c r="IK60">
        <f t="shared" si="116"/>
        <v>18.943805353416359</v>
      </c>
    </row>
    <row r="61" spans="2:245" x14ac:dyDescent="0.3">
      <c r="B61">
        <v>189</v>
      </c>
      <c r="C61" t="s">
        <v>72</v>
      </c>
      <c r="D61">
        <f t="shared" si="33"/>
        <v>345148206.25208402</v>
      </c>
      <c r="E61">
        <f t="shared" si="33"/>
        <v>4296604.9691098761</v>
      </c>
      <c r="F61">
        <f t="shared" si="33"/>
        <v>0</v>
      </c>
      <c r="G61">
        <f t="shared" si="33"/>
        <v>228868576.40822506</v>
      </c>
      <c r="H61">
        <f t="shared" si="33"/>
        <v>251791231.39342642</v>
      </c>
      <c r="I61">
        <f t="shared" si="33"/>
        <v>163505186.1774832</v>
      </c>
      <c r="J61">
        <f t="shared" si="33"/>
        <v>120961585.35776402</v>
      </c>
      <c r="K61">
        <f t="shared" si="33"/>
        <v>81874816.566956967</v>
      </c>
      <c r="L61">
        <f t="shared" si="33"/>
        <v>37299510.367305972</v>
      </c>
      <c r="M61">
        <f t="shared" si="33"/>
        <v>33442427.715506542</v>
      </c>
      <c r="N61">
        <f t="shared" si="34"/>
        <v>31983810.558940746</v>
      </c>
      <c r="O61">
        <f t="shared" si="34"/>
        <v>7246.6500747700784</v>
      </c>
      <c r="P61">
        <f t="shared" si="34"/>
        <v>5220.3566126732821</v>
      </c>
      <c r="Q61">
        <f t="shared" si="34"/>
        <v>4044.3335657483058</v>
      </c>
      <c r="R61">
        <f t="shared" si="34"/>
        <v>3039293.0320959529</v>
      </c>
      <c r="S61">
        <f t="shared" si="34"/>
        <v>2787960.3958672807</v>
      </c>
      <c r="T61">
        <f t="shared" si="34"/>
        <v>2272423.6321826074</v>
      </c>
      <c r="U61">
        <f t="shared" si="34"/>
        <v>1791046.4172270559</v>
      </c>
      <c r="V61">
        <f t="shared" si="34"/>
        <v>906559.55230986502</v>
      </c>
      <c r="W61">
        <f t="shared" si="34"/>
        <v>400495.17293909861</v>
      </c>
      <c r="X61">
        <f t="shared" si="34"/>
        <v>382795.49453299271</v>
      </c>
      <c r="Y61">
        <f t="shared" si="34"/>
        <v>354140.99471923284</v>
      </c>
      <c r="Z61">
        <f t="shared" si="34"/>
        <v>30.000000000000007</v>
      </c>
      <c r="AA61">
        <f t="shared" si="34"/>
        <v>42.726252283993965</v>
      </c>
      <c r="AB61">
        <f t="shared" si="34"/>
        <v>44.780915310608997</v>
      </c>
      <c r="AD61">
        <v>60</v>
      </c>
      <c r="AE61" t="s">
        <v>72</v>
      </c>
      <c r="AF61" s="4">
        <f>SUM(AF50:AF60)</f>
        <v>472231439.99999994</v>
      </c>
      <c r="AG61" s="4">
        <f>SUM(AG50:AG60)</f>
        <v>4571640</v>
      </c>
      <c r="AI61" s="85">
        <f t="shared" ref="AI61:BD61" si="117">SUM(AI50:AI60)</f>
        <v>304085531.06014305</v>
      </c>
      <c r="AJ61" s="85">
        <f t="shared" si="117"/>
        <v>396342241.33278084</v>
      </c>
      <c r="AK61" s="4">
        <f t="shared" si="117"/>
        <v>239652151.70877206</v>
      </c>
      <c r="AL61" s="4">
        <f t="shared" si="117"/>
        <v>162972720.02954081</v>
      </c>
      <c r="AM61" s="4">
        <f t="shared" si="117"/>
        <v>128878389.16103418</v>
      </c>
      <c r="AN61" s="4">
        <f t="shared" si="117"/>
        <v>67096408.132611126</v>
      </c>
      <c r="AO61" s="4">
        <f t="shared" si="117"/>
        <v>44257820.292274073</v>
      </c>
      <c r="AP61" s="4">
        <f t="shared" si="117"/>
        <v>50345419.46969717</v>
      </c>
      <c r="AQ61" s="20">
        <f t="shared" si="117"/>
        <v>9969.722439543646</v>
      </c>
      <c r="AR61" s="20">
        <f t="shared" si="117"/>
        <v>6363.933800550597</v>
      </c>
      <c r="AS61" s="20">
        <f t="shared" si="117"/>
        <v>6366.1479443716999</v>
      </c>
      <c r="AT61" s="86">
        <f t="shared" si="117"/>
        <v>2928214.1607772638</v>
      </c>
      <c r="AU61" s="86">
        <f t="shared" si="117"/>
        <v>3101723.3817313546</v>
      </c>
      <c r="AV61" s="20">
        <f t="shared" si="117"/>
        <v>2270105.9655178366</v>
      </c>
      <c r="AW61" s="20">
        <f t="shared" si="117"/>
        <v>1579517.405611732</v>
      </c>
      <c r="AX61" s="20">
        <f t="shared" si="117"/>
        <v>1008585.6902772435</v>
      </c>
      <c r="AY61" s="20">
        <f t="shared" si="117"/>
        <v>447689.99326924747</v>
      </c>
      <c r="AZ61" s="20">
        <f t="shared" si="117"/>
        <v>423753.86999063811</v>
      </c>
      <c r="BA61" s="20">
        <f t="shared" si="117"/>
        <v>393996.77462367201</v>
      </c>
      <c r="BB61" s="20">
        <f t="shared" si="117"/>
        <v>96.48835409544742</v>
      </c>
      <c r="BC61" s="20">
        <f t="shared" si="117"/>
        <v>66.349841436525224</v>
      </c>
      <c r="BD61" s="20">
        <f t="shared" si="117"/>
        <v>49.820654654973666</v>
      </c>
      <c r="BF61" t="s">
        <v>72</v>
      </c>
      <c r="BG61" s="4">
        <f>SUM(BG50:BG60)</f>
        <v>472231439.99999994</v>
      </c>
      <c r="BH61" s="4">
        <f>SUM(BH50:BH60)</f>
        <v>4571640</v>
      </c>
      <c r="BJ61" s="85">
        <f t="shared" ref="BJ61:CE61" si="118">SUM(BJ50:BJ60)</f>
        <v>272307430.47556627</v>
      </c>
      <c r="BK61" s="85">
        <f t="shared" si="118"/>
        <v>375080848.98118174</v>
      </c>
      <c r="BL61" s="4">
        <f t="shared" si="118"/>
        <v>244895386.67081109</v>
      </c>
      <c r="BM61" s="4">
        <f t="shared" si="118"/>
        <v>158811516.97040647</v>
      </c>
      <c r="BN61" s="4">
        <f t="shared" si="118"/>
        <v>134628773.65786847</v>
      </c>
      <c r="BO61" s="4">
        <f t="shared" si="118"/>
        <v>84426135.934996441</v>
      </c>
      <c r="BP61" s="4">
        <f t="shared" si="118"/>
        <v>38023150.109991364</v>
      </c>
      <c r="BQ61" s="4">
        <f t="shared" si="118"/>
        <v>45973779.663518995</v>
      </c>
      <c r="BR61" s="20">
        <f t="shared" si="118"/>
        <v>19159.120465807271</v>
      </c>
      <c r="BS61" s="20">
        <f t="shared" si="118"/>
        <v>6102.6054847358901</v>
      </c>
      <c r="BT61" s="20">
        <f t="shared" si="118"/>
        <v>12555.121553256273</v>
      </c>
      <c r="BU61" s="86">
        <f t="shared" si="118"/>
        <v>2954377.175262168</v>
      </c>
      <c r="BV61" s="86">
        <f t="shared" si="118"/>
        <v>4402849.0959571637</v>
      </c>
      <c r="BW61" s="20">
        <f t="shared" si="118"/>
        <v>2299272.2328438894</v>
      </c>
      <c r="BX61" s="20">
        <f t="shared" si="118"/>
        <v>1749620.5969487699</v>
      </c>
      <c r="BY61" s="20">
        <f t="shared" si="118"/>
        <v>1580326.4176228493</v>
      </c>
      <c r="BZ61" s="20">
        <f t="shared" si="118"/>
        <v>1011257.5011327505</v>
      </c>
      <c r="CA61" s="20">
        <f t="shared" si="118"/>
        <v>426101.21720272815</v>
      </c>
      <c r="CB61" s="20">
        <f t="shared" si="118"/>
        <v>539658.62234521576</v>
      </c>
      <c r="CC61" s="20">
        <f t="shared" si="118"/>
        <v>269.40109907121223</v>
      </c>
      <c r="CD61" s="20">
        <f t="shared" si="118"/>
        <v>74.864266763791633</v>
      </c>
      <c r="CE61" s="20">
        <f t="shared" si="118"/>
        <v>147.37704079143762</v>
      </c>
      <c r="CG61" t="s">
        <v>72</v>
      </c>
      <c r="CH61" s="4">
        <f>SUM(CH50:CH60)</f>
        <v>472231439.99999994</v>
      </c>
      <c r="CI61" s="4">
        <f>SUM(CI50:CI60)</f>
        <v>4571640</v>
      </c>
      <c r="CK61" s="85">
        <f t="shared" ref="CK61:DF61" si="119">SUM(CK50:CK60)</f>
        <v>299123587.62648982</v>
      </c>
      <c r="CL61" s="85">
        <f t="shared" si="119"/>
        <v>384919592.11752671</v>
      </c>
      <c r="CM61" s="4">
        <f t="shared" si="119"/>
        <v>217917421.6650641</v>
      </c>
      <c r="CN61" s="4">
        <f t="shared" si="119"/>
        <v>114510410.06923358</v>
      </c>
      <c r="CO61" s="4">
        <f t="shared" si="119"/>
        <v>125874232.18438844</v>
      </c>
      <c r="CP61" s="4">
        <f t="shared" si="119"/>
        <v>80155391.346708685</v>
      </c>
      <c r="CQ61" s="4">
        <f t="shared" si="119"/>
        <v>31269389.622911133</v>
      </c>
      <c r="CR61" s="4">
        <f t="shared" si="119"/>
        <v>42252443.498701684</v>
      </c>
      <c r="CS61" s="20">
        <f t="shared" si="119"/>
        <v>23661.829981712908</v>
      </c>
      <c r="CT61" s="20">
        <f t="shared" si="119"/>
        <v>8379.3762647641415</v>
      </c>
      <c r="CU61" s="20">
        <f t="shared" si="119"/>
        <v>11226.43159044897</v>
      </c>
      <c r="CV61" s="86">
        <f t="shared" si="119"/>
        <v>2002629.7346907048</v>
      </c>
      <c r="CW61" s="86">
        <f t="shared" si="119"/>
        <v>3342468.6777060321</v>
      </c>
      <c r="CX61" s="20">
        <f t="shared" si="119"/>
        <v>2515903.939897575</v>
      </c>
      <c r="CY61" s="20">
        <f t="shared" si="119"/>
        <v>803044.17881436308</v>
      </c>
      <c r="CZ61" s="20">
        <f t="shared" si="119"/>
        <v>1093035.2391056109</v>
      </c>
      <c r="DA61" s="20">
        <f t="shared" si="119"/>
        <v>773123.56227654847</v>
      </c>
      <c r="DB61" s="20">
        <f t="shared" si="119"/>
        <v>194439.13896806483</v>
      </c>
      <c r="DC61" s="20">
        <f t="shared" si="119"/>
        <v>366901.22260088421</v>
      </c>
      <c r="DD61" s="20">
        <f t="shared" si="119"/>
        <v>188.1432672581866</v>
      </c>
      <c r="DE61" s="20">
        <f t="shared" si="119"/>
        <v>48.217951276456347</v>
      </c>
      <c r="DF61" s="20">
        <f t="shared" si="119"/>
        <v>97.485284516325862</v>
      </c>
      <c r="DH61" t="s">
        <v>72</v>
      </c>
      <c r="DI61" s="4">
        <f>SUM(DI50:DI60)</f>
        <v>472231439.99999994</v>
      </c>
      <c r="DJ61" s="4">
        <f>SUM(DJ50:DJ60)</f>
        <v>4571640</v>
      </c>
      <c r="DL61" s="85">
        <f t="shared" ref="DL61:EG61" si="120">SUM(DL50:DL60)</f>
        <v>401262698.49644351</v>
      </c>
      <c r="DM61" s="85">
        <f t="shared" si="120"/>
        <v>766794978.80580044</v>
      </c>
      <c r="DN61" s="4">
        <f t="shared" si="120"/>
        <v>191285676.51978582</v>
      </c>
      <c r="DO61" s="4">
        <f t="shared" si="120"/>
        <v>190667005.54781395</v>
      </c>
      <c r="DP61" s="4">
        <f t="shared" si="120"/>
        <v>220870206.93108335</v>
      </c>
      <c r="DQ61" s="4">
        <f t="shared" si="120"/>
        <v>108494741.57831003</v>
      </c>
      <c r="DR61" s="4">
        <f t="shared" si="120"/>
        <v>86341212.641838938</v>
      </c>
      <c r="DS61" s="4">
        <f t="shared" si="120"/>
        <v>117345081.86771865</v>
      </c>
      <c r="DT61" s="20">
        <f t="shared" si="120"/>
        <v>5985.3930095803844</v>
      </c>
      <c r="DU61" s="20">
        <f t="shared" si="120"/>
        <v>4874.345718463398</v>
      </c>
      <c r="DV61" s="20">
        <f t="shared" si="120"/>
        <v>6214.8570122034234</v>
      </c>
      <c r="DW61" s="86">
        <f t="shared" si="120"/>
        <v>4975134.3097988078</v>
      </c>
      <c r="DX61" s="86">
        <f t="shared" si="120"/>
        <v>6599673.620674951</v>
      </c>
      <c r="DY61" s="20">
        <f t="shared" si="120"/>
        <v>1361208.7882331754</v>
      </c>
      <c r="DZ61" s="20">
        <f t="shared" si="120"/>
        <v>2202990.5273090978</v>
      </c>
      <c r="EA61" s="20">
        <f t="shared" si="120"/>
        <v>1900992.2059560858</v>
      </c>
      <c r="EB61" s="20">
        <f t="shared" si="120"/>
        <v>613917.76084914152</v>
      </c>
      <c r="EC61" s="20">
        <f t="shared" si="120"/>
        <v>1063002.0716572283</v>
      </c>
      <c r="ED61" s="20">
        <f t="shared" si="120"/>
        <v>1009969.1087237295</v>
      </c>
      <c r="EE61" s="20">
        <f t="shared" si="120"/>
        <v>45.476878699586742</v>
      </c>
      <c r="EF61" s="20">
        <f t="shared" si="120"/>
        <v>62.226981879315382</v>
      </c>
      <c r="EG61" s="20">
        <f t="shared" si="120"/>
        <v>53.490214481560216</v>
      </c>
      <c r="EI61" t="s">
        <v>72</v>
      </c>
      <c r="EJ61">
        <f>SUM(EJ50:EJ60)</f>
        <v>472231439.99999994</v>
      </c>
      <c r="EK61">
        <f>SUM(EK50:EK60)</f>
        <v>4571640</v>
      </c>
      <c r="EL61">
        <f t="shared" ref="EL61:FH61" si="121">SUM(EL50:EL60)</f>
        <v>0</v>
      </c>
      <c r="EM61" s="84">
        <f t="shared" si="121"/>
        <v>854392267.54505897</v>
      </c>
      <c r="EN61" s="84">
        <f t="shared" si="121"/>
        <v>275224010.34893239</v>
      </c>
      <c r="EO61">
        <f t="shared" si="121"/>
        <v>80459812.524545237</v>
      </c>
      <c r="EP61">
        <f t="shared" si="121"/>
        <v>152939580.07147828</v>
      </c>
      <c r="EQ61">
        <f t="shared" si="121"/>
        <v>25489533.302503467</v>
      </c>
      <c r="ER61">
        <f t="shared" si="121"/>
        <v>26812713.525934216</v>
      </c>
      <c r="ES61">
        <f t="shared" si="121"/>
        <v>44996976.125675991</v>
      </c>
      <c r="ET61">
        <f t="shared" si="121"/>
        <v>14801352.174789945</v>
      </c>
      <c r="EU61">
        <f t="shared" si="121"/>
        <v>48659.797331744237</v>
      </c>
      <c r="EV61">
        <f t="shared" si="121"/>
        <v>86468.518137956402</v>
      </c>
      <c r="EW61">
        <f t="shared" si="121"/>
        <v>88412.010466101739</v>
      </c>
      <c r="EX61" s="84">
        <f t="shared" si="121"/>
        <v>13121627.411698941</v>
      </c>
      <c r="EY61" s="84">
        <f t="shared" si="121"/>
        <v>1953917.7707704138</v>
      </c>
      <c r="EZ61">
        <f t="shared" si="121"/>
        <v>277342.34298859769</v>
      </c>
      <c r="FA61">
        <f t="shared" si="121"/>
        <v>1636391.4563111807</v>
      </c>
      <c r="FB61">
        <f t="shared" si="121"/>
        <v>180371.89126177505</v>
      </c>
      <c r="FC61">
        <f t="shared" si="121"/>
        <v>121989.35061992498</v>
      </c>
      <c r="FD61">
        <f t="shared" si="121"/>
        <v>388482.35324526229</v>
      </c>
      <c r="FE61">
        <f t="shared" si="121"/>
        <v>104461.60969785559</v>
      </c>
      <c r="FF61">
        <f t="shared" si="121"/>
        <v>332.03616644606666</v>
      </c>
      <c r="FG61">
        <f t="shared" si="121"/>
        <v>899.99177868419281</v>
      </c>
      <c r="FH61">
        <f t="shared" si="121"/>
        <v>622.29028531838912</v>
      </c>
      <c r="FJ61" t="s">
        <v>72</v>
      </c>
      <c r="FK61" s="4">
        <f>SUM(FK50:FK60)</f>
        <v>472231439.99999994</v>
      </c>
      <c r="FL61" s="4">
        <f>SUM(FL50:FL60)</f>
        <v>4571640</v>
      </c>
      <c r="FN61" s="85">
        <f t="shared" ref="FN61:GI61" si="122">SUM(FN50:FN60)</f>
        <v>560300626.104195</v>
      </c>
      <c r="FO61" s="85">
        <f t="shared" si="122"/>
        <v>550124079.91983366</v>
      </c>
      <c r="FP61" s="4">
        <f t="shared" si="122"/>
        <v>217917421.6650641</v>
      </c>
      <c r="FQ61" s="4">
        <f t="shared" si="122"/>
        <v>217076993.53715459</v>
      </c>
      <c r="FR61" s="4">
        <f t="shared" si="122"/>
        <v>183658418.72276366</v>
      </c>
      <c r="FS61" s="4">
        <f t="shared" si="122"/>
        <v>80155391.346708685</v>
      </c>
      <c r="FT61" s="4">
        <f t="shared" si="122"/>
        <v>57277178.703725502</v>
      </c>
      <c r="FU61" s="4">
        <f t="shared" si="122"/>
        <v>58860398.0191845</v>
      </c>
      <c r="FV61" s="20">
        <f t="shared" si="122"/>
        <v>23760.701568688135</v>
      </c>
      <c r="FW61" s="20">
        <f t="shared" si="122"/>
        <v>14833.272908761697</v>
      </c>
      <c r="FX61" s="20">
        <f t="shared" si="122"/>
        <v>15658.404579127398</v>
      </c>
      <c r="FY61" s="86">
        <f t="shared" si="122"/>
        <v>4109914.2963529839</v>
      </c>
      <c r="FZ61" s="86">
        <f t="shared" si="122"/>
        <v>4809559.6564132087</v>
      </c>
      <c r="GA61" s="20">
        <f t="shared" si="122"/>
        <v>2515903.939897575</v>
      </c>
      <c r="GB61" s="20">
        <f t="shared" si="122"/>
        <v>1720595.4012675055</v>
      </c>
      <c r="GC61" s="20">
        <f t="shared" si="122"/>
        <v>1605667.073105342</v>
      </c>
      <c r="GD61" s="20">
        <f t="shared" si="122"/>
        <v>773123.56227654847</v>
      </c>
      <c r="GE61" s="20">
        <f t="shared" si="122"/>
        <v>428405.63544203236</v>
      </c>
      <c r="GF61" s="20">
        <f t="shared" si="122"/>
        <v>514597.7171454613</v>
      </c>
      <c r="GG61" s="20">
        <f t="shared" si="122"/>
        <v>188.92942891292324</v>
      </c>
      <c r="GH61" s="20">
        <f t="shared" si="122"/>
        <v>106.42743522868871</v>
      </c>
      <c r="GI61" s="20">
        <f t="shared" si="122"/>
        <v>136.8964451774979</v>
      </c>
      <c r="GK61" t="s">
        <v>72</v>
      </c>
      <c r="GL61">
        <f>SUM(GL50:GL60)</f>
        <v>472231439.99999994</v>
      </c>
      <c r="GM61">
        <f t="shared" ref="GM61:HI61" si="123">SUM(GM50:GM60)</f>
        <v>122950799.99999997</v>
      </c>
      <c r="GN61">
        <f t="shared" si="123"/>
        <v>0</v>
      </c>
      <c r="GO61" s="84">
        <f t="shared" si="123"/>
        <v>462679711.67077905</v>
      </c>
      <c r="GP61" s="84">
        <f t="shared" si="123"/>
        <v>961009703.6271863</v>
      </c>
      <c r="GQ61">
        <f t="shared" si="123"/>
        <v>290980258.13772321</v>
      </c>
      <c r="GR61">
        <f t="shared" si="123"/>
        <v>285094660.23069245</v>
      </c>
      <c r="GS61">
        <f t="shared" si="123"/>
        <v>106342114.54560733</v>
      </c>
      <c r="GT61">
        <f t="shared" si="123"/>
        <v>86084172.77039215</v>
      </c>
      <c r="GU61">
        <f t="shared" si="123"/>
        <v>65672781.958222449</v>
      </c>
      <c r="GV61">
        <f t="shared" si="123"/>
        <v>64641986.935391054</v>
      </c>
      <c r="GW61">
        <f t="shared" si="123"/>
        <v>19247.593929174909</v>
      </c>
      <c r="GX61">
        <f t="shared" si="123"/>
        <v>8998.9535731308315</v>
      </c>
      <c r="GY61">
        <f t="shared" si="123"/>
        <v>12022.48213047044</v>
      </c>
      <c r="GZ61" s="84">
        <f t="shared" si="123"/>
        <v>120456301.5701648</v>
      </c>
      <c r="HA61" s="84">
        <f t="shared" si="123"/>
        <v>268535371.98081642</v>
      </c>
      <c r="HB61">
        <f t="shared" si="123"/>
        <v>59913008.750128724</v>
      </c>
      <c r="HC61">
        <f t="shared" si="123"/>
        <v>61523429.698766872</v>
      </c>
      <c r="HD61">
        <f t="shared" si="123"/>
        <v>66804835.813951157</v>
      </c>
      <c r="HE61">
        <f t="shared" si="123"/>
        <v>24724092.261058785</v>
      </c>
      <c r="HF61">
        <f t="shared" si="123"/>
        <v>17705082.708986465</v>
      </c>
      <c r="HG61">
        <f t="shared" si="123"/>
        <v>18062939.366539869</v>
      </c>
      <c r="HH61">
        <f t="shared" si="123"/>
        <v>6586.5495397624954</v>
      </c>
      <c r="HI61">
        <f t="shared" si="123"/>
        <v>2760.3968914404481</v>
      </c>
      <c r="HJ61">
        <f>SUM(HJ50:HJ60)</f>
        <v>3359.4475673380366</v>
      </c>
      <c r="HL61" t="s">
        <v>72</v>
      </c>
      <c r="HM61">
        <f>SUM(HM50:HM60)</f>
        <v>472231439.99999994</v>
      </c>
      <c r="HN61">
        <f>SUM(HN50:HN60)</f>
        <v>4571640</v>
      </c>
      <c r="HO61">
        <f t="shared" ref="HO61:IK61" si="124">SUM(HO50:HO60)</f>
        <v>0</v>
      </c>
      <c r="HP61" s="84">
        <f t="shared" si="124"/>
        <v>854392267.54505897</v>
      </c>
      <c r="HQ61" s="84">
        <f t="shared" si="124"/>
        <v>275224010.34893239</v>
      </c>
      <c r="HR61">
        <f t="shared" si="124"/>
        <v>80459812.524545237</v>
      </c>
      <c r="HS61">
        <f t="shared" si="124"/>
        <v>152939580.07147828</v>
      </c>
      <c r="HT61">
        <f t="shared" si="124"/>
        <v>25489533.302503463</v>
      </c>
      <c r="HU61">
        <f t="shared" si="124"/>
        <v>26812713.525934216</v>
      </c>
      <c r="HV61">
        <f t="shared" si="124"/>
        <v>44996976.125675991</v>
      </c>
      <c r="HW61">
        <f t="shared" si="124"/>
        <v>14801352.174789943</v>
      </c>
      <c r="HX61">
        <f t="shared" si="124"/>
        <v>48856.875878864288</v>
      </c>
      <c r="HY61">
        <f t="shared" si="124"/>
        <v>86818.726952228113</v>
      </c>
      <c r="HZ61">
        <f t="shared" si="124"/>
        <v>88770.090678640045</v>
      </c>
      <c r="IA61" s="84">
        <f t="shared" si="124"/>
        <v>13121627.411698941</v>
      </c>
      <c r="IB61" s="84">
        <f t="shared" si="124"/>
        <v>1953917.7707704138</v>
      </c>
      <c r="IC61">
        <f t="shared" si="124"/>
        <v>277342.34298859769</v>
      </c>
      <c r="ID61">
        <f t="shared" si="124"/>
        <v>1636391.4563111807</v>
      </c>
      <c r="IE61">
        <f t="shared" si="124"/>
        <v>180371.89126177505</v>
      </c>
      <c r="IF61">
        <f t="shared" si="124"/>
        <v>121989.35061992498</v>
      </c>
      <c r="IG61">
        <f t="shared" si="124"/>
        <v>388482.35324526229</v>
      </c>
      <c r="IH61">
        <f t="shared" si="124"/>
        <v>104461.60969785559</v>
      </c>
      <c r="II61">
        <f t="shared" si="124"/>
        <v>333.38095637251001</v>
      </c>
      <c r="IJ61">
        <f t="shared" si="124"/>
        <v>821.84025980967476</v>
      </c>
      <c r="IK61">
        <f t="shared" si="124"/>
        <v>68.790765611640978</v>
      </c>
    </row>
    <row r="62" spans="2:245" x14ac:dyDescent="0.3">
      <c r="AD62">
        <v>61</v>
      </c>
      <c r="AF62" s="4"/>
      <c r="AG62" s="4"/>
      <c r="AI62" s="85"/>
      <c r="AJ62" s="85"/>
      <c r="AK62" s="4"/>
      <c r="AL62" s="4"/>
      <c r="AM62" s="4"/>
      <c r="AN62" s="4"/>
      <c r="AO62" s="4"/>
      <c r="AP62" s="4"/>
      <c r="AQ62" s="20"/>
      <c r="AR62" s="20"/>
      <c r="AS62" s="20"/>
      <c r="AT62" s="86"/>
      <c r="AU62" s="86"/>
      <c r="AV62" s="20"/>
      <c r="AW62" s="20"/>
      <c r="AX62" s="20"/>
      <c r="AY62" s="20"/>
      <c r="AZ62" s="20"/>
      <c r="BA62" s="20"/>
      <c r="BB62" s="20"/>
      <c r="BC62" s="20"/>
      <c r="BD62" s="20"/>
    </row>
    <row r="63" spans="2:245" x14ac:dyDescent="0.3">
      <c r="AD63">
        <v>62</v>
      </c>
      <c r="AF63" s="4"/>
      <c r="AG63" s="4"/>
      <c r="AI63" s="85"/>
      <c r="AJ63" s="85"/>
      <c r="AK63" s="4"/>
      <c r="AL63" s="4"/>
      <c r="AM63" s="4"/>
      <c r="AN63" s="4"/>
      <c r="AO63" s="4"/>
      <c r="AP63" s="4"/>
      <c r="AQ63" s="20"/>
      <c r="AR63" s="20"/>
      <c r="AS63" s="20"/>
      <c r="AT63" s="86"/>
      <c r="AU63" s="86"/>
      <c r="AV63" s="20"/>
      <c r="AW63" s="20"/>
      <c r="AX63" s="20"/>
      <c r="AY63" s="20"/>
      <c r="AZ63" s="20"/>
      <c r="BA63" s="20"/>
      <c r="BB63" s="20"/>
      <c r="BC63" s="20"/>
      <c r="BD63" s="20"/>
    </row>
    <row r="64" spans="2:245" x14ac:dyDescent="0.3">
      <c r="AD64">
        <v>63</v>
      </c>
      <c r="AF64" s="4"/>
      <c r="AG64" s="4"/>
      <c r="AI64" s="85"/>
      <c r="AJ64" s="85"/>
      <c r="AK64" s="4"/>
      <c r="AL64" s="4"/>
      <c r="AM64" s="4"/>
      <c r="AN64" s="4"/>
      <c r="AO64" s="4"/>
      <c r="AP64" s="4"/>
      <c r="AQ64" s="20"/>
      <c r="AR64" s="20"/>
      <c r="AS64" s="20"/>
      <c r="AT64" s="86"/>
      <c r="AU64" s="86"/>
      <c r="AV64" s="20"/>
      <c r="AW64" s="20"/>
      <c r="AX64" s="20"/>
      <c r="AY64" s="20"/>
      <c r="AZ64" s="20"/>
      <c r="BA64" s="20"/>
      <c r="BB64" s="20"/>
      <c r="BC64" s="20"/>
      <c r="BD64" s="20"/>
    </row>
    <row r="65" spans="2:245" x14ac:dyDescent="0.3">
      <c r="AD65">
        <v>64</v>
      </c>
      <c r="AF65" s="4"/>
      <c r="AG65" s="4"/>
      <c r="AI65" s="85"/>
      <c r="AJ65" s="85"/>
      <c r="AK65" s="4"/>
      <c r="AL65" s="4"/>
      <c r="AM65" s="4"/>
      <c r="AN65" s="4"/>
      <c r="AO65" s="4"/>
      <c r="AP65" s="4"/>
      <c r="AQ65" s="20"/>
      <c r="AR65" s="20"/>
      <c r="AS65" s="20"/>
      <c r="AT65" s="86"/>
      <c r="AU65" s="86"/>
      <c r="AV65" s="20"/>
      <c r="AW65" s="20"/>
      <c r="AX65" s="20"/>
      <c r="AY65" s="20"/>
      <c r="AZ65" s="20"/>
      <c r="BA65" s="20"/>
      <c r="BB65" s="20"/>
      <c r="BC65" s="20"/>
      <c r="BD65" s="20"/>
    </row>
    <row r="66" spans="2:245" x14ac:dyDescent="0.3">
      <c r="AD66">
        <v>65</v>
      </c>
      <c r="AF66" s="4"/>
      <c r="AG66" s="4"/>
      <c r="AI66" s="85"/>
      <c r="AJ66" s="85"/>
      <c r="AK66" s="4"/>
      <c r="AL66" s="4"/>
      <c r="AM66" s="4"/>
      <c r="AN66" s="4"/>
      <c r="AO66" s="4"/>
      <c r="AP66" s="4"/>
      <c r="AQ66" s="20"/>
      <c r="AR66" s="20"/>
      <c r="AS66" s="20"/>
      <c r="AT66" s="86"/>
      <c r="AU66" s="86"/>
      <c r="AV66" s="20"/>
      <c r="AW66" s="20"/>
      <c r="AX66" s="20"/>
      <c r="AY66" s="20"/>
      <c r="AZ66" s="20"/>
      <c r="BA66" s="20"/>
      <c r="BB66" s="20"/>
      <c r="BC66" s="20"/>
      <c r="BD66" s="20"/>
    </row>
    <row r="67" spans="2:245" x14ac:dyDescent="0.3">
      <c r="AD67">
        <v>66</v>
      </c>
      <c r="AF67" s="4"/>
      <c r="AG67" s="4"/>
      <c r="AI67" s="85"/>
      <c r="AJ67" s="85"/>
      <c r="AK67" s="4"/>
      <c r="AL67" s="4"/>
      <c r="AM67" s="4"/>
      <c r="AN67" s="4"/>
      <c r="AO67" s="4"/>
      <c r="AP67" s="4"/>
      <c r="AQ67" s="20"/>
      <c r="AR67" s="20"/>
      <c r="AS67" s="20"/>
      <c r="AT67" s="86"/>
      <c r="AU67" s="86"/>
      <c r="AV67" s="20"/>
      <c r="AW67" s="20"/>
      <c r="AX67" s="20"/>
      <c r="AY67" s="20"/>
      <c r="AZ67" s="20"/>
      <c r="BA67" s="20"/>
      <c r="BB67" s="20"/>
      <c r="BC67" s="20"/>
      <c r="BD67" s="20"/>
    </row>
    <row r="68" spans="2:245" x14ac:dyDescent="0.3">
      <c r="AD68">
        <v>67</v>
      </c>
      <c r="AI68" s="84" t="s">
        <v>192</v>
      </c>
      <c r="AT68" s="84" t="s">
        <v>244</v>
      </c>
      <c r="BJ68" s="84" t="s">
        <v>192</v>
      </c>
      <c r="BU68" s="84" t="s">
        <v>244</v>
      </c>
      <c r="CK68" s="84" t="s">
        <v>192</v>
      </c>
      <c r="CV68" s="84" t="s">
        <v>244</v>
      </c>
      <c r="DL68" s="84" t="s">
        <v>192</v>
      </c>
      <c r="DW68" s="84" t="s">
        <v>244</v>
      </c>
      <c r="EM68" s="84" t="s">
        <v>192</v>
      </c>
      <c r="EX68" s="84" t="s">
        <v>244</v>
      </c>
      <c r="FN68" s="84" t="s">
        <v>192</v>
      </c>
      <c r="FO68" s="84"/>
      <c r="FY68" s="84" t="s">
        <v>244</v>
      </c>
      <c r="FZ68" s="84"/>
      <c r="GO68" s="84" t="s">
        <v>192</v>
      </c>
      <c r="GP68" s="84"/>
      <c r="GZ68" s="84" t="s">
        <v>244</v>
      </c>
      <c r="HA68" s="84"/>
      <c r="HP68" s="84" t="s">
        <v>192</v>
      </c>
      <c r="HQ68" s="84"/>
      <c r="IA68" s="84" t="s">
        <v>244</v>
      </c>
      <c r="IB68" s="84"/>
    </row>
    <row r="69" spans="2:245" x14ac:dyDescent="0.3">
      <c r="C69" t="str">
        <f>geo_country</f>
        <v>Colombia</v>
      </c>
      <c r="G69" t="s">
        <v>192</v>
      </c>
      <c r="R69" t="s">
        <v>244</v>
      </c>
      <c r="AD69">
        <v>68</v>
      </c>
      <c r="AE69" s="1" t="s">
        <v>255</v>
      </c>
      <c r="AI69" s="84" t="s">
        <v>80</v>
      </c>
      <c r="AK69" t="s">
        <v>83</v>
      </c>
      <c r="AN69" t="s">
        <v>90</v>
      </c>
      <c r="AQ69" t="s">
        <v>91</v>
      </c>
      <c r="AT69" s="84" t="s">
        <v>80</v>
      </c>
      <c r="AV69" t="s">
        <v>83</v>
      </c>
      <c r="AY69" t="s">
        <v>90</v>
      </c>
      <c r="BB69" t="s">
        <v>91</v>
      </c>
      <c r="BF69" s="1" t="s">
        <v>255</v>
      </c>
      <c r="BJ69" s="84" t="s">
        <v>80</v>
      </c>
      <c r="BL69" t="s">
        <v>83</v>
      </c>
      <c r="BO69" t="s">
        <v>90</v>
      </c>
      <c r="BR69" t="s">
        <v>91</v>
      </c>
      <c r="BU69" s="84" t="s">
        <v>80</v>
      </c>
      <c r="BW69" t="s">
        <v>83</v>
      </c>
      <c r="BZ69" t="s">
        <v>90</v>
      </c>
      <c r="CC69" t="s">
        <v>91</v>
      </c>
      <c r="CG69" s="1" t="s">
        <v>255</v>
      </c>
      <c r="CK69" s="84" t="s">
        <v>80</v>
      </c>
      <c r="CM69" t="s">
        <v>83</v>
      </c>
      <c r="CP69" t="s">
        <v>90</v>
      </c>
      <c r="CS69" t="s">
        <v>91</v>
      </c>
      <c r="CV69" s="84" t="s">
        <v>80</v>
      </c>
      <c r="CX69" t="s">
        <v>83</v>
      </c>
      <c r="DA69" t="s">
        <v>90</v>
      </c>
      <c r="DD69" t="s">
        <v>91</v>
      </c>
      <c r="DH69" s="1" t="s">
        <v>255</v>
      </c>
      <c r="DL69" s="84" t="s">
        <v>80</v>
      </c>
      <c r="DN69" t="s">
        <v>83</v>
      </c>
      <c r="DQ69" t="s">
        <v>90</v>
      </c>
      <c r="DT69" t="s">
        <v>91</v>
      </c>
      <c r="DW69" s="84" t="s">
        <v>80</v>
      </c>
      <c r="DY69" t="s">
        <v>83</v>
      </c>
      <c r="EB69" t="s">
        <v>90</v>
      </c>
      <c r="EE69" t="s">
        <v>91</v>
      </c>
      <c r="EI69" s="1" t="s">
        <v>255</v>
      </c>
      <c r="EM69" s="84" t="s">
        <v>80</v>
      </c>
      <c r="EO69" t="s">
        <v>83</v>
      </c>
      <c r="ER69" t="s">
        <v>90</v>
      </c>
      <c r="EU69" t="s">
        <v>91</v>
      </c>
      <c r="EX69" s="84" t="s">
        <v>80</v>
      </c>
      <c r="EZ69" t="s">
        <v>83</v>
      </c>
      <c r="FC69" t="s">
        <v>90</v>
      </c>
      <c r="FF69" t="s">
        <v>91</v>
      </c>
      <c r="FJ69" s="1" t="s">
        <v>255</v>
      </c>
      <c r="FN69" s="84" t="s">
        <v>80</v>
      </c>
      <c r="FO69" s="84"/>
      <c r="FP69" t="s">
        <v>83</v>
      </c>
      <c r="FS69" t="s">
        <v>90</v>
      </c>
      <c r="FV69" t="s">
        <v>91</v>
      </c>
      <c r="FY69" s="84" t="s">
        <v>80</v>
      </c>
      <c r="FZ69" s="84"/>
      <c r="GA69" t="s">
        <v>83</v>
      </c>
      <c r="GD69" t="s">
        <v>90</v>
      </c>
      <c r="GG69" t="s">
        <v>91</v>
      </c>
      <c r="GK69" s="1" t="s">
        <v>255</v>
      </c>
      <c r="GO69" s="84" t="s">
        <v>80</v>
      </c>
      <c r="GP69" s="84"/>
      <c r="GQ69" t="s">
        <v>83</v>
      </c>
      <c r="GT69" t="s">
        <v>90</v>
      </c>
      <c r="GW69" t="s">
        <v>91</v>
      </c>
      <c r="GZ69" s="84" t="s">
        <v>80</v>
      </c>
      <c r="HA69" s="84"/>
      <c r="HB69" t="s">
        <v>83</v>
      </c>
      <c r="HE69" t="s">
        <v>90</v>
      </c>
      <c r="HH69" t="s">
        <v>91</v>
      </c>
      <c r="HL69" s="1" t="s">
        <v>255</v>
      </c>
      <c r="HP69" s="84" t="s">
        <v>80</v>
      </c>
      <c r="HQ69" s="84"/>
      <c r="HR69" t="s">
        <v>83</v>
      </c>
      <c r="HU69" t="s">
        <v>90</v>
      </c>
      <c r="HX69" t="s">
        <v>91</v>
      </c>
      <c r="IA69" s="84" t="s">
        <v>80</v>
      </c>
      <c r="IB69" s="84"/>
      <c r="IC69" t="s">
        <v>83</v>
      </c>
      <c r="IF69" t="s">
        <v>90</v>
      </c>
      <c r="II69" t="s">
        <v>91</v>
      </c>
    </row>
    <row r="70" spans="2:245" x14ac:dyDescent="0.3">
      <c r="C70" s="1" t="s">
        <v>256</v>
      </c>
      <c r="G70" t="s">
        <v>80</v>
      </c>
      <c r="I70" t="s">
        <v>83</v>
      </c>
      <c r="L70" t="s">
        <v>90</v>
      </c>
      <c r="O70" t="s">
        <v>91</v>
      </c>
      <c r="R70" t="s">
        <v>80</v>
      </c>
      <c r="T70" t="s">
        <v>83</v>
      </c>
      <c r="W70" t="s">
        <v>90</v>
      </c>
      <c r="Z70" t="s">
        <v>91</v>
      </c>
      <c r="AD70">
        <v>69</v>
      </c>
      <c r="AE70" s="1" t="s">
        <v>4</v>
      </c>
      <c r="AF70" t="s">
        <v>192</v>
      </c>
      <c r="AG70" t="s">
        <v>244</v>
      </c>
      <c r="AI70" s="84" t="s">
        <v>96</v>
      </c>
      <c r="AJ70" s="84" t="s">
        <v>99</v>
      </c>
      <c r="AK70" t="s">
        <v>95</v>
      </c>
      <c r="AL70" t="s">
        <v>96</v>
      </c>
      <c r="AM70" t="s">
        <v>99</v>
      </c>
      <c r="AN70" t="s">
        <v>95</v>
      </c>
      <c r="AO70" t="s">
        <v>96</v>
      </c>
      <c r="AP70" t="s">
        <v>99</v>
      </c>
      <c r="AQ70" t="s">
        <v>95</v>
      </c>
      <c r="AR70" t="s">
        <v>96</v>
      </c>
      <c r="AS70" t="s">
        <v>99</v>
      </c>
      <c r="AT70" s="84" t="s">
        <v>96</v>
      </c>
      <c r="AU70" s="84" t="s">
        <v>99</v>
      </c>
      <c r="AV70" t="s">
        <v>95</v>
      </c>
      <c r="AW70" t="s">
        <v>96</v>
      </c>
      <c r="AX70" t="s">
        <v>99</v>
      </c>
      <c r="AY70" t="s">
        <v>95</v>
      </c>
      <c r="AZ70" t="s">
        <v>96</v>
      </c>
      <c r="BA70" t="s">
        <v>99</v>
      </c>
      <c r="BB70" t="s">
        <v>95</v>
      </c>
      <c r="BC70" t="s">
        <v>96</v>
      </c>
      <c r="BD70" t="s">
        <v>99</v>
      </c>
      <c r="BF70" s="1" t="s">
        <v>5</v>
      </c>
      <c r="BG70" t="s">
        <v>192</v>
      </c>
      <c r="BH70" t="s">
        <v>244</v>
      </c>
      <c r="BJ70" s="84" t="s">
        <v>96</v>
      </c>
      <c r="BK70" s="84" t="s">
        <v>99</v>
      </c>
      <c r="BL70" t="s">
        <v>95</v>
      </c>
      <c r="BM70" t="s">
        <v>96</v>
      </c>
      <c r="BN70" t="s">
        <v>99</v>
      </c>
      <c r="BO70" t="s">
        <v>95</v>
      </c>
      <c r="BP70" t="s">
        <v>96</v>
      </c>
      <c r="BQ70" t="s">
        <v>99</v>
      </c>
      <c r="BR70" t="s">
        <v>95</v>
      </c>
      <c r="BS70" t="s">
        <v>96</v>
      </c>
      <c r="BT70" t="s">
        <v>99</v>
      </c>
      <c r="BU70" s="84" t="s">
        <v>96</v>
      </c>
      <c r="BV70" s="84" t="s">
        <v>99</v>
      </c>
      <c r="BW70" t="s">
        <v>95</v>
      </c>
      <c r="BX70" t="s">
        <v>96</v>
      </c>
      <c r="BY70" t="s">
        <v>99</v>
      </c>
      <c r="BZ70" t="s">
        <v>95</v>
      </c>
      <c r="CA70" t="s">
        <v>96</v>
      </c>
      <c r="CB70" t="s">
        <v>99</v>
      </c>
      <c r="CC70" t="s">
        <v>95</v>
      </c>
      <c r="CD70" t="s">
        <v>96</v>
      </c>
      <c r="CE70" t="s">
        <v>99</v>
      </c>
      <c r="CG70" s="1" t="s">
        <v>6</v>
      </c>
      <c r="CH70" t="s">
        <v>192</v>
      </c>
      <c r="CI70" t="s">
        <v>244</v>
      </c>
      <c r="CK70" s="84" t="s">
        <v>96</v>
      </c>
      <c r="CL70" s="84" t="s">
        <v>99</v>
      </c>
      <c r="CM70" t="s">
        <v>95</v>
      </c>
      <c r="CN70" t="s">
        <v>96</v>
      </c>
      <c r="CO70" t="s">
        <v>99</v>
      </c>
      <c r="CP70" t="s">
        <v>95</v>
      </c>
      <c r="CQ70" t="s">
        <v>96</v>
      </c>
      <c r="CR70" t="s">
        <v>99</v>
      </c>
      <c r="CS70" t="s">
        <v>95</v>
      </c>
      <c r="CT70" t="s">
        <v>96</v>
      </c>
      <c r="CU70" t="s">
        <v>99</v>
      </c>
      <c r="CV70" s="84" t="s">
        <v>96</v>
      </c>
      <c r="CW70" s="84" t="s">
        <v>99</v>
      </c>
      <c r="CX70" t="s">
        <v>95</v>
      </c>
      <c r="CY70" t="s">
        <v>96</v>
      </c>
      <c r="CZ70" t="s">
        <v>99</v>
      </c>
      <c r="DA70" t="s">
        <v>95</v>
      </c>
      <c r="DB70" t="s">
        <v>96</v>
      </c>
      <c r="DC70" t="s">
        <v>99</v>
      </c>
      <c r="DD70" t="s">
        <v>95</v>
      </c>
      <c r="DE70" t="s">
        <v>96</v>
      </c>
      <c r="DF70" t="s">
        <v>99</v>
      </c>
      <c r="DH70" s="1" t="s">
        <v>7</v>
      </c>
      <c r="DI70" t="s">
        <v>192</v>
      </c>
      <c r="DJ70" t="s">
        <v>244</v>
      </c>
      <c r="DL70" s="84" t="s">
        <v>96</v>
      </c>
      <c r="DM70" s="84" t="s">
        <v>99</v>
      </c>
      <c r="DN70" t="s">
        <v>95</v>
      </c>
      <c r="DO70" t="s">
        <v>96</v>
      </c>
      <c r="DP70" t="s">
        <v>99</v>
      </c>
      <c r="DQ70" t="s">
        <v>95</v>
      </c>
      <c r="DR70" t="s">
        <v>96</v>
      </c>
      <c r="DS70" t="s">
        <v>99</v>
      </c>
      <c r="DT70" t="s">
        <v>95</v>
      </c>
      <c r="DU70" t="s">
        <v>96</v>
      </c>
      <c r="DV70" t="s">
        <v>99</v>
      </c>
      <c r="DW70" s="84" t="s">
        <v>96</v>
      </c>
      <c r="DX70" s="84" t="s">
        <v>99</v>
      </c>
      <c r="DY70" t="s">
        <v>95</v>
      </c>
      <c r="DZ70" t="s">
        <v>96</v>
      </c>
      <c r="EA70" t="s">
        <v>99</v>
      </c>
      <c r="EB70" t="s">
        <v>95</v>
      </c>
      <c r="EC70" t="s">
        <v>96</v>
      </c>
      <c r="ED70" t="s">
        <v>99</v>
      </c>
      <c r="EE70" t="s">
        <v>95</v>
      </c>
      <c r="EF70" t="s">
        <v>96</v>
      </c>
      <c r="EG70" t="s">
        <v>99</v>
      </c>
      <c r="EI70" s="1" t="s">
        <v>8</v>
      </c>
      <c r="EJ70" t="s">
        <v>192</v>
      </c>
      <c r="EK70" t="s">
        <v>244</v>
      </c>
      <c r="EM70" s="84" t="s">
        <v>96</v>
      </c>
      <c r="EN70" s="84" t="s">
        <v>99</v>
      </c>
      <c r="EO70" t="s">
        <v>95</v>
      </c>
      <c r="EP70" t="s">
        <v>96</v>
      </c>
      <c r="EQ70" t="s">
        <v>99</v>
      </c>
      <c r="ER70" t="s">
        <v>95</v>
      </c>
      <c r="ES70" t="s">
        <v>96</v>
      </c>
      <c r="ET70" t="s">
        <v>99</v>
      </c>
      <c r="EU70" t="s">
        <v>95</v>
      </c>
      <c r="EV70" t="s">
        <v>96</v>
      </c>
      <c r="EW70" t="s">
        <v>99</v>
      </c>
      <c r="EX70" s="84" t="s">
        <v>96</v>
      </c>
      <c r="EY70" s="84" t="s">
        <v>99</v>
      </c>
      <c r="EZ70" t="s">
        <v>95</v>
      </c>
      <c r="FA70" t="s">
        <v>96</v>
      </c>
      <c r="FB70" t="s">
        <v>99</v>
      </c>
      <c r="FC70" t="s">
        <v>95</v>
      </c>
      <c r="FD70" t="s">
        <v>96</v>
      </c>
      <c r="FE70" t="s">
        <v>99</v>
      </c>
      <c r="FF70" t="s">
        <v>95</v>
      </c>
      <c r="FG70" t="s">
        <v>96</v>
      </c>
      <c r="FH70" t="s">
        <v>99</v>
      </c>
      <c r="FJ70" s="1" t="s">
        <v>914</v>
      </c>
      <c r="FK70" t="s">
        <v>192</v>
      </c>
      <c r="FL70" t="s">
        <v>244</v>
      </c>
      <c r="FN70" s="84" t="s">
        <v>96</v>
      </c>
      <c r="FO70" s="84" t="s">
        <v>99</v>
      </c>
      <c r="FP70" t="s">
        <v>95</v>
      </c>
      <c r="FQ70" t="s">
        <v>96</v>
      </c>
      <c r="FR70" t="s">
        <v>99</v>
      </c>
      <c r="FS70" t="s">
        <v>95</v>
      </c>
      <c r="FT70" t="s">
        <v>96</v>
      </c>
      <c r="FU70" t="s">
        <v>99</v>
      </c>
      <c r="FV70" t="s">
        <v>95</v>
      </c>
      <c r="FW70" t="s">
        <v>96</v>
      </c>
      <c r="FX70" t="s">
        <v>99</v>
      </c>
      <c r="FY70" s="84" t="s">
        <v>96</v>
      </c>
      <c r="FZ70" s="84" t="s">
        <v>99</v>
      </c>
      <c r="GA70" t="s">
        <v>95</v>
      </c>
      <c r="GB70" t="s">
        <v>96</v>
      </c>
      <c r="GC70" t="s">
        <v>99</v>
      </c>
      <c r="GD70" t="s">
        <v>95</v>
      </c>
      <c r="GE70" t="s">
        <v>96</v>
      </c>
      <c r="GF70" t="s">
        <v>99</v>
      </c>
      <c r="GG70" t="s">
        <v>95</v>
      </c>
      <c r="GH70" t="s">
        <v>96</v>
      </c>
      <c r="GI70" t="s">
        <v>99</v>
      </c>
      <c r="GK70" s="1" t="s">
        <v>913</v>
      </c>
      <c r="GL70" t="s">
        <v>192</v>
      </c>
      <c r="GM70" t="s">
        <v>244</v>
      </c>
      <c r="GO70" s="84" t="s">
        <v>96</v>
      </c>
      <c r="GP70" s="84" t="s">
        <v>99</v>
      </c>
      <c r="GQ70" t="s">
        <v>95</v>
      </c>
      <c r="GR70" t="s">
        <v>96</v>
      </c>
      <c r="GS70" t="s">
        <v>99</v>
      </c>
      <c r="GT70" t="s">
        <v>95</v>
      </c>
      <c r="GU70" t="s">
        <v>96</v>
      </c>
      <c r="GV70" t="s">
        <v>99</v>
      </c>
      <c r="GW70" t="s">
        <v>95</v>
      </c>
      <c r="GX70" t="s">
        <v>96</v>
      </c>
      <c r="GY70" t="s">
        <v>99</v>
      </c>
      <c r="GZ70" s="84" t="s">
        <v>96</v>
      </c>
      <c r="HA70" s="84" t="s">
        <v>99</v>
      </c>
      <c r="HB70" t="s">
        <v>95</v>
      </c>
      <c r="HC70" t="s">
        <v>96</v>
      </c>
      <c r="HD70" t="s">
        <v>99</v>
      </c>
      <c r="HE70" t="s">
        <v>95</v>
      </c>
      <c r="HF70" t="s">
        <v>96</v>
      </c>
      <c r="HG70" t="s">
        <v>99</v>
      </c>
      <c r="HH70" t="s">
        <v>95</v>
      </c>
      <c r="HI70" t="s">
        <v>96</v>
      </c>
      <c r="HJ70" t="s">
        <v>99</v>
      </c>
      <c r="HL70" s="1" t="s">
        <v>919</v>
      </c>
      <c r="HM70" t="s">
        <v>192</v>
      </c>
      <c r="HN70" t="s">
        <v>244</v>
      </c>
      <c r="HP70" s="84" t="s">
        <v>96</v>
      </c>
      <c r="HQ70" s="84" t="s">
        <v>99</v>
      </c>
      <c r="HR70" t="s">
        <v>95</v>
      </c>
      <c r="HS70" t="s">
        <v>96</v>
      </c>
      <c r="HT70" t="s">
        <v>99</v>
      </c>
      <c r="HU70" t="s">
        <v>95</v>
      </c>
      <c r="HV70" t="s">
        <v>96</v>
      </c>
      <c r="HW70" t="s">
        <v>99</v>
      </c>
      <c r="HX70" t="s">
        <v>95</v>
      </c>
      <c r="HY70" t="s">
        <v>96</v>
      </c>
      <c r="HZ70" t="s">
        <v>99</v>
      </c>
      <c r="IA70" s="84" t="s">
        <v>96</v>
      </c>
      <c r="IB70" s="84" t="s">
        <v>99</v>
      </c>
      <c r="IC70" t="s">
        <v>95</v>
      </c>
      <c r="ID70" t="s">
        <v>96</v>
      </c>
      <c r="IE70" t="s">
        <v>99</v>
      </c>
      <c r="IF70" t="s">
        <v>95</v>
      </c>
      <c r="IG70" t="s">
        <v>96</v>
      </c>
      <c r="IH70" t="s">
        <v>99</v>
      </c>
      <c r="II70" t="s">
        <v>95</v>
      </c>
      <c r="IJ70" t="s">
        <v>96</v>
      </c>
      <c r="IK70" t="s">
        <v>99</v>
      </c>
    </row>
    <row r="71" spans="2:245" x14ac:dyDescent="0.3">
      <c r="D71" t="s">
        <v>192</v>
      </c>
      <c r="E71" t="s">
        <v>244</v>
      </c>
      <c r="G71" t="s">
        <v>96</v>
      </c>
      <c r="H71" t="s">
        <v>99</v>
      </c>
      <c r="I71" t="s">
        <v>95</v>
      </c>
      <c r="J71" t="s">
        <v>96</v>
      </c>
      <c r="K71" t="s">
        <v>99</v>
      </c>
      <c r="L71" t="s">
        <v>95</v>
      </c>
      <c r="M71" t="s">
        <v>96</v>
      </c>
      <c r="N71" t="s">
        <v>99</v>
      </c>
      <c r="O71" t="s">
        <v>95</v>
      </c>
      <c r="P71" t="s">
        <v>96</v>
      </c>
      <c r="Q71" t="s">
        <v>99</v>
      </c>
      <c r="R71" t="s">
        <v>96</v>
      </c>
      <c r="S71" t="s">
        <v>99</v>
      </c>
      <c r="T71" t="s">
        <v>95</v>
      </c>
      <c r="U71" t="s">
        <v>96</v>
      </c>
      <c r="V71" t="s">
        <v>99</v>
      </c>
      <c r="W71" t="s">
        <v>95</v>
      </c>
      <c r="X71" t="s">
        <v>96</v>
      </c>
      <c r="Y71" t="s">
        <v>99</v>
      </c>
      <c r="Z71" t="s">
        <v>95</v>
      </c>
      <c r="AA71" t="s">
        <v>96</v>
      </c>
      <c r="AB71" t="s">
        <v>99</v>
      </c>
      <c r="AD71">
        <v>70</v>
      </c>
      <c r="AE71" t="s">
        <v>271</v>
      </c>
      <c r="AF71" s="4">
        <v>0</v>
      </c>
      <c r="AG71" s="4">
        <f>'Biopower-Inputs'!B41*'Biopower-Inputs'!B38+'Biopower-Inputs'!B41*'Biopower-Inputs'!B39*0.9</f>
        <v>56770863.36918553</v>
      </c>
      <c r="AI71" s="84">
        <f t="array" ref="AI71:AI104">MMULT(L1_Colombia,AF71:AF104)-AF71:AF104</f>
        <v>6245759.9078821233</v>
      </c>
      <c r="AJ71" s="84">
        <f t="array" ref="AJ71:AJ105">MMULT(l2_colombia,AF71:AF105)-AI71:AI105-AF71:AF105</f>
        <v>36981873.499348491</v>
      </c>
      <c r="AK71">
        <f>'Colombia-IO-Data'!$AN13*Calculations!AF71</f>
        <v>0</v>
      </c>
      <c r="AL71">
        <f>'Colombia-IO-Data'!$AN13*AI71</f>
        <v>4323945.3796748919</v>
      </c>
      <c r="AM71">
        <f>'Colombia-IO-Data'!$AN13*AJ71</f>
        <v>25602585.33912367</v>
      </c>
      <c r="AN71">
        <f>'Colombia-IO-Data'!$AO13*Calculations!AK71</f>
        <v>0</v>
      </c>
      <c r="AO71">
        <f>'Colombia-IO-Data'!$AO13*Calculations!AL71</f>
        <v>1141554.7784486201</v>
      </c>
      <c r="AP71">
        <f>'Colombia-IO-Data'!$AO13*Calculations!AM71</f>
        <v>6759279.1000317186</v>
      </c>
      <c r="AQ71">
        <f>(AN71*'Default-Data'!$F$19/biopower_dollar_index)/'Colombia-IO-Data'!$AP13</f>
        <v>0</v>
      </c>
      <c r="AR71">
        <f>(AO71*'Default-Data'!$F$19/biopower_dollar_index)/'Colombia-IO-Data'!$AP13</f>
        <v>183.21217562360397</v>
      </c>
      <c r="AS71">
        <f>(AP71*'Default-Data'!$F$19/biopower_dollar_index)/'Colombia-IO-Data'!$AP13</f>
        <v>1084.8206787298775</v>
      </c>
      <c r="AT71" s="84">
        <f t="array" ref="AT71:AT104">MMULT(L1_Colombia,AG71:AG104)-AG71:AG104</f>
        <v>4247774.3865230605</v>
      </c>
      <c r="AU71" s="84">
        <f t="array" ref="AU71:AU105">MMULT(l2_colombia,AG71:AG105)-AT71:AT105-AG71:AG105</f>
        <v>3747682.9269593656</v>
      </c>
      <c r="AV71" s="31">
        <f>'Colombia-IO-Data'!$AN13*AG71</f>
        <v>39302521.38823925</v>
      </c>
      <c r="AW71">
        <f>'Colombia-IO-Data'!$AN13*AT71</f>
        <v>2940738.1493048551</v>
      </c>
      <c r="AX71">
        <f>'Colombia-IO-Data'!$AN13*AU71</f>
        <v>2594524.3678134447</v>
      </c>
      <c r="AY71" s="31">
        <f>'Colombia-IO-Data'!$AO13*AV71</f>
        <v>10376167.401817871</v>
      </c>
      <c r="AZ71" s="31">
        <f>'Colombia-IO-Data'!$AO13*AW71</f>
        <v>776377.4496979228</v>
      </c>
      <c r="BA71" s="31">
        <f>'Colombia-IO-Data'!$AO13*AX71</f>
        <v>684974.35323790181</v>
      </c>
      <c r="BB71">
        <f>(AY71*'Default-Data'!$F$19/biopower_dollar_index)/'Colombia-IO-Data'!$AP13</f>
        <v>1665.3079118159321</v>
      </c>
      <c r="BC71">
        <f>(AZ71*'Default-Data'!$F$19/biopower_dollar_index)/'Colombia-IO-Data'!$AP13</f>
        <v>124.6035708050463</v>
      </c>
      <c r="BD71">
        <f>(BA71*'Default-Data'!$F$19/biopower_dollar_index)/'Colombia-IO-Data'!$AP13</f>
        <v>109.93396363653818</v>
      </c>
      <c r="BF71" t="s">
        <v>928</v>
      </c>
      <c r="BG71" s="18">
        <f>AF71</f>
        <v>0</v>
      </c>
      <c r="BH71" s="18">
        <f>AG71</f>
        <v>56770863.36918553</v>
      </c>
      <c r="BJ71" s="84">
        <f t="array" ref="BJ71:BJ104">MMULT(Mexico_L1,BG71:BG104)-BG71:BG104</f>
        <v>2201654.7940447684</v>
      </c>
      <c r="BK71" s="84">
        <f t="array" ref="BK71:BK105">MMULT(Mexico_L2,BG71:BG105)-BG71:BG105-BJ71:BJ105</f>
        <v>27584111.909072839</v>
      </c>
      <c r="BL71">
        <f>BG71*'Mexico-IO-Data'!AQ13</f>
        <v>0</v>
      </c>
      <c r="BM71">
        <f>BJ71*'Mexico-IO-Data'!$AQ13</f>
        <v>1342735.22346318</v>
      </c>
      <c r="BN71">
        <f>BK71*'Mexico-IO-Data'!$AQ13</f>
        <v>16822872.85383993</v>
      </c>
      <c r="BO71">
        <f>BG71*'Mexico-IO-Data'!AR13</f>
        <v>0</v>
      </c>
      <c r="BP71">
        <f>BJ71*'Mexico-IO-Data'!$AR13</f>
        <v>221195.14261088372</v>
      </c>
      <c r="BQ71">
        <f>BK71*'Mexico-IO-Data'!$AR13</f>
        <v>2771311.6443257798</v>
      </c>
      <c r="BR71">
        <f>(BO71*'Default-Data'!$F$19/biopower_dollar_index)/'Mexico-IO-Data'!$AS13</f>
        <v>0</v>
      </c>
      <c r="BS71">
        <f>(BP71*'Default-Data'!$F$19/biopower_dollar_index)/'Mexico-IO-Data'!$AS13</f>
        <v>165.28248679558584</v>
      </c>
      <c r="BT71">
        <f>(BQ71*'Default-Data'!$F$19/biopower_dollar_index)/'Mexico-IO-Data'!$AS13</f>
        <v>2070.7926713630782</v>
      </c>
      <c r="BU71" s="84">
        <f t="array" ref="BU71:BU104">MMULT(Mexico_L1,BH71:BH104)-BH71:BH104</f>
        <v>7031570.4765252098</v>
      </c>
      <c r="BV71" s="84">
        <f t="array" ref="BV71:BV105">MMULT(Mexico_L2,BH71:BH105)-BH71:BH105-BU71:BU105</f>
        <v>1732672.1485013515</v>
      </c>
      <c r="BW71" s="31">
        <f>BH71*'Mexico-IO-Data'!AQ13</f>
        <v>34623156.236122891</v>
      </c>
      <c r="BX71">
        <f>BU71*'Mexico-IO-Data'!$AQ13</f>
        <v>4288382.2571242712</v>
      </c>
      <c r="BY71">
        <f>BV71*'Mexico-IO-Data'!$AQ13</f>
        <v>1056714.2182322897</v>
      </c>
      <c r="BZ71" s="31">
        <f>BH71*'Mexico-IO-Data'!AR13</f>
        <v>5703636.7613380924</v>
      </c>
      <c r="CA71">
        <f>BU71*'Mexico-IO-Data'!$AR13</f>
        <v>706445.5511102468</v>
      </c>
      <c r="CB71">
        <f>BV71*'Mexico-IO-Data'!$AR13</f>
        <v>174077.54568170034</v>
      </c>
      <c r="CC71">
        <f>(BZ71*'Default-Data'!$F$19/biopower_dollar_index)/'Mexico-IO-Data'!$AS13</f>
        <v>4261.8985958071216</v>
      </c>
      <c r="CD71">
        <f>(CA71*'Default-Data'!$F$19/biopower_dollar_index)/'Mexico-IO-Data'!$AS13</f>
        <v>527.87360560888965</v>
      </c>
      <c r="CE71">
        <f>(CB71*'Default-Data'!$F$19/biopower_dollar_index)/'Mexico-IO-Data'!$AS13</f>
        <v>130.07505185662214</v>
      </c>
      <c r="CG71" t="s">
        <v>271</v>
      </c>
      <c r="CH71">
        <v>0</v>
      </c>
      <c r="CI71">
        <f>'Biopower-Inputs'!B41*'Biopower-Inputs'!B38+'Biopower-Inputs'!B41*'Biopower-Inputs'!B39*0.9</f>
        <v>56770863.36918553</v>
      </c>
      <c r="CK71" s="84">
        <f t="array" ref="CK71:CK104">MMULT(Philippines_L1,CH71:CH104)-CH71:CH104</f>
        <v>11200893.380549634</v>
      </c>
      <c r="CL71" s="84">
        <f t="array" ref="CL71:CL105">MMULT(Philippines_L2,CH71:CH105)-CK71:CK105-CH71:CH105</f>
        <v>67231264.725579485</v>
      </c>
      <c r="CM71">
        <f>CH71*'Philippines-IO-Data'!AN13</f>
        <v>0</v>
      </c>
      <c r="CN71">
        <f>CK71*'Philippines-IO-Data'!$AN13</f>
        <v>7905106.6024659816</v>
      </c>
      <c r="CO71">
        <f>CL71*'Philippines-IO-Data'!$AN13</f>
        <v>47448921.8509316</v>
      </c>
      <c r="CP71">
        <f>CH71*'Philippines-IO-Data'!AO13</f>
        <v>0</v>
      </c>
      <c r="CQ71">
        <f>CK71*'Philippines-IO-Data'!$AO13</f>
        <v>2275451.2914631865</v>
      </c>
      <c r="CR71">
        <f>CL71*'Philippines-IO-Data'!$AO13</f>
        <v>13657970.212641764</v>
      </c>
      <c r="CS71" s="20">
        <f>(CP71*'Default-Data'!$F$19/biopower_dollar_index)/'Philippines-IO-Data'!$AP13</f>
        <v>0</v>
      </c>
      <c r="CT71" s="20">
        <f>(CQ71*'Default-Data'!$F$19/biopower_dollar_index)/'Philippines-IO-Data'!$AP13</f>
        <v>1026.9067661003219</v>
      </c>
      <c r="CU71" s="20">
        <f>(CR71*'Default-Data'!$F$19/biopower_dollar_index)/'Philippines-IO-Data'!$AP13</f>
        <v>6163.8155363631922</v>
      </c>
      <c r="CV71" s="84">
        <f t="array" ref="CV71:CV104">MMULT(Philippines_L1,CI71:CI104)-CI71:CI104</f>
        <v>4851296.1825593486</v>
      </c>
      <c r="CW71" s="84">
        <f t="array" ref="CW71:CW105">MMULT(Philippines_L2,CI71:CI105)-CV71:CV105-CI71:CI105</f>
        <v>6725182.30029203</v>
      </c>
      <c r="CX71">
        <f>CI71*'Philippines-IO-Data'!AN13</f>
        <v>40066422.525434382</v>
      </c>
      <c r="CY71">
        <f>CV71*'Philippines-IO-Data'!$AN13</f>
        <v>3423835.2406659606</v>
      </c>
      <c r="CZ71">
        <f>CW71*'Philippines-IO-Data'!$AN13</f>
        <v>4746343.0994838318</v>
      </c>
      <c r="DA71">
        <f>CI71*'Philippines-IO-Data'!AO13</f>
        <v>11532949.20164256</v>
      </c>
      <c r="DB71">
        <f>CV71*'Philippines-IO-Data'!$AO13</f>
        <v>985536.40221628582</v>
      </c>
      <c r="DC71">
        <f>CW71*'Philippines-IO-Data'!$AO13</f>
        <v>1366214.6607964539</v>
      </c>
      <c r="DD71" s="20">
        <f>(DA71*'Default-Data'!$F$19/biopower_dollar_index)/'Philippines-IO-Data'!$AP13</f>
        <v>5204.7976648370532</v>
      </c>
      <c r="DE71" s="20">
        <f>(DB71*'Default-Data'!$F$19/biopower_dollar_index)/'Philippines-IO-Data'!$AP13</f>
        <v>444.7706718535336</v>
      </c>
      <c r="DF71" s="20">
        <f>(DC71*'Default-Data'!$F$19/biopower_dollar_index)/'Philippines-IO-Data'!$AP13</f>
        <v>616.57003354933511</v>
      </c>
      <c r="DH71" t="s">
        <v>928</v>
      </c>
      <c r="DI71" s="18">
        <f>AF71</f>
        <v>0</v>
      </c>
      <c r="DJ71" s="18">
        <f>AG71</f>
        <v>56770863.36918553</v>
      </c>
      <c r="DL71" s="84">
        <f t="array" ref="DL71:DL104">MMULT(SouthAfrica_L1,DI71:DI104)-DI71:DI104</f>
        <v>9049153.690019412</v>
      </c>
      <c r="DM71" s="84">
        <f t="array" ref="DM71:DM105">MMULT(SouthAfrica_L2,DI71:DI105)-DI71:DI105-DL71:DL105</f>
        <v>40666655.095723391</v>
      </c>
      <c r="DN71" s="18">
        <f>DI71*'SouthAfrica-IO-Data'!AR13</f>
        <v>0</v>
      </c>
      <c r="DO71">
        <f>DL71*'Mexico-IO-Data'!$AQ13</f>
        <v>5518856.7412961125</v>
      </c>
      <c r="DP71">
        <f>DM71*'Mexico-IO-Data'!$AQ13</f>
        <v>24801594.857266203</v>
      </c>
      <c r="DQ71" s="18">
        <f>DI71*'SouthAfrica-IO-Data'!AS13</f>
        <v>0</v>
      </c>
      <c r="DR71">
        <f>DL71*'Mexico-IO-Data'!$AR13</f>
        <v>909147.44963008375</v>
      </c>
      <c r="DS71">
        <f>DM71*'Mexico-IO-Data'!$AR13</f>
        <v>4085684.3669304349</v>
      </c>
      <c r="DT71">
        <f>(DQ71*'Default-Data'!$F$19/biopower_dollar_index)/'SouthAfrica-IO-Data'!$AT13</f>
        <v>0</v>
      </c>
      <c r="DU71">
        <f>(DR71*'Default-Data'!$F$19/biopower_dollar_index)/'SouthAfrica-IO-Data'!$AT13</f>
        <v>49.627417850966168</v>
      </c>
      <c r="DV71">
        <f>(DS71*'Default-Data'!$F$19/biopower_dollar_index)/'SouthAfrica-IO-Data'!$AT13</f>
        <v>223.02429090827587</v>
      </c>
      <c r="DW71" s="84">
        <f t="array" ref="DW71:DW104">MMULT(SouthAfrica_L1,DJ71:DJ104)-DJ71:DJ104</f>
        <v>2705755.6066194773</v>
      </c>
      <c r="DX71" s="84">
        <f t="array" ref="DX71:DX105">MMULT(SouthAfrica_L2,DJ71:DJ105)-DJ71:DJ105-DW71:DW105</f>
        <v>3602275.0347545221</v>
      </c>
      <c r="DY71" s="31">
        <f>DJ71*'SouthAfrica-IO-Data'!AR13</f>
        <v>22926849.200942267</v>
      </c>
      <c r="DZ71">
        <f>DW71*'SouthAfrica-IO-Data'!$AR13</f>
        <v>1092716.3528261629</v>
      </c>
      <c r="EA71">
        <f>DX71*'SouthAfrica-IO-Data'!$AR13</f>
        <v>1454774.7136599671</v>
      </c>
      <c r="EB71" s="31">
        <f>DJ71*'SouthAfrica-IO-Data'!AS13</f>
        <v>7033014.381595741</v>
      </c>
      <c r="EC71">
        <f>DW71*'SouthAfrica-IO-Data'!$AS13</f>
        <v>335200.43496057024</v>
      </c>
      <c r="ED71">
        <f>DX71*'SouthAfrica-IO-Data'!$AS13</f>
        <v>446265.04904703062</v>
      </c>
      <c r="EE71">
        <f>(EB71*'Default-Data'!$F$19/biopower_dollar_index)/'SouthAfrica-IO-Data'!$AT13</f>
        <v>383.9095007188555</v>
      </c>
      <c r="EF71">
        <f>(EC71*'Default-Data'!$F$19/biopower_dollar_index)/'SouthAfrica-IO-Data'!$AT13</f>
        <v>18.297507248557284</v>
      </c>
      <c r="EG71">
        <f>(ED71*'Default-Data'!$F$19/biopower_dollar_index)/'SouthAfrica-IO-Data'!$AT13</f>
        <v>24.36016519691071</v>
      </c>
      <c r="EI71" t="s">
        <v>129</v>
      </c>
      <c r="EJ71">
        <v>0</v>
      </c>
      <c r="EK71">
        <f>IF(biopower_feedstock="Maize Stover",'Biopower-Inputs'!B41*'Biopower-Inputs'!B38+'Biopower-Inputs'!B41*'Biopower-Inputs'!B39*0.9,0)</f>
        <v>0</v>
      </c>
      <c r="EM71" s="84">
        <f t="array" ref="EM71:EM97">MMULT(Zambia_L1,EJ71:EJ97)-EJ71:EJ97</f>
        <v>10113.76026340003</v>
      </c>
      <c r="EN71" s="84">
        <f t="array" ref="EN71:EN112">MMULT(Zambia_L2,EJ71:EJ112)-EM71:EM112-EJ71:EJ112</f>
        <v>29960511.184371326</v>
      </c>
      <c r="EO71">
        <f>EJ71*'Zambia-IO-Data'!BO11</f>
        <v>0</v>
      </c>
      <c r="EP71">
        <f>EM71*'Zambia-IO-Data'!$BO11</f>
        <v>3993.3018994657177</v>
      </c>
      <c r="EQ71">
        <f>EN71*'Zambia-IO-Data'!$BO11</f>
        <v>11829563.199601987</v>
      </c>
      <c r="ER71">
        <f>EJ71*'Zambia-IO-Data'!BN11</f>
        <v>0</v>
      </c>
      <c r="ES71">
        <f>EM71*'Zambia-IO-Data'!$BN11</f>
        <v>3172.9159655956209</v>
      </c>
      <c r="ET71">
        <f>EN71*'Zambia-IO-Data'!$BN11</f>
        <v>9399291.8359269146</v>
      </c>
      <c r="EU71">
        <f>(ER71*'Default-Data'!$F$19/biopower_dollar_index)/'Zambia-IO-Data'!$BP11</f>
        <v>0</v>
      </c>
      <c r="EV71">
        <f>(ES71*'Default-Data'!$F$19/biopower_dollar_index)/'Zambia-IO-Data'!$BP11</f>
        <v>24.038525695269506</v>
      </c>
      <c r="EW71">
        <f>(ET71*'Default-Data'!$F$19/biopower_dollar_index)/'Zambia-IO-Data'!$BP11</f>
        <v>71210.558604520586</v>
      </c>
      <c r="EX71" s="84">
        <f t="array" ref="EX71:EX97">MMULT(Zambia_L1,EK71:EK97)-EK71:EK97</f>
        <v>424.13398653929426</v>
      </c>
      <c r="EY71" s="84">
        <f t="array" ref="EY71:EY112">MMULT(Zambia_L2,EK71:EK112)-EX71:EX112-EK71:EK112</f>
        <v>4013656.9515133593</v>
      </c>
      <c r="EZ71">
        <f>EK71*'Zambia-IO-Data'!BO11</f>
        <v>0</v>
      </c>
      <c r="FA71">
        <f>EX71*'Zambia-IO-Data'!$BO11</f>
        <v>167.46442568987163</v>
      </c>
      <c r="FB71">
        <f>EY71*'Zambia-IO-Data'!$BO11</f>
        <v>1584746.2774338983</v>
      </c>
      <c r="FC71">
        <f>EK71*'Zambia-IO-Data'!BN11</f>
        <v>0</v>
      </c>
      <c r="FD71">
        <f>EX71*'Zambia-IO-Data'!$BN11</f>
        <v>133.06045055391053</v>
      </c>
      <c r="FE71">
        <f>EY71*'Zambia-IO-Data'!$BN11</f>
        <v>1259175.2118118086</v>
      </c>
      <c r="FF71">
        <f>(FC71*'Default-Data'!$F$19/biopower_dollar_index)/'Zambia-IO-Data'!$BP11</f>
        <v>0</v>
      </c>
      <c r="FG71">
        <f>(FD71*'Default-Data'!$F$19/biopower_dollar_index)/'Zambia-IO-Data'!$BP11</f>
        <v>1.0080875429248495</v>
      </c>
      <c r="FH71">
        <f>(FE71*'Default-Data'!$F$19/biopower_dollar_index)/'Zambia-IO-Data'!$BP11</f>
        <v>9539.7155210514793</v>
      </c>
      <c r="FJ71" t="s">
        <v>271</v>
      </c>
      <c r="FK71">
        <f>CH71</f>
        <v>0</v>
      </c>
      <c r="FL71">
        <f>CI71</f>
        <v>56770863.36918553</v>
      </c>
      <c r="FN71">
        <f t="array" ref="FN71:FN104">MMULT(CustomRegion1_L1,FK71:FK104)-FK71:FK104</f>
        <v>20739663.145154536</v>
      </c>
      <c r="FO71">
        <f t="array" ref="FO71:FO105">MMULT(CustomRegion1_L2,FK71:FK105)-FK71:FK105-FN71:FN105</f>
        <v>86779926.587139368</v>
      </c>
      <c r="FP71">
        <f>FK71*CustomRegion1!C9</f>
        <v>0</v>
      </c>
      <c r="FQ71">
        <f>FN71*CustomRegion1!$C9</f>
        <v>14637158.170470545</v>
      </c>
      <c r="FR71">
        <f>FO71*CustomRegion1!$C9</f>
        <v>61245522.773813426</v>
      </c>
      <c r="FS71">
        <f>FK71*CustomRegion1!D9</f>
        <v>0</v>
      </c>
      <c r="FT71">
        <f>FN71*CustomRegion1!$D9</f>
        <v>4213243.6837674463</v>
      </c>
      <c r="FU71">
        <f>FO71*CustomRegion1!$D9</f>
        <v>17629263.07009425</v>
      </c>
      <c r="FV71">
        <f>(FS71*'Default-Data'!$F$19/biopower_dollar_index)/CustomRegion1!$E9</f>
        <v>0</v>
      </c>
      <c r="FW71">
        <f>(FT71*'Default-Data'!$F$19/biopower_dollar_index)/CustomRegion1!$E9</f>
        <v>1909.3738947747902</v>
      </c>
      <c r="FX71">
        <f>(FU71*'Default-Data'!$F$19/biopower_dollar_index)/CustomRegion1!$E9</f>
        <v>7989.2968972675189</v>
      </c>
      <c r="FY71">
        <f t="array" ref="FY71:FY104">MMULT(CustomRegion1_L1,FL71:FL104)-FL71:FL104</f>
        <v>5671939.8323459476</v>
      </c>
      <c r="FZ71">
        <f t="array" ref="FZ71:FZ105">MMULT(CustomRegion1_L2,FL71:FL105)-FY71:FY105-FL71:FL105</f>
        <v>8483102.7370275781</v>
      </c>
      <c r="GA71">
        <f>FL71*CustomRegion1!C9</f>
        <v>40066422.525434382</v>
      </c>
      <c r="GB71">
        <f>FY71*CustomRegion1!$C9</f>
        <v>4003010.071975844</v>
      </c>
      <c r="GC71">
        <f>FZ71*CustomRegion1!$C9</f>
        <v>5987007.3910643086</v>
      </c>
      <c r="GD71">
        <f>FL71*CustomRegion1!D9</f>
        <v>11532949.20164256</v>
      </c>
      <c r="GE71">
        <f>FY71*CustomRegion1!$D9</f>
        <v>1152249.4124463992</v>
      </c>
      <c r="GF71">
        <f>FZ71*CustomRegion1!$D9</f>
        <v>1723334.5968727623</v>
      </c>
      <c r="GG71">
        <f>(GD71*'Default-Data'!$C$58/biopower_dollar_index)/CustomRegion1!$E9</f>
        <v>5226.5460505453902</v>
      </c>
      <c r="GH71">
        <f>(GE71*'Default-Data'!$C$58/biopower_dollar_index)/CustomRegion1!$E9</f>
        <v>522.18079786627879</v>
      </c>
      <c r="GI71">
        <f>(GF71*'Default-Data'!$C$58/biopower_dollar_index)/CustomRegion1!$E9</f>
        <v>780.98736702757265</v>
      </c>
      <c r="GK71" t="s">
        <v>34</v>
      </c>
      <c r="GL71">
        <f>BG71</f>
        <v>0</v>
      </c>
      <c r="GM71">
        <f>BH71</f>
        <v>56770863.36918553</v>
      </c>
      <c r="GO71">
        <f t="array" ref="GO71:GO107">MMULT(CustomRegion2_L1,GL71:GL107)-GL71:GL107</f>
        <v>13729805.413518803</v>
      </c>
      <c r="GP71">
        <f t="array" ref="GP71:GP109">MMULT(CustomRegion2_L2,GL71:GL109)-GL71:GL109-GO71:GO109</f>
        <v>35735067.029478393</v>
      </c>
      <c r="GQ71">
        <f>GL71*CustomRegion2!C13</f>
        <v>0</v>
      </c>
      <c r="GR71">
        <f>GO71*CustomRegion2!$C13</f>
        <v>8460051.544654483</v>
      </c>
      <c r="GS71">
        <f>GP71*CustomRegion2!$C13</f>
        <v>22019285.773955382</v>
      </c>
      <c r="GT71">
        <f>GL71*CustomRegion2!D13</f>
        <v>0</v>
      </c>
      <c r="GU71">
        <f>GO71*CustomRegion2!$D13</f>
        <v>1519294.2739938553</v>
      </c>
      <c r="GV71">
        <f>GP71*CustomRegion2!$D13</f>
        <v>3954322.8096456067</v>
      </c>
      <c r="GW71">
        <f>(GT71*'Default-Data'!$C$59/biopower_dollar_index)/CustomRegion2!$E13</f>
        <v>0</v>
      </c>
      <c r="GX71">
        <f>(GU71*'Default-Data'!$C$59/biopower_dollar_index)/CustomRegion2!$E13</f>
        <v>1135.2542954423934</v>
      </c>
      <c r="GY71">
        <f>(GV71*'Default-Data'!$C$59/biopower_dollar_index)/CustomRegion2!$E13</f>
        <v>2954.7679024782306</v>
      </c>
      <c r="GZ71">
        <f t="array" ref="GZ71:GZ107">MMULT(CustomRegion2_L1,GM71:GM107)-GM71:GM107</f>
        <v>8515004.1192621663</v>
      </c>
      <c r="HA71">
        <f t="array" ref="HA71:HA109">MMULT(CustomRegion2_L2,GM71:GM109)-GM71:GM109-GZ71:GZ109</f>
        <v>1990992.7224071622</v>
      </c>
      <c r="HB71">
        <f>GM71*CustomRegion2!C13</f>
        <v>34981153.473955527</v>
      </c>
      <c r="HC71">
        <f>GZ71*CustomRegion2!$C13</f>
        <v>5246787.6697635418</v>
      </c>
      <c r="HD71">
        <f>HA71*CustomRegion2!$C13</f>
        <v>1226812.8024605147</v>
      </c>
      <c r="HE71">
        <f>GM71*CustomRegion2!D13</f>
        <v>6282073.5654101092</v>
      </c>
      <c r="HF71">
        <f>GZ71*CustomRegion2!$D13</f>
        <v>942241.83167891949</v>
      </c>
      <c r="HG71">
        <f>HA71*CustomRegion2!$D13</f>
        <v>220316.58509436867</v>
      </c>
      <c r="HH71">
        <f>(HE71*'Default-Data'!$C$59/biopower_dollar_index)/CustomRegion2!$E13</f>
        <v>4694.1208964536527</v>
      </c>
      <c r="HI71">
        <f>(HF71*'Default-Data'!$C$59/biopower_dollar_index)/CustomRegion2!$E13</f>
        <v>704.06642417407579</v>
      </c>
      <c r="HJ71">
        <f>(HG71*'Default-Data'!$C$59/biopower_dollar_index)/CustomRegion2!$E13</f>
        <v>164.62600686836606</v>
      </c>
      <c r="HL71" t="s">
        <v>129</v>
      </c>
      <c r="HM71">
        <f>EJ71</f>
        <v>0</v>
      </c>
      <c r="HN71">
        <f>EK71</f>
        <v>0</v>
      </c>
      <c r="HP71">
        <f t="array" ref="HP71:HP97">MMULT(CustomRegion3_L1,HM71:HM97)-HM71:HM97</f>
        <v>10113.76026340003</v>
      </c>
      <c r="HQ71">
        <f t="array" ref="HQ71:HQ112">MMULT(CustomRegion3_L2,HM71:HM112)-HM71:HM112-HP71:HP112</f>
        <v>29960511.184371326</v>
      </c>
      <c r="HR71">
        <f>HM71*CustomRegion3!D12</f>
        <v>0</v>
      </c>
      <c r="HS71">
        <f>HP71*CustomRegion3!$D12</f>
        <v>3993.3018994657177</v>
      </c>
      <c r="HT71">
        <f>HQ71*CustomRegion3!$D12</f>
        <v>11829563.199601987</v>
      </c>
      <c r="HU71">
        <f>HM71*CustomRegion3!E12</f>
        <v>0</v>
      </c>
      <c r="HV71">
        <f>HP71*CustomRegion3!$E12</f>
        <v>3172.9159655956209</v>
      </c>
      <c r="HW71">
        <f>HQ71*CustomRegion3!$E12</f>
        <v>9399291.8359269146</v>
      </c>
      <c r="HX71">
        <f>(HU71*'Default-Data'!$C$60/biopower_dollar_index)/CustomRegion3!$F12</f>
        <v>0</v>
      </c>
      <c r="HY71">
        <f>(HV71*'Default-Data'!$C$60/biopower_dollar_index)/CustomRegion3!$F12</f>
        <v>24.1358848701677</v>
      </c>
      <c r="HZ71">
        <f>(HW71*'Default-Data'!$C$60/biopower_dollar_index)/CustomRegion3!$F12</f>
        <v>71498.970685929569</v>
      </c>
      <c r="IA71">
        <f t="array" ref="IA71:IA97">MMULT(CustomRegion3_L1,HN71:HN97)-HN71:HN97</f>
        <v>424.13398653929426</v>
      </c>
      <c r="IB71">
        <f t="array" ref="IB71:IB112">MMULT(CustomRegion3_L2,HN71:HN112)-HN71:HN112-IA71:IA112</f>
        <v>4013656.9515133593</v>
      </c>
      <c r="IC71">
        <f>HN71*CustomRegion3!D12</f>
        <v>0</v>
      </c>
      <c r="ID71">
        <f>IA71*CustomRegion3!$D12</f>
        <v>167.46442568987163</v>
      </c>
      <c r="IE71">
        <f>IB71*CustomRegion3!$D12</f>
        <v>1584746.2774338983</v>
      </c>
      <c r="IF71">
        <f>HN71*CustomRegion3!E12</f>
        <v>0</v>
      </c>
      <c r="IG71">
        <f>IA71*CustomRegion3!$E12</f>
        <v>133.06045055391053</v>
      </c>
      <c r="IH71">
        <f>IB71*CustomRegion3!$E12</f>
        <v>1259175.2118118086</v>
      </c>
      <c r="II71">
        <f>(IF71*'Default-Data'!$C$60/biopower_dollar_index)/CustomRegion3!$F12</f>
        <v>0</v>
      </c>
      <c r="IJ71">
        <f>(IG71*'Default-Data'!$C$60/biopower_dollar_index)/CustomRegion3!$F12</f>
        <v>1.0121704293983584</v>
      </c>
      <c r="IK71">
        <f>(IH71*'Default-Data'!$C$60/biopower_dollar_index)/CustomRegion3!$F12</f>
        <v>9578.3526173387872</v>
      </c>
    </row>
    <row r="72" spans="2:245" x14ac:dyDescent="0.3">
      <c r="B72">
        <v>242</v>
      </c>
      <c r="C72" t="s">
        <v>189</v>
      </c>
      <c r="D72">
        <f t="shared" ref="D72:M83" si="125">HLOOKUP(geo_country&amp;D$1,$AF$2:$IK$320,$B72,FALSE)</f>
        <v>0</v>
      </c>
      <c r="E72">
        <f t="shared" si="125"/>
        <v>0</v>
      </c>
      <c r="F72">
        <f t="shared" si="125"/>
        <v>0</v>
      </c>
      <c r="G72">
        <f t="shared" si="125"/>
        <v>1031461.843306351</v>
      </c>
      <c r="H72">
        <f t="shared" si="125"/>
        <v>12344992.740276767</v>
      </c>
      <c r="I72">
        <f t="shared" si="125"/>
        <v>0</v>
      </c>
      <c r="J72">
        <f t="shared" si="125"/>
        <v>714081.99121566641</v>
      </c>
      <c r="K72">
        <f t="shared" si="125"/>
        <v>8546449.9290271532</v>
      </c>
      <c r="L72">
        <f t="shared" si="125"/>
        <v>0</v>
      </c>
      <c r="M72">
        <f t="shared" si="125"/>
        <v>188523.12823101386</v>
      </c>
      <c r="N72">
        <f t="shared" ref="N72:AB83" si="126">HLOOKUP(geo_country&amp;N$1,$AF$2:$IK$320,$B72,FALSE)</f>
        <v>2256328.3988537262</v>
      </c>
      <c r="O72">
        <f t="shared" si="126"/>
        <v>0</v>
      </c>
      <c r="P72">
        <f t="shared" si="126"/>
        <v>30.256745563722689</v>
      </c>
      <c r="Q72">
        <f t="shared" si="126"/>
        <v>362.12614819685592</v>
      </c>
      <c r="R72">
        <f t="shared" si="126"/>
        <v>1623.0196543681614</v>
      </c>
      <c r="S72">
        <f t="shared" si="126"/>
        <v>26432.923941919729</v>
      </c>
      <c r="T72">
        <f t="shared" si="126"/>
        <v>0</v>
      </c>
      <c r="U72">
        <f t="shared" si="126"/>
        <v>1123.6180127209591</v>
      </c>
      <c r="V72">
        <f t="shared" si="126"/>
        <v>18299.537772132811</v>
      </c>
      <c r="W72">
        <f t="shared" si="126"/>
        <v>0</v>
      </c>
      <c r="X72">
        <f t="shared" si="126"/>
        <v>296.64378222765492</v>
      </c>
      <c r="Y72">
        <f t="shared" si="126"/>
        <v>4831.2184713003689</v>
      </c>
      <c r="Z72">
        <f t="shared" si="126"/>
        <v>0</v>
      </c>
      <c r="AA72">
        <f t="shared" si="126"/>
        <v>4.7609412840445141E-2</v>
      </c>
      <c r="AB72">
        <f t="shared" si="126"/>
        <v>0.77537938936473172</v>
      </c>
      <c r="AD72">
        <v>71</v>
      </c>
      <c r="AE72" t="s">
        <v>272</v>
      </c>
      <c r="AF72" s="4">
        <v>0</v>
      </c>
      <c r="AG72" s="4">
        <v>0</v>
      </c>
      <c r="AI72" s="84">
        <v>50382031.076869935</v>
      </c>
      <c r="AJ72" s="84">
        <v>9341912.4952606112</v>
      </c>
      <c r="AK72">
        <f>'Colombia-IO-Data'!$AN14*Calculations!AF72</f>
        <v>0</v>
      </c>
      <c r="AL72">
        <f>'Colombia-IO-Data'!$AN14*AI72</f>
        <v>41257001.505756132</v>
      </c>
      <c r="AM72">
        <f>'Colombia-IO-Data'!$AN14*AJ72</f>
        <v>7649935.6942470027</v>
      </c>
      <c r="AN72">
        <f>'Colombia-IO-Data'!$AO14*Calculations!AK72</f>
        <v>0</v>
      </c>
      <c r="AO72">
        <f>'Colombia-IO-Data'!$AO14*Calculations!AL72</f>
        <v>3421967.3016060083</v>
      </c>
      <c r="AP72">
        <f>'Colombia-IO-Data'!$AO14*Calculations!AM72</f>
        <v>634506.358913398</v>
      </c>
      <c r="AQ72">
        <f>(AN72*'Default-Data'!$F$19/biopower_dollar_index)/'Colombia-IO-Data'!$AP14</f>
        <v>0</v>
      </c>
      <c r="AR72">
        <f>(AO72*'Default-Data'!$F$19/biopower_dollar_index)/'Colombia-IO-Data'!$AP14</f>
        <v>256.33022813933172</v>
      </c>
      <c r="AS72">
        <f>(AP72*'Default-Data'!$F$19/biopower_dollar_index)/'Colombia-IO-Data'!$AP14</f>
        <v>47.529139059802183</v>
      </c>
      <c r="AT72" s="84">
        <v>8554801.3638359439</v>
      </c>
      <c r="AU72" s="84">
        <v>946694.22208296321</v>
      </c>
      <c r="AV72" s="31">
        <f>'Colombia-IO-Data'!$AN14*AG72</f>
        <v>0</v>
      </c>
      <c r="AW72">
        <f>'Colombia-IO-Data'!$AN14*AT72</f>
        <v>7005383.5703987554</v>
      </c>
      <c r="AX72">
        <f>'Colombia-IO-Data'!$AN14*AU72</f>
        <v>775232.04426545266</v>
      </c>
      <c r="AY72" s="31">
        <f>'Colombia-IO-Data'!$AO14*AV72</f>
        <v>0</v>
      </c>
      <c r="AZ72" s="31">
        <f>'Colombia-IO-Data'!$AO14*AW72</f>
        <v>581045.46230214811</v>
      </c>
      <c r="BA72" s="31">
        <f>'Colombia-IO-Data'!$AO14*AX72</f>
        <v>64299.842688845005</v>
      </c>
      <c r="BB72">
        <f>(AY72*'Default-Data'!$F$19/biopower_dollar_index)/'Colombia-IO-Data'!$AP14</f>
        <v>0</v>
      </c>
      <c r="BC72">
        <f>(AZ72*'Default-Data'!$F$19/biopower_dollar_index)/'Colombia-IO-Data'!$AP14</f>
        <v>43.524529249982123</v>
      </c>
      <c r="BD72">
        <f>(BA72*'Default-Data'!$F$19/biopower_dollar_index)/'Colombia-IO-Data'!$AP14</f>
        <v>4.8165256687342985</v>
      </c>
      <c r="BF72" t="s">
        <v>929</v>
      </c>
      <c r="BG72" s="18">
        <f t="shared" ref="BG72:BG105" si="127">AF72</f>
        <v>0</v>
      </c>
      <c r="BH72" s="18">
        <f t="shared" ref="BH72:BH105" si="128">AG72</f>
        <v>0</v>
      </c>
      <c r="BJ72" s="84">
        <v>39338903.219591953</v>
      </c>
      <c r="BK72" s="84">
        <v>15234660.906258538</v>
      </c>
      <c r="BL72">
        <f>BG72*'Mexico-IO-Data'!AQ14</f>
        <v>0</v>
      </c>
      <c r="BM72">
        <f>BJ72*'Mexico-IO-Data'!$AQ14</f>
        <v>33867937.563750677</v>
      </c>
      <c r="BN72">
        <f>BK72*'Mexico-IO-Data'!$AQ14</f>
        <v>13115936.189118529</v>
      </c>
      <c r="BO72">
        <f>BG72*'Mexico-IO-Data'!AR14</f>
        <v>0</v>
      </c>
      <c r="BP72">
        <f>BJ72*'Mexico-IO-Data'!$AR14</f>
        <v>2101908.1827198141</v>
      </c>
      <c r="BQ72">
        <f>BK72*'Mexico-IO-Data'!$AR14</f>
        <v>813999.77627944225</v>
      </c>
      <c r="BR72">
        <f>(BO72*'Default-Data'!$F$19/biopower_dollar_index)/'Mexico-IO-Data'!$AS14</f>
        <v>0</v>
      </c>
      <c r="BS72">
        <f>(BP72*'Default-Data'!$F$19/biopower_dollar_index)/'Mexico-IO-Data'!$AS14</f>
        <v>85.990254637774896</v>
      </c>
      <c r="BT72">
        <f>(BQ72*'Default-Data'!$F$19/biopower_dollar_index)/'Mexico-IO-Data'!$AS14</f>
        <v>33.301192037222094</v>
      </c>
      <c r="BU72" s="84">
        <v>12416522.394611843</v>
      </c>
      <c r="BV72" s="84">
        <v>956952.05744340084</v>
      </c>
      <c r="BW72" s="31">
        <f>BH72*'Mexico-IO-Data'!AQ14</f>
        <v>0</v>
      </c>
      <c r="BX72">
        <f>BU72*'Mexico-IO-Data'!$AQ14</f>
        <v>10689723.678167861</v>
      </c>
      <c r="BY72">
        <f>BV72*'Mexico-IO-Data'!$AQ14</f>
        <v>823866.19555917627</v>
      </c>
      <c r="BZ72" s="31">
        <f>BH72*'Mexico-IO-Data'!AR14</f>
        <v>0</v>
      </c>
      <c r="CA72">
        <f>BU72*'Mexico-IO-Data'!$AR14</f>
        <v>663424.44466424966</v>
      </c>
      <c r="CB72">
        <f>BV72*'Mexico-IO-Data'!$AR14</f>
        <v>51130.692403470355</v>
      </c>
      <c r="CC72">
        <f>(BZ72*'Default-Data'!$F$19/biopower_dollar_index)/'Mexico-IO-Data'!$AS14</f>
        <v>0</v>
      </c>
      <c r="CD72">
        <f>(CA72*'Default-Data'!$F$19/biopower_dollar_index)/'Mexico-IO-Data'!$AS14</f>
        <v>27.141069909050241</v>
      </c>
      <c r="CE72">
        <f>(CB72*'Default-Data'!$F$19/biopower_dollar_index)/'Mexico-IO-Data'!$AS14</f>
        <v>2.0917855954539797</v>
      </c>
      <c r="CG72" t="s">
        <v>272</v>
      </c>
      <c r="CH72">
        <v>0</v>
      </c>
      <c r="CI72">
        <v>0</v>
      </c>
      <c r="CK72" s="84">
        <v>18956805.428394869</v>
      </c>
      <c r="CL72" s="84">
        <v>3756840.5183872283</v>
      </c>
      <c r="CM72">
        <f>CH72*'Philippines-IO-Data'!AN14</f>
        <v>0</v>
      </c>
      <c r="CN72">
        <f>CK72*'Philippines-IO-Data'!$AN14</f>
        <v>10913173.266940307</v>
      </c>
      <c r="CO72">
        <f>CL72*'Philippines-IO-Data'!$AN14</f>
        <v>2162761.6355659976</v>
      </c>
      <c r="CP72">
        <f>CH72*'Philippines-IO-Data'!AO14</f>
        <v>0</v>
      </c>
      <c r="CQ72">
        <f>CK72*'Philippines-IO-Data'!$AO14</f>
        <v>2852730.2431764798</v>
      </c>
      <c r="CR72">
        <f>CL72*'Philippines-IO-Data'!$AO14</f>
        <v>565351.19306235935</v>
      </c>
      <c r="CS72" s="20">
        <f>(CP72*'Default-Data'!$F$19/biopower_dollar_index)/'Philippines-IO-Data'!$AP14</f>
        <v>0</v>
      </c>
      <c r="CT72" s="20">
        <f>(CQ72*'Default-Data'!$F$19/biopower_dollar_index)/'Philippines-IO-Data'!$AP14</f>
        <v>694.22536674089508</v>
      </c>
      <c r="CU72" s="20">
        <f>(CR72*'Default-Data'!$F$19/biopower_dollar_index)/'Philippines-IO-Data'!$AP14</f>
        <v>137.58088072992703</v>
      </c>
      <c r="CV72" s="84">
        <v>2023915.6722776867</v>
      </c>
      <c r="CW72" s="84">
        <v>375798.93019125285</v>
      </c>
      <c r="CX72">
        <f>CI72*'Philippines-IO-Data'!AN14</f>
        <v>0</v>
      </c>
      <c r="CY72">
        <f>CV72*'Philippines-IO-Data'!$AN14</f>
        <v>1165140.5344994657</v>
      </c>
      <c r="CZ72">
        <f>CW72*'Philippines-IO-Data'!$AN14</f>
        <v>216342.29745086352</v>
      </c>
      <c r="DA72">
        <f>CI72*'Philippines-IO-Data'!AO14</f>
        <v>0</v>
      </c>
      <c r="DB72">
        <f>CV72*'Philippines-IO-Data'!$AO14</f>
        <v>304570.59179903654</v>
      </c>
      <c r="DC72">
        <f>CW72*'Philippines-IO-Data'!$AO14</f>
        <v>56552.406868308914</v>
      </c>
      <c r="DD72" s="20">
        <f>(DA72*'Default-Data'!$F$19/biopower_dollar_index)/'Philippines-IO-Data'!$AP14</f>
        <v>0</v>
      </c>
      <c r="DE72" s="20">
        <f>(DB72*'Default-Data'!$F$19/biopower_dollar_index)/'Philippines-IO-Data'!$AP14</f>
        <v>74.118690786108502</v>
      </c>
      <c r="DF72" s="20">
        <f>(DC72*'Default-Data'!$F$19/biopower_dollar_index)/'Philippines-IO-Data'!$AP14</f>
        <v>13.76229508280335</v>
      </c>
      <c r="DH72" t="s">
        <v>929</v>
      </c>
      <c r="DI72" s="18">
        <f t="shared" ref="DI72:DI105" si="129">AF72</f>
        <v>0</v>
      </c>
      <c r="DJ72" s="18">
        <f t="shared" ref="DJ72:DJ105" si="130">AG72</f>
        <v>0</v>
      </c>
      <c r="DL72" s="84">
        <v>55187850.920392938</v>
      </c>
      <c r="DM72" s="84">
        <v>21493801.382817529</v>
      </c>
      <c r="DN72" s="18">
        <f>DI72*'SouthAfrica-IO-Data'!AR14</f>
        <v>0</v>
      </c>
      <c r="DO72">
        <f>DL72*'Mexico-IO-Data'!$AQ14</f>
        <v>47512730.05289536</v>
      </c>
      <c r="DP72">
        <f>DM72*'Mexico-IO-Data'!$AQ14</f>
        <v>18504601.391082525</v>
      </c>
      <c r="DQ72" s="18">
        <f>DI72*'SouthAfrica-IO-Data'!AS14</f>
        <v>0</v>
      </c>
      <c r="DR72">
        <f>DL72*'Mexico-IO-Data'!$AR14</f>
        <v>2948729.7800037232</v>
      </c>
      <c r="DS72">
        <f>DM72*'Mexico-IO-Data'!$AR14</f>
        <v>1148430.5180577231</v>
      </c>
      <c r="DT72">
        <f>(DQ72*'Default-Data'!$F$19/biopower_dollar_index)/'SouthAfrica-IO-Data'!$AT14</f>
        <v>0</v>
      </c>
      <c r="DU72">
        <f>(DR72*'Default-Data'!$F$19/biopower_dollar_index)/'SouthAfrica-IO-Data'!$AT14</f>
        <v>146.7626073645219</v>
      </c>
      <c r="DV72">
        <f>(DS72*'Default-Data'!$F$19/biopower_dollar_index)/'SouthAfrica-IO-Data'!$AT14</f>
        <v>57.159071797663081</v>
      </c>
      <c r="DW72" s="84">
        <v>11578526.186027648</v>
      </c>
      <c r="DX72" s="84">
        <v>1903932.9382031728</v>
      </c>
      <c r="DY72" s="31">
        <f>DJ72*'SouthAfrica-IO-Data'!AR14</f>
        <v>0</v>
      </c>
      <c r="DZ72">
        <f>DW72*'SouthAfrica-IO-Data'!$AR14</f>
        <v>6896107.2158363452</v>
      </c>
      <c r="EA72">
        <f>DX72*'SouthAfrica-IO-Data'!$AR14</f>
        <v>1133972.1016873159</v>
      </c>
      <c r="EB72" s="31">
        <f>DJ72*'SouthAfrica-IO-Data'!AS14</f>
        <v>0</v>
      </c>
      <c r="EC72">
        <f>DW72*'SouthAfrica-IO-Data'!$AS14</f>
        <v>2336485.7457331242</v>
      </c>
      <c r="ED72">
        <f>DX72*'SouthAfrica-IO-Data'!$AS14</f>
        <v>384203.66283851629</v>
      </c>
      <c r="EE72">
        <f>(EB72*'Default-Data'!$F$19/biopower_dollar_index)/'SouthAfrica-IO-Data'!$AT14</f>
        <v>0</v>
      </c>
      <c r="EF72">
        <f>(EC72*'Default-Data'!$F$19/biopower_dollar_index)/'SouthAfrica-IO-Data'!$AT14</f>
        <v>116.290323528187</v>
      </c>
      <c r="EG72">
        <f>(ED72*'Default-Data'!$F$19/biopower_dollar_index)/'SouthAfrica-IO-Data'!$AT14</f>
        <v>19.122379981901602</v>
      </c>
      <c r="EI72" t="s">
        <v>130</v>
      </c>
      <c r="EJ72">
        <v>0</v>
      </c>
      <c r="EK72">
        <v>0</v>
      </c>
      <c r="EM72" s="84">
        <v>11340.273446324361</v>
      </c>
      <c r="EN72" s="84">
        <v>17951366.657276299</v>
      </c>
      <c r="EO72">
        <f>EJ72*'Zambia-IO-Data'!BO12</f>
        <v>0</v>
      </c>
      <c r="EP72">
        <f>EM72*'Zambia-IO-Data'!$BO12</f>
        <v>6042.2022049930529</v>
      </c>
      <c r="EQ72">
        <f>EN72*'Zambia-IO-Data'!$BO12</f>
        <v>9564653.5961079337</v>
      </c>
      <c r="ER72">
        <f>EJ72*'Zambia-IO-Data'!BN12</f>
        <v>0</v>
      </c>
      <c r="ES72">
        <f>EM72*'Zambia-IO-Data'!$BN12</f>
        <v>5478.5484615878386</v>
      </c>
      <c r="ET72">
        <f>EN72*'Zambia-IO-Data'!$BN12</f>
        <v>8672403.945911631</v>
      </c>
      <c r="EU72">
        <f>(ER72*'Default-Data'!$F$19/biopower_dollar_index)/'Zambia-IO-Data'!$BP12</f>
        <v>0</v>
      </c>
      <c r="EV72">
        <f>(ES72*'Default-Data'!$F$19/biopower_dollar_index)/'Zambia-IO-Data'!$BP12</f>
        <v>41.506371235374466</v>
      </c>
      <c r="EW72">
        <f>(ET72*'Default-Data'!$F$19/biopower_dollar_index)/'Zambia-IO-Data'!$BP12</f>
        <v>65703.538118892146</v>
      </c>
      <c r="EX72" s="84">
        <v>462.92686113057306</v>
      </c>
      <c r="EY72" s="84">
        <v>2411085.3486514851</v>
      </c>
      <c r="EZ72">
        <f>EK72*'Zambia-IO-Data'!BO12</f>
        <v>0</v>
      </c>
      <c r="FA72">
        <f>EX72*'Zambia-IO-Data'!$BO12</f>
        <v>246.65169797825851</v>
      </c>
      <c r="FB72">
        <f>EY72*'Zambia-IO-Data'!$BO12</f>
        <v>1284648.4945008403</v>
      </c>
      <c r="FC72">
        <f>EK72*'Zambia-IO-Data'!BN12</f>
        <v>0</v>
      </c>
      <c r="FD72">
        <f>EX72*'Zambia-IO-Data'!$BN12</f>
        <v>223.64251222677677</v>
      </c>
      <c r="FE72">
        <f>EY72*'Zambia-IO-Data'!$BN12</f>
        <v>1164808.5903865912</v>
      </c>
      <c r="FF72">
        <f>(FC72*'Default-Data'!$F$19/biopower_dollar_index)/'Zambia-IO-Data'!$BP12</f>
        <v>0</v>
      </c>
      <c r="FG72">
        <f>(FD72*'Default-Data'!$F$19/biopower_dollar_index)/'Zambia-IO-Data'!$BP12</f>
        <v>1.6943519258029913</v>
      </c>
      <c r="FH72">
        <f>(FE72*'Default-Data'!$F$19/biopower_dollar_index)/'Zambia-IO-Data'!$BP12</f>
        <v>8824.7787000001754</v>
      </c>
      <c r="FJ72" t="s">
        <v>272</v>
      </c>
      <c r="FK72">
        <f t="shared" ref="FK72:FK105" si="131">CH72</f>
        <v>0</v>
      </c>
      <c r="FL72">
        <f t="shared" ref="FL72:FL105" si="132">CI72</f>
        <v>0</v>
      </c>
      <c r="FN72">
        <v>132355723.74301216</v>
      </c>
      <c r="FO72">
        <v>33684097.722972602</v>
      </c>
      <c r="FP72">
        <f>FK72*CustomRegion1!C10</f>
        <v>0</v>
      </c>
      <c r="FQ72">
        <f>FN72*CustomRegion1!$C10</f>
        <v>76195377.514146924</v>
      </c>
      <c r="FR72">
        <f>FO72*CustomRegion1!$C10</f>
        <v>19391473.746981181</v>
      </c>
      <c r="FS72">
        <f>FK72*CustomRegion1!D10</f>
        <v>0</v>
      </c>
      <c r="FT72">
        <f>FN72*CustomRegion1!$D10</f>
        <v>19917658.458088234</v>
      </c>
      <c r="FU72">
        <f>FO72*CustomRegion1!$D10</f>
        <v>5068978.7713125413</v>
      </c>
      <c r="FV72">
        <f>(FS72*'Default-Data'!$F$19/biopower_dollar_index)/CustomRegion1!$E10</f>
        <v>0</v>
      </c>
      <c r="FW72">
        <f>(FT72*'Default-Data'!$F$19/biopower_dollar_index)/CustomRegion1!$E10</f>
        <v>4867.3097307868857</v>
      </c>
      <c r="FX72">
        <f>(FU72*'Default-Data'!$F$19/biopower_dollar_index)/CustomRegion1!$E10</f>
        <v>1238.7143674884471</v>
      </c>
      <c r="FY72">
        <v>14794724.770462282</v>
      </c>
      <c r="FZ72">
        <v>3292762.1954268962</v>
      </c>
      <c r="GA72">
        <f>FL72*CustomRegion1!C10</f>
        <v>0</v>
      </c>
      <c r="GB72">
        <f>FY72*CustomRegion1!$C10</f>
        <v>8517120.4329030048</v>
      </c>
      <c r="GC72">
        <f>FZ72*CustomRegion1!$C10</f>
        <v>1895598.1007063151</v>
      </c>
      <c r="GD72">
        <f>FL72*CustomRegion1!D10</f>
        <v>0</v>
      </c>
      <c r="GE72">
        <f>FY72*CustomRegion1!$D10</f>
        <v>2226396.1589726359</v>
      </c>
      <c r="GF72">
        <f>FZ72*CustomRegion1!$D10</f>
        <v>495513.99015851237</v>
      </c>
      <c r="GG72">
        <f>(GD72*'Default-Data'!$C$58/biopower_dollar_index)/CustomRegion1!$E10</f>
        <v>0</v>
      </c>
      <c r="GH72">
        <f>(GE72*'Default-Data'!$C$58/biopower_dollar_index)/CustomRegion1!$E10</f>
        <v>544.06795417026092</v>
      </c>
      <c r="GI72">
        <f>(GF72*'Default-Data'!$C$58/biopower_dollar_index)/CustomRegion1!$E10</f>
        <v>121.08953826649056</v>
      </c>
      <c r="GK72" t="s">
        <v>35</v>
      </c>
      <c r="GL72">
        <f t="shared" ref="GL72:GL109" si="133">BG72</f>
        <v>0</v>
      </c>
      <c r="GM72">
        <f t="shared" ref="GM72:GM109" si="134">BH72</f>
        <v>0</v>
      </c>
      <c r="GO72">
        <v>40211970.434637561</v>
      </c>
      <c r="GP72">
        <v>19844226.587906934</v>
      </c>
      <c r="GQ72">
        <f>GL72*CustomRegion2!C14</f>
        <v>0</v>
      </c>
      <c r="GR72">
        <f>GO72*CustomRegion2!$C14</f>
        <v>32678486.561050378</v>
      </c>
      <c r="GS72">
        <f>GP72*CustomRegion2!$C14</f>
        <v>16126523.64104923</v>
      </c>
      <c r="GT72">
        <f>GL72*CustomRegion2!D14</f>
        <v>0</v>
      </c>
      <c r="GU72">
        <f>GO72*CustomRegion2!$D14</f>
        <v>2579073.0313427802</v>
      </c>
      <c r="GV72">
        <f>GP72*CustomRegion2!$D14</f>
        <v>1272748.1162335989</v>
      </c>
      <c r="GW72">
        <f>(GT72*'Default-Data'!$C$59/biopower_dollar_index)/CustomRegion2!$E14</f>
        <v>0</v>
      </c>
      <c r="GX72">
        <f>(GU72*'Default-Data'!$C$59/biopower_dollar_index)/CustomRegion2!$E14</f>
        <v>105.51133894327029</v>
      </c>
      <c r="GY72">
        <f>(GV72*'Default-Data'!$C$59/biopower_dollar_index)/CustomRegion2!$E14</f>
        <v>52.068846538795</v>
      </c>
      <c r="GZ72">
        <v>3022749.8550130078</v>
      </c>
      <c r="HA72">
        <v>1105628.5604761536</v>
      </c>
      <c r="HB72">
        <f>GM72*CustomRegion2!C14</f>
        <v>0</v>
      </c>
      <c r="HC72">
        <f>GZ72*CustomRegion2!$C14</f>
        <v>2456454.8677120768</v>
      </c>
      <c r="HD72">
        <f>HA72*CustomRegion2!$C14</f>
        <v>898495.34018138482</v>
      </c>
      <c r="HE72">
        <f>GM72*CustomRegion2!D14</f>
        <v>0</v>
      </c>
      <c r="HF72">
        <f>GZ72*CustomRegion2!$D14</f>
        <v>193869.94835856551</v>
      </c>
      <c r="HG72">
        <f>HA72*CustomRegion2!$D14</f>
        <v>70911.640792170219</v>
      </c>
      <c r="HH72">
        <f>(HE72*'Default-Data'!$C$59/biopower_dollar_index)/CustomRegion2!$E14</f>
        <v>0</v>
      </c>
      <c r="HI72">
        <f>(HF72*'Default-Data'!$C$59/biopower_dollar_index)/CustomRegion2!$E14</f>
        <v>7.9313294286687501</v>
      </c>
      <c r="HJ72">
        <f>(HG72*'Default-Data'!$C$59/biopower_dollar_index)/CustomRegion2!$E14</f>
        <v>2.9010354013707986</v>
      </c>
      <c r="HL72" t="s">
        <v>130</v>
      </c>
      <c r="HM72">
        <f t="shared" ref="HM72:HM112" si="135">EJ72</f>
        <v>0</v>
      </c>
      <c r="HN72">
        <f t="shared" ref="HN72:HN112" si="136">EK72</f>
        <v>0</v>
      </c>
      <c r="HP72">
        <v>11340.273446324361</v>
      </c>
      <c r="HQ72">
        <v>17951366.657276299</v>
      </c>
      <c r="HR72">
        <f>HM72*CustomRegion3!D13</f>
        <v>0</v>
      </c>
      <c r="HS72">
        <f>HP72*CustomRegion3!$D13</f>
        <v>6042.2022049930529</v>
      </c>
      <c r="HT72">
        <f>HQ72*CustomRegion3!$D13</f>
        <v>9564653.5961079337</v>
      </c>
      <c r="HU72">
        <f>HM72*CustomRegion3!E13</f>
        <v>0</v>
      </c>
      <c r="HV72">
        <f>HP72*CustomRegion3!$E13</f>
        <v>5478.5484615878386</v>
      </c>
      <c r="HW72">
        <f>HQ72*CustomRegion3!$E13</f>
        <v>8672403.945911631</v>
      </c>
      <c r="HX72">
        <f>(HU72*'Default-Data'!$C$60/biopower_dollar_index)/CustomRegion3!$F13</f>
        <v>0</v>
      </c>
      <c r="HY72">
        <f>(HV72*'Default-Data'!$C$60/biopower_dollar_index)/CustomRegion3!$F13</f>
        <v>41.674477470661991</v>
      </c>
      <c r="HZ72">
        <f>(HW72*'Default-Data'!$C$60/biopower_dollar_index)/CustomRegion3!$F13</f>
        <v>65969.646046651062</v>
      </c>
      <c r="IA72">
        <v>462.92686113057306</v>
      </c>
      <c r="IB72">
        <v>2411085.3486514851</v>
      </c>
      <c r="IC72">
        <f>HN72*CustomRegion3!D13</f>
        <v>0</v>
      </c>
      <c r="ID72">
        <f>IA72*CustomRegion3!$D13</f>
        <v>246.65169797825851</v>
      </c>
      <c r="IE72">
        <f>IB72*CustomRegion3!$D13</f>
        <v>1284648.4945008403</v>
      </c>
      <c r="IF72">
        <f>HN72*CustomRegion3!E13</f>
        <v>0</v>
      </c>
      <c r="IG72">
        <f>IA72*CustomRegion3!$E13</f>
        <v>223.64251222677677</v>
      </c>
      <c r="IH72">
        <f>IB72*CustomRegion3!$E13</f>
        <v>1164808.5903865912</v>
      </c>
      <c r="II72">
        <f>(IF72*'Default-Data'!$C$60/biopower_dollar_index)/CustomRegion3!$F13</f>
        <v>0</v>
      </c>
      <c r="IJ72">
        <f>(IG72*'Default-Data'!$C$60/biopower_dollar_index)/CustomRegion3!$F13</f>
        <v>1.7012142728360213</v>
      </c>
      <c r="IK72">
        <f>(IH72*'Default-Data'!$C$60/biopower_dollar_index)/CustomRegion3!$F13</f>
        <v>8860.5202086011068</v>
      </c>
    </row>
    <row r="73" spans="2:245" x14ac:dyDescent="0.3">
      <c r="B73">
        <v>243</v>
      </c>
      <c r="C73" t="s">
        <v>190</v>
      </c>
      <c r="D73">
        <f t="shared" si="125"/>
        <v>7347435.6261621788</v>
      </c>
      <c r="E73">
        <f t="shared" si="125"/>
        <v>399191.07684264664</v>
      </c>
      <c r="F73">
        <f t="shared" si="125"/>
        <v>0</v>
      </c>
      <c r="G73">
        <f t="shared" si="125"/>
        <v>22295478.58673352</v>
      </c>
      <c r="H73">
        <f t="shared" si="125"/>
        <v>3118442.3887103423</v>
      </c>
      <c r="I73">
        <f t="shared" si="125"/>
        <v>6016691.9874571264</v>
      </c>
      <c r="J73">
        <f t="shared" si="125"/>
        <v>18257394.034412265</v>
      </c>
      <c r="K73">
        <f t="shared" si="125"/>
        <v>2553640.247856189</v>
      </c>
      <c r="L73">
        <f t="shared" si="125"/>
        <v>499040.70808540488</v>
      </c>
      <c r="M73">
        <f t="shared" si="125"/>
        <v>1514317.6459292313</v>
      </c>
      <c r="N73">
        <f t="shared" si="126"/>
        <v>211805.82953925431</v>
      </c>
      <c r="O73">
        <f t="shared" si="126"/>
        <v>37.381776995446465</v>
      </c>
      <c r="P73">
        <f t="shared" si="126"/>
        <v>113.43340056881333</v>
      </c>
      <c r="Q73">
        <f t="shared" si="126"/>
        <v>15.865796432817127</v>
      </c>
      <c r="R73">
        <f t="shared" si="126"/>
        <v>137243.07782772562</v>
      </c>
      <c r="S73">
        <f t="shared" si="126"/>
        <v>542701.3318828562</v>
      </c>
      <c r="T73">
        <f t="shared" si="126"/>
        <v>326890.88761136692</v>
      </c>
      <c r="U73">
        <f t="shared" si="126"/>
        <v>112386.05803632595</v>
      </c>
      <c r="V73">
        <f t="shared" si="126"/>
        <v>444409.03211117402</v>
      </c>
      <c r="W73">
        <f t="shared" si="126"/>
        <v>27113.21443084018</v>
      </c>
      <c r="X73">
        <f t="shared" si="126"/>
        <v>9321.6036483661137</v>
      </c>
      <c r="Y73">
        <f t="shared" si="126"/>
        <v>36860.487212349602</v>
      </c>
      <c r="Z73">
        <f t="shared" si="126"/>
        <v>2.0309768703476854</v>
      </c>
      <c r="AA73">
        <f t="shared" si="126"/>
        <v>0.6982558800864952</v>
      </c>
      <c r="AB73">
        <f t="shared" si="126"/>
        <v>2.7611184630648324</v>
      </c>
      <c r="AD73">
        <v>72</v>
      </c>
      <c r="AE73" t="s">
        <v>273</v>
      </c>
      <c r="AF73" s="4">
        <v>0</v>
      </c>
      <c r="AG73" s="4">
        <v>0</v>
      </c>
      <c r="AI73" s="84">
        <v>5568081.6316077188</v>
      </c>
      <c r="AJ73" s="84">
        <v>64470976.772755153</v>
      </c>
      <c r="AK73">
        <f>'Colombia-IO-Data'!$AN15*Calculations!AF73</f>
        <v>0</v>
      </c>
      <c r="AL73">
        <f>'Colombia-IO-Data'!$AN15*AI73</f>
        <v>1274800.2914209818</v>
      </c>
      <c r="AM73">
        <f>'Colombia-IO-Data'!$AN15*AJ73</f>
        <v>14760491.209675908</v>
      </c>
      <c r="AN73">
        <f>'Colombia-IO-Data'!$AO15*Calculations!AK73</f>
        <v>0</v>
      </c>
      <c r="AO73">
        <f>'Colombia-IO-Data'!$AO15*Calculations!AL73</f>
        <v>447372.5436302165</v>
      </c>
      <c r="AP73">
        <f>'Colombia-IO-Data'!$AO15*Calculations!AM73</f>
        <v>5179978.8109112429</v>
      </c>
      <c r="AQ73">
        <f>(AN73*'Default-Data'!$F$19/biopower_dollar_index)/'Colombia-IO-Data'!$AP15</f>
        <v>0</v>
      </c>
      <c r="AR73">
        <f>(AO73*'Default-Data'!$F$19/biopower_dollar_index)/'Colombia-IO-Data'!$AP15</f>
        <v>82.619089122378384</v>
      </c>
      <c r="AS73">
        <f>(AP73*'Default-Data'!$F$19/biopower_dollar_index)/'Colombia-IO-Data'!$AP15</f>
        <v>956.61912453985883</v>
      </c>
      <c r="AT73" s="84">
        <v>5854586.2153179152</v>
      </c>
      <c r="AU73" s="84">
        <v>6533383.9547070144</v>
      </c>
      <c r="AV73" s="31">
        <f>'Colombia-IO-Data'!$AN15*AG73</f>
        <v>0</v>
      </c>
      <c r="AW73">
        <f>'Colombia-IO-Data'!$AN15*AT73</f>
        <v>1340394.8984996406</v>
      </c>
      <c r="AX73">
        <f>'Colombia-IO-Data'!$AN15*AU73</f>
        <v>1495804.1782553457</v>
      </c>
      <c r="AY73" s="31">
        <f>'Colombia-IO-Data'!$AO15*AV73</f>
        <v>0</v>
      </c>
      <c r="AZ73" s="31">
        <f>'Colombia-IO-Data'!$AO15*AW73</f>
        <v>470392.01296567923</v>
      </c>
      <c r="BA73" s="31">
        <f>'Colombia-IO-Data'!$AO15*AX73</f>
        <v>524930.62992077216</v>
      </c>
      <c r="BB73">
        <f>(AY73*'Default-Data'!$F$19/biopower_dollar_index)/'Colombia-IO-Data'!$AP15</f>
        <v>0</v>
      </c>
      <c r="BC73">
        <f>(AZ73*'Default-Data'!$F$19/biopower_dollar_index)/'Colombia-IO-Data'!$AP15</f>
        <v>86.870238674704183</v>
      </c>
      <c r="BD73">
        <f>(BA73*'Default-Data'!$F$19/biopower_dollar_index)/'Colombia-IO-Data'!$AP15</f>
        <v>96.942226593901424</v>
      </c>
      <c r="BF73" t="s">
        <v>930</v>
      </c>
      <c r="BG73" s="18">
        <f t="shared" si="127"/>
        <v>0</v>
      </c>
      <c r="BH73" s="18">
        <f t="shared" si="128"/>
        <v>0</v>
      </c>
      <c r="BJ73" s="84">
        <v>1338787.8353050188</v>
      </c>
      <c r="BK73" s="84">
        <v>75214424.658050433</v>
      </c>
      <c r="BL73">
        <f>BG73*'Mexico-IO-Data'!AQ15</f>
        <v>0</v>
      </c>
      <c r="BM73">
        <f>BJ73*'Mexico-IO-Data'!$AQ15</f>
        <v>520127.83976080123</v>
      </c>
      <c r="BN73">
        <f>BK73*'Mexico-IO-Data'!$AQ15</f>
        <v>29221296.44786492</v>
      </c>
      <c r="BO73">
        <f>BG73*'Mexico-IO-Data'!AR15</f>
        <v>0</v>
      </c>
      <c r="BP73">
        <f>BJ73*'Mexico-IO-Data'!$AR15</f>
        <v>89802.945813258295</v>
      </c>
      <c r="BQ73">
        <f>BK73*'Mexico-IO-Data'!$AR15</f>
        <v>5045218.3115358343</v>
      </c>
      <c r="BR73">
        <f>(BO73*'Default-Data'!$F$19/biopower_dollar_index)/'Mexico-IO-Data'!$AS15</f>
        <v>0</v>
      </c>
      <c r="BS73">
        <f>(BP73*'Default-Data'!$F$19/biopower_dollar_index)/'Mexico-IO-Data'!$AS15</f>
        <v>17.716237294569204</v>
      </c>
      <c r="BT73">
        <f>(BQ73*'Default-Data'!$F$19/biopower_dollar_index)/'Mexico-IO-Data'!$AS15</f>
        <v>995.31573269257331</v>
      </c>
      <c r="BU73" s="84">
        <v>4821047.0226819124</v>
      </c>
      <c r="BV73" s="84">
        <v>4724529.0767433085</v>
      </c>
      <c r="BW73" s="31">
        <f>BH73*'Mexico-IO-Data'!AQ15</f>
        <v>0</v>
      </c>
      <c r="BX73">
        <f>BU73*'Mexico-IO-Data'!$AQ15</f>
        <v>1873008.3342305564</v>
      </c>
      <c r="BY73">
        <f>BV73*'Mexico-IO-Data'!$AQ15</f>
        <v>1835510.4802798904</v>
      </c>
      <c r="BZ73" s="31">
        <f>BH73*'Mexico-IO-Data'!AR15</f>
        <v>0</v>
      </c>
      <c r="CA73">
        <f>BU73*'Mexico-IO-Data'!$AR15</f>
        <v>323385.23933662381</v>
      </c>
      <c r="CB73">
        <f>BV73*'Mexico-IO-Data'!$AR15</f>
        <v>316911.02763514337</v>
      </c>
      <c r="CC73">
        <f>(BZ73*'Default-Data'!$F$19/biopower_dollar_index)/'Mexico-IO-Data'!$AS15</f>
        <v>0</v>
      </c>
      <c r="CD73">
        <f>(CA73*'Default-Data'!$F$19/biopower_dollar_index)/'Mexico-IO-Data'!$AS15</f>
        <v>63.797123644053578</v>
      </c>
      <c r="CE73">
        <f>(CB73*'Default-Data'!$F$19/biopower_dollar_index)/'Mexico-IO-Data'!$AS15</f>
        <v>62.519897493396833</v>
      </c>
      <c r="CG73" t="s">
        <v>273</v>
      </c>
      <c r="CH73">
        <v>0</v>
      </c>
      <c r="CI73">
        <v>0</v>
      </c>
      <c r="CK73" s="84">
        <v>7153617.9310136335</v>
      </c>
      <c r="CL73" s="84">
        <v>52346820.555372246</v>
      </c>
      <c r="CM73">
        <f>CH73*'Philippines-IO-Data'!AN15</f>
        <v>0</v>
      </c>
      <c r="CN73">
        <f>CK73*'Philippines-IO-Data'!$AN15</f>
        <v>2382390.6398655386</v>
      </c>
      <c r="CO73">
        <f>CL73*'Philippines-IO-Data'!$AN15</f>
        <v>17433217.222459197</v>
      </c>
      <c r="CP73">
        <f>CH73*'Philippines-IO-Data'!AO15</f>
        <v>0</v>
      </c>
      <c r="CQ73">
        <f>CK73*'Philippines-IO-Data'!$AO15</f>
        <v>416858.79280481389</v>
      </c>
      <c r="CR73">
        <f>CL73*'Philippines-IO-Data'!$AO15</f>
        <v>3050377.1146735996</v>
      </c>
      <c r="CS73" s="20">
        <f>(CP73*'Default-Data'!$F$19/biopower_dollar_index)/'Philippines-IO-Data'!$AP15</f>
        <v>0</v>
      </c>
      <c r="CT73" s="20">
        <f>(CQ73*'Default-Data'!$F$19/biopower_dollar_index)/'Philippines-IO-Data'!$AP15</f>
        <v>101.44455439006113</v>
      </c>
      <c r="CU73" s="20">
        <f>(CR73*'Default-Data'!$F$19/biopower_dollar_index)/'Philippines-IO-Data'!$AP15</f>
        <v>742.32366561737604</v>
      </c>
      <c r="CV73" s="84">
        <v>1809711.9087233455</v>
      </c>
      <c r="CW73" s="84">
        <v>5236282.740068879</v>
      </c>
      <c r="CX73">
        <f>CI73*'Philippines-IO-Data'!AN15</f>
        <v>0</v>
      </c>
      <c r="CY73">
        <f>CV73*'Philippines-IO-Data'!$AN15</f>
        <v>602693.73536207096</v>
      </c>
      <c r="CZ73">
        <f>CW73*'Philippines-IO-Data'!$AN15</f>
        <v>1743854.8029726746</v>
      </c>
      <c r="DA73">
        <f>CI73*'Philippines-IO-Data'!AO15</f>
        <v>0</v>
      </c>
      <c r="DB73">
        <f>CV73*'Philippines-IO-Data'!$AO15</f>
        <v>105456.33396554843</v>
      </c>
      <c r="DC73">
        <f>CW73*'Philippines-IO-Data'!$AO15</f>
        <v>305130.98726541927</v>
      </c>
      <c r="DD73" s="20">
        <f>(DA73*'Default-Data'!$F$19/biopower_dollar_index)/'Philippines-IO-Data'!$AP15</f>
        <v>0</v>
      </c>
      <c r="DE73" s="20">
        <f>(DB73*'Default-Data'!$F$19/biopower_dollar_index)/'Philippines-IO-Data'!$AP15</f>
        <v>25.663296520060808</v>
      </c>
      <c r="DF73" s="20">
        <f>(DC73*'Default-Data'!$F$19/biopower_dollar_index)/'Philippines-IO-Data'!$AP15</f>
        <v>74.255065667364804</v>
      </c>
      <c r="DH73" t="s">
        <v>930</v>
      </c>
      <c r="DI73" s="18">
        <f t="shared" si="129"/>
        <v>0</v>
      </c>
      <c r="DJ73" s="18">
        <f t="shared" si="130"/>
        <v>0</v>
      </c>
      <c r="DL73" s="84">
        <v>9936377.5188739263</v>
      </c>
      <c r="DM73" s="84">
        <v>84740377.617488012</v>
      </c>
      <c r="DN73" s="18">
        <f>DI73*'SouthAfrica-IO-Data'!AR15</f>
        <v>0</v>
      </c>
      <c r="DO73">
        <f>DL73*'Mexico-IO-Data'!$AQ15</f>
        <v>3860347.724747743</v>
      </c>
      <c r="DP73">
        <f>DM73*'Mexico-IO-Data'!$AQ15</f>
        <v>32922191.544007197</v>
      </c>
      <c r="DQ73" s="18">
        <f>DI73*'SouthAfrica-IO-Data'!AS15</f>
        <v>0</v>
      </c>
      <c r="DR73">
        <f>DL73*'Mexico-IO-Data'!$AR15</f>
        <v>666510.36734600668</v>
      </c>
      <c r="DS73">
        <f>DM73*'Mexico-IO-Data'!$AR15</f>
        <v>5684198.3014019057</v>
      </c>
      <c r="DT73">
        <f>(DQ73*'Default-Data'!$F$19/biopower_dollar_index)/'SouthAfrica-IO-Data'!$AT15</f>
        <v>0</v>
      </c>
      <c r="DU73">
        <f>(DR73*'Default-Data'!$F$19/biopower_dollar_index)/'SouthAfrica-IO-Data'!$AT15</f>
        <v>40.789146803682911</v>
      </c>
      <c r="DV73">
        <f>(DS73*'Default-Data'!$F$19/biopower_dollar_index)/'SouthAfrica-IO-Data'!$AT15</f>
        <v>347.86195434641274</v>
      </c>
      <c r="DW73" s="84">
        <v>7041517.4662463926</v>
      </c>
      <c r="DX73" s="84">
        <v>7506350.0061319359</v>
      </c>
      <c r="DY73" s="31">
        <f>DJ73*'SouthAfrica-IO-Data'!AR15</f>
        <v>0</v>
      </c>
      <c r="DZ73">
        <f>DW73*'SouthAfrica-IO-Data'!$AR15</f>
        <v>1844550.4660355162</v>
      </c>
      <c r="EA73">
        <f>DX73*'SouthAfrica-IO-Data'!$AR15</f>
        <v>1966314.9979257437</v>
      </c>
      <c r="EB73" s="31">
        <f>DJ73*'SouthAfrica-IO-Data'!AS15</f>
        <v>0</v>
      </c>
      <c r="EC73">
        <f>DW73*'SouthAfrica-IO-Data'!$AS15</f>
        <v>954951.57963643258</v>
      </c>
      <c r="ED73">
        <f>DX73*'SouthAfrica-IO-Data'!$AS15</f>
        <v>1017990.9131832027</v>
      </c>
      <c r="EE73">
        <f>(EB73*'Default-Data'!$F$19/biopower_dollar_index)/'SouthAfrica-IO-Data'!$AT15</f>
        <v>0</v>
      </c>
      <c r="EF73">
        <f>(EC73*'Default-Data'!$F$19/biopower_dollar_index)/'SouthAfrica-IO-Data'!$AT15</f>
        <v>58.441191736149392</v>
      </c>
      <c r="EG73">
        <f>(ED73*'Default-Data'!$F$19/biopower_dollar_index)/'SouthAfrica-IO-Data'!$AT15</f>
        <v>62.299077159123897</v>
      </c>
      <c r="EI73" t="s">
        <v>131</v>
      </c>
      <c r="EJ73">
        <v>0</v>
      </c>
      <c r="EK73">
        <v>0</v>
      </c>
      <c r="EM73" s="84">
        <v>87373.864319923727</v>
      </c>
      <c r="EN73" s="84">
        <v>9603518.6977340952</v>
      </c>
      <c r="EO73">
        <f>EJ73*'Zambia-IO-Data'!BO13</f>
        <v>0</v>
      </c>
      <c r="EP73">
        <f>EM73*'Zambia-IO-Data'!$BO13</f>
        <v>39410.346345250233</v>
      </c>
      <c r="EQ73">
        <f>EN73*'Zambia-IO-Data'!$BO13</f>
        <v>4331707.20966365</v>
      </c>
      <c r="ER73">
        <f>EJ73*'Zambia-IO-Data'!BN13</f>
        <v>0</v>
      </c>
      <c r="ES73">
        <f>EM73*'Zambia-IO-Data'!$BN13</f>
        <v>32496.701605512237</v>
      </c>
      <c r="ET73">
        <f>EN73*'Zambia-IO-Data'!$BN13</f>
        <v>3571808.1592513314</v>
      </c>
      <c r="EU73">
        <f>(ER73*'Default-Data'!$F$19/biopower_dollar_index)/'Zambia-IO-Data'!$BP13</f>
        <v>0</v>
      </c>
      <c r="EV73">
        <f>(ES73*'Default-Data'!$F$19/biopower_dollar_index)/'Zambia-IO-Data'!$BP13</f>
        <v>246.20027918355839</v>
      </c>
      <c r="EW73">
        <f>(ET73*'Default-Data'!$F$19/biopower_dollar_index)/'Zambia-IO-Data'!$BP13</f>
        <v>27060.597616116986</v>
      </c>
      <c r="EX73" s="84">
        <v>6249.4912421133149</v>
      </c>
      <c r="EY73" s="84">
        <v>1117706.6213307285</v>
      </c>
      <c r="EZ73">
        <f>EK73*'Zambia-IO-Data'!BO13</f>
        <v>0</v>
      </c>
      <c r="FA73">
        <f>EX73*'Zambia-IO-Data'!$BO13</f>
        <v>2818.8591205199978</v>
      </c>
      <c r="FB73">
        <f>EY73*'Zambia-IO-Data'!$BO13</f>
        <v>504146.23871659284</v>
      </c>
      <c r="FC73">
        <f>EK73*'Zambia-IO-Data'!BN13</f>
        <v>0</v>
      </c>
      <c r="FD73">
        <f>EX73*'Zambia-IO-Data'!$BN13</f>
        <v>2324.3546987644063</v>
      </c>
      <c r="FE73">
        <f>EY73*'Zambia-IO-Data'!$BN13</f>
        <v>415705.30087688414</v>
      </c>
      <c r="FF73">
        <f>(FC73*'Default-Data'!$F$19/biopower_dollar_index)/'Zambia-IO-Data'!$BP13</f>
        <v>0</v>
      </c>
      <c r="FG73">
        <f>(FD73*'Default-Data'!$F$19/biopower_dollar_index)/'Zambia-IO-Data'!$BP13</f>
        <v>17.609687983236544</v>
      </c>
      <c r="FH73">
        <f>(FE73*'Default-Data'!$F$19/biopower_dollar_index)/'Zambia-IO-Data'!$BP13</f>
        <v>3149.4507466140344</v>
      </c>
      <c r="FJ73" t="s">
        <v>273</v>
      </c>
      <c r="FK73">
        <f t="shared" si="131"/>
        <v>0</v>
      </c>
      <c r="FL73">
        <f t="shared" si="132"/>
        <v>0</v>
      </c>
      <c r="FN73">
        <v>11554040.699699875</v>
      </c>
      <c r="FO73">
        <v>71694330.668147027</v>
      </c>
      <c r="FP73">
        <f>FK73*CustomRegion1!C11</f>
        <v>0</v>
      </c>
      <c r="FQ73">
        <f>FN73*CustomRegion1!$C11</f>
        <v>3847876.512422313</v>
      </c>
      <c r="FR73">
        <f>FO73*CustomRegion1!$C11</f>
        <v>23876576.015433945</v>
      </c>
      <c r="FS73">
        <f>FK73*CustomRegion1!D11</f>
        <v>0</v>
      </c>
      <c r="FT73">
        <f>FN73*CustomRegion1!$D11</f>
        <v>673282.17756970925</v>
      </c>
      <c r="FU73">
        <f>FO73*CustomRegion1!$D11</f>
        <v>4177803.7940360275</v>
      </c>
      <c r="FV73">
        <f>(FS73*'Default-Data'!$F$19/biopower_dollar_index)/CustomRegion1!$E11</f>
        <v>0</v>
      </c>
      <c r="FW73">
        <f>(FT73*'Default-Data'!$F$19/biopower_dollar_index)/CustomRegion1!$E11</f>
        <v>164.53103166450092</v>
      </c>
      <c r="FX73">
        <f>(FU73*'Default-Data'!$F$19/biopower_dollar_index)/CustomRegion1!$E11</f>
        <v>1020.9365273944817</v>
      </c>
      <c r="FY73">
        <v>2423439.1893219603</v>
      </c>
      <c r="FZ73">
        <v>7008422.3003992727</v>
      </c>
      <c r="GA73">
        <f>FL73*CustomRegion1!C11</f>
        <v>0</v>
      </c>
      <c r="GB73">
        <f>FY73*CustomRegion1!$C11</f>
        <v>807085.15559564962</v>
      </c>
      <c r="GC73">
        <f>FZ73*CustomRegion1!$C11</f>
        <v>2334035.7074857471</v>
      </c>
      <c r="GD73">
        <f>FL73*CustomRegion1!D11</f>
        <v>0</v>
      </c>
      <c r="GE73">
        <f>FY73*CustomRegion1!$D11</f>
        <v>141219.7219139832</v>
      </c>
      <c r="GF73">
        <f>FZ73*CustomRegion1!$D11</f>
        <v>408397.88870256476</v>
      </c>
      <c r="GG73">
        <f>(GD73*'Default-Data'!$C$58/biopower_dollar_index)/CustomRegion1!$E11</f>
        <v>0</v>
      </c>
      <c r="GH73">
        <f>(GE73*'Default-Data'!$C$58/biopower_dollar_index)/CustomRegion1!$E11</f>
        <v>34.51008702138995</v>
      </c>
      <c r="GI73">
        <f>(GF73*'Default-Data'!$C$58/biopower_dollar_index)/CustomRegion1!$E11</f>
        <v>99.800838632595429</v>
      </c>
      <c r="GK73" t="s">
        <v>36</v>
      </c>
      <c r="GL73">
        <f t="shared" si="133"/>
        <v>0</v>
      </c>
      <c r="GM73">
        <f t="shared" si="134"/>
        <v>0</v>
      </c>
      <c r="GO73">
        <v>5851893.1553693824</v>
      </c>
      <c r="GP73">
        <v>73702826.219741136</v>
      </c>
      <c r="GQ73">
        <f>GL73*CustomRegion2!C15</f>
        <v>0</v>
      </c>
      <c r="GR73">
        <f>GO73*CustomRegion2!$C15</f>
        <v>2315746.75369805</v>
      </c>
      <c r="GS73">
        <f>GP73*CustomRegion2!$C15</f>
        <v>29166130.690566856</v>
      </c>
      <c r="GT73">
        <f>GL73*CustomRegion2!D15</f>
        <v>0</v>
      </c>
      <c r="GU73">
        <f>GO73*CustomRegion2!$D15</f>
        <v>562733.95277579478</v>
      </c>
      <c r="GV73">
        <f>GP73*CustomRegion2!$D15</f>
        <v>7087464.1125884391</v>
      </c>
      <c r="GW73">
        <f>(GT73*'Default-Data'!$C$59/biopower_dollar_index)/CustomRegion2!$E15</f>
        <v>0</v>
      </c>
      <c r="GX73">
        <f>(GU73*'Default-Data'!$C$59/biopower_dollar_index)/CustomRegion2!$E15</f>
        <v>111.01560367315928</v>
      </c>
      <c r="GY73">
        <f>(GV73*'Default-Data'!$C$59/biopower_dollar_index)/CustomRegion2!$E15</f>
        <v>1398.2079863667709</v>
      </c>
      <c r="GZ73">
        <v>5532662.418845566</v>
      </c>
      <c r="HA73">
        <v>4106380.729698753</v>
      </c>
      <c r="HB73">
        <f>GM73*CustomRegion2!C15</f>
        <v>0</v>
      </c>
      <c r="HC73">
        <f>GZ73*CustomRegion2!$C15</f>
        <v>2189418.8249136084</v>
      </c>
      <c r="HD73">
        <f>HA73*CustomRegion2!$C15</f>
        <v>1625001.9594979894</v>
      </c>
      <c r="HE73">
        <f>GM73*CustomRegion2!D15</f>
        <v>0</v>
      </c>
      <c r="HF73">
        <f>GZ73*CustomRegion2!$D15</f>
        <v>532035.85740015632</v>
      </c>
      <c r="HG73">
        <f>HA73*CustomRegion2!$D15</f>
        <v>394880.73317016498</v>
      </c>
      <c r="HH73">
        <f>(HE73*'Default-Data'!$C$59/biopower_dollar_index)/CustomRegion2!$E15</f>
        <v>0</v>
      </c>
      <c r="HI73">
        <f>(HF73*'Default-Data'!$C$59/biopower_dollar_index)/CustomRegion2!$E15</f>
        <v>104.95951344982682</v>
      </c>
      <c r="HJ73">
        <f>(HG73*'Default-Data'!$C$59/biopower_dollar_index)/CustomRegion2!$E15</f>
        <v>77.901684722498985</v>
      </c>
      <c r="HL73" t="s">
        <v>131</v>
      </c>
      <c r="HM73">
        <f t="shared" si="135"/>
        <v>0</v>
      </c>
      <c r="HN73">
        <f t="shared" si="136"/>
        <v>0</v>
      </c>
      <c r="HP73">
        <v>87373.864319923727</v>
      </c>
      <c r="HQ73">
        <v>9603518.6977340952</v>
      </c>
      <c r="HR73">
        <f>HM73*CustomRegion3!D14</f>
        <v>0</v>
      </c>
      <c r="HS73">
        <f>HP73*CustomRegion3!$D14</f>
        <v>39410.346345250233</v>
      </c>
      <c r="HT73">
        <f>HQ73*CustomRegion3!$D14</f>
        <v>4331707.20966365</v>
      </c>
      <c r="HU73">
        <f>HM73*CustomRegion3!E14</f>
        <v>0</v>
      </c>
      <c r="HV73">
        <f>HP73*CustomRegion3!$E14</f>
        <v>32496.701605512237</v>
      </c>
      <c r="HW73">
        <f>HQ73*CustomRegion3!$E14</f>
        <v>3571808.1592513314</v>
      </c>
      <c r="HX73">
        <f>(HU73*'Default-Data'!$C$60/biopower_dollar_index)/CustomRegion3!$F14</f>
        <v>0</v>
      </c>
      <c r="HY73">
        <f>(HV73*'Default-Data'!$C$60/biopower_dollar_index)/CustomRegion3!$F14</f>
        <v>247.19742253356569</v>
      </c>
      <c r="HZ73">
        <f>(HW73*'Default-Data'!$C$60/biopower_dollar_index)/CustomRegion3!$F14</f>
        <v>27170.196577781917</v>
      </c>
      <c r="IA73">
        <v>6249.4912421133149</v>
      </c>
      <c r="IB73">
        <v>1117706.6213307285</v>
      </c>
      <c r="IC73">
        <f>HN73*CustomRegion3!D14</f>
        <v>0</v>
      </c>
      <c r="ID73">
        <f>IA73*CustomRegion3!$D14</f>
        <v>2818.8591205199978</v>
      </c>
      <c r="IE73">
        <f>IB73*CustomRegion3!$D14</f>
        <v>504146.23871659284</v>
      </c>
      <c r="IF73">
        <f>HN73*CustomRegion3!E14</f>
        <v>0</v>
      </c>
      <c r="IG73">
        <f>IA73*CustomRegion3!$E14</f>
        <v>2324.3546987644063</v>
      </c>
      <c r="IH73">
        <f>IB73*CustomRegion3!$E14</f>
        <v>415705.30087688414</v>
      </c>
      <c r="II73">
        <f>(IF73*'Default-Data'!$C$60/biopower_dollar_index)/CustomRegion3!$F14</f>
        <v>0</v>
      </c>
      <c r="IJ73">
        <f>(IG73*'Default-Data'!$C$60/biopower_dollar_index)/CustomRegion3!$F14</f>
        <v>17.681009524082953</v>
      </c>
      <c r="IK73">
        <f>(IH73*'Default-Data'!$C$60/biopower_dollar_index)/CustomRegion3!$F14</f>
        <v>3162.2064342947142</v>
      </c>
    </row>
    <row r="74" spans="2:245" x14ac:dyDescent="0.3">
      <c r="B74">
        <v>244</v>
      </c>
      <c r="C74" t="s">
        <v>191</v>
      </c>
      <c r="D74">
        <f t="shared" si="125"/>
        <v>183074082.25814763</v>
      </c>
      <c r="E74">
        <f t="shared" si="125"/>
        <v>855795.96492139203</v>
      </c>
      <c r="F74">
        <f t="shared" si="125"/>
        <v>0</v>
      </c>
      <c r="G74">
        <f t="shared" si="125"/>
        <v>58551354.607446581</v>
      </c>
      <c r="H74">
        <f t="shared" si="125"/>
        <v>9094272.6854529083</v>
      </c>
      <c r="I74">
        <f t="shared" si="125"/>
        <v>96825720.296493575</v>
      </c>
      <c r="J74">
        <f t="shared" si="125"/>
        <v>30967120.054751083</v>
      </c>
      <c r="K74">
        <f t="shared" si="125"/>
        <v>4809853.434633377</v>
      </c>
      <c r="L74">
        <f t="shared" si="125"/>
        <v>17064702.657510843</v>
      </c>
      <c r="M74">
        <f t="shared" si="125"/>
        <v>5457689.2820998216</v>
      </c>
      <c r="N74">
        <f t="shared" si="126"/>
        <v>847695.4102369661</v>
      </c>
      <c r="O74">
        <f t="shared" si="126"/>
        <v>1278.2702871756553</v>
      </c>
      <c r="P74">
        <f t="shared" si="126"/>
        <v>408.82060390748433</v>
      </c>
      <c r="Q74">
        <f t="shared" si="126"/>
        <v>63.498548860103575</v>
      </c>
      <c r="R74">
        <f t="shared" si="126"/>
        <v>262282.30367491185</v>
      </c>
      <c r="S74">
        <f t="shared" si="126"/>
        <v>1136355.1553987437</v>
      </c>
      <c r="T74">
        <f t="shared" si="126"/>
        <v>452620.38027591282</v>
      </c>
      <c r="U74">
        <f t="shared" si="126"/>
        <v>138718.01328238955</v>
      </c>
      <c r="V74">
        <f t="shared" si="126"/>
        <v>601004.82316753757</v>
      </c>
      <c r="W74">
        <f t="shared" si="126"/>
        <v>79770.459568867751</v>
      </c>
      <c r="X74">
        <f t="shared" si="126"/>
        <v>24447.859955557102</v>
      </c>
      <c r="Y74">
        <f t="shared" si="126"/>
        <v>105921.94482704325</v>
      </c>
      <c r="Z74">
        <f t="shared" si="126"/>
        <v>5.9753873423836295</v>
      </c>
      <c r="AA74">
        <f t="shared" si="126"/>
        <v>1.8313224433749749</v>
      </c>
      <c r="AB74">
        <f t="shared" si="126"/>
        <v>7.934323706055026</v>
      </c>
      <c r="AD74">
        <v>73</v>
      </c>
      <c r="AE74" t="s">
        <v>274</v>
      </c>
      <c r="AF74" s="4">
        <v>0</v>
      </c>
      <c r="AG74" s="4">
        <v>0</v>
      </c>
      <c r="AI74" s="84">
        <v>1966021.0412432463</v>
      </c>
      <c r="AJ74" s="84">
        <v>16685044.114742855</v>
      </c>
      <c r="AK74">
        <f>'Colombia-IO-Data'!$AN16*Calculations!AF74</f>
        <v>0</v>
      </c>
      <c r="AL74">
        <f>'Colombia-IO-Data'!$AN16*AI74</f>
        <v>647634.68310174497</v>
      </c>
      <c r="AM74">
        <f>'Colombia-IO-Data'!$AN16*AJ74</f>
        <v>5496285.660786665</v>
      </c>
      <c r="AN74">
        <f>'Colombia-IO-Data'!$AO16*Calculations!AK74</f>
        <v>0</v>
      </c>
      <c r="AO74">
        <f>'Colombia-IO-Data'!$AO16*Calculations!AL74</f>
        <v>331794.90616462514</v>
      </c>
      <c r="AP74">
        <f>'Colombia-IO-Data'!$AO16*Calculations!AM74</f>
        <v>2815846.0821471908</v>
      </c>
      <c r="AQ74">
        <f>(AN74*'Default-Data'!$F$19/biopower_dollar_index)/'Colombia-IO-Data'!$AP16</f>
        <v>0</v>
      </c>
      <c r="AR74">
        <f>(AO74*'Default-Data'!$F$19/biopower_dollar_index)/'Colombia-IO-Data'!$AP16</f>
        <v>61.274643053250685</v>
      </c>
      <c r="AS74">
        <f>(AP74*'Default-Data'!$F$19/biopower_dollar_index)/'Colombia-IO-Data'!$AP16</f>
        <v>520.0199290909402</v>
      </c>
      <c r="AT74" s="84">
        <v>411644.20558415871</v>
      </c>
      <c r="AU74" s="84">
        <v>1690835.2402829775</v>
      </c>
      <c r="AV74" s="31">
        <f>'Colombia-IO-Data'!$AN16*AG74</f>
        <v>0</v>
      </c>
      <c r="AW74">
        <f>'Colombia-IO-Data'!$AN16*AT74</f>
        <v>135601.32828770761</v>
      </c>
      <c r="AX74">
        <f>'Colombia-IO-Data'!$AN16*AU74</f>
        <v>556984.65176418447</v>
      </c>
      <c r="AY74" s="31">
        <f>'Colombia-IO-Data'!$AO16*AV74</f>
        <v>0</v>
      </c>
      <c r="AZ74" s="31">
        <f>'Colombia-IO-Data'!$AO16*AW74</f>
        <v>69471.001428671399</v>
      </c>
      <c r="BA74" s="31">
        <f>'Colombia-IO-Data'!$AO16*AX74</f>
        <v>285353.26332762314</v>
      </c>
      <c r="BB74">
        <f>(AY74*'Default-Data'!$F$19/biopower_dollar_index)/'Colombia-IO-Data'!$AP16</f>
        <v>0</v>
      </c>
      <c r="BC74">
        <f>(AZ74*'Default-Data'!$F$19/biopower_dollar_index)/'Colombia-IO-Data'!$AP16</f>
        <v>12.829644867970414</v>
      </c>
      <c r="BD74">
        <f>(BA74*'Default-Data'!$F$19/biopower_dollar_index)/'Colombia-IO-Data'!$AP16</f>
        <v>52.697974048477242</v>
      </c>
      <c r="BF74" t="s">
        <v>931</v>
      </c>
      <c r="BG74" s="18">
        <f t="shared" si="127"/>
        <v>0</v>
      </c>
      <c r="BH74" s="18">
        <f t="shared" si="128"/>
        <v>0</v>
      </c>
      <c r="BJ74" s="84">
        <v>1564227.5907497706</v>
      </c>
      <c r="BK74" s="84">
        <v>7980619.848571362</v>
      </c>
      <c r="BL74">
        <f>BG74*'Mexico-IO-Data'!AQ16</f>
        <v>0</v>
      </c>
      <c r="BM74">
        <f>BJ74*'Mexico-IO-Data'!$AQ16</f>
        <v>606093.88169835065</v>
      </c>
      <c r="BN74">
        <f>BK74*'Mexico-IO-Data'!$AQ16</f>
        <v>3092264.1251079272</v>
      </c>
      <c r="BO74">
        <f>BG74*'Mexico-IO-Data'!AR16</f>
        <v>0</v>
      </c>
      <c r="BP74">
        <f>BJ74*'Mexico-IO-Data'!$AR16</f>
        <v>206108.48842940893</v>
      </c>
      <c r="BQ74">
        <f>BK74*'Mexico-IO-Data'!$AR16</f>
        <v>1051556.3741784887</v>
      </c>
      <c r="BR74">
        <f>(BO74*'Default-Data'!$F$19/biopower_dollar_index)/'Mexico-IO-Data'!$AS16</f>
        <v>0</v>
      </c>
      <c r="BS74">
        <f>(BP74*'Default-Data'!$F$19/biopower_dollar_index)/'Mexico-IO-Data'!$AS16</f>
        <v>37.799675058775954</v>
      </c>
      <c r="BT74">
        <f>(BQ74*'Default-Data'!$F$19/biopower_dollar_index)/'Mexico-IO-Data'!$AS16</f>
        <v>192.85226704064223</v>
      </c>
      <c r="BU74" s="84">
        <v>226444.42966732007</v>
      </c>
      <c r="BV74" s="84">
        <v>501295.73810380173</v>
      </c>
      <c r="BW74" s="31">
        <f>BH74*'Mexico-IO-Data'!AQ16</f>
        <v>0</v>
      </c>
      <c r="BX74">
        <f>BU74*'Mexico-IO-Data'!$AQ16</f>
        <v>87740.80202756793</v>
      </c>
      <c r="BY74">
        <f>BV74*'Mexico-IO-Data'!$AQ16</f>
        <v>194237.89836141371</v>
      </c>
      <c r="BZ74" s="31">
        <f>BH74*'Mexico-IO-Data'!AR16</f>
        <v>0</v>
      </c>
      <c r="CA74">
        <f>BU74*'Mexico-IO-Data'!$AR16</f>
        <v>29837.166527423233</v>
      </c>
      <c r="CB74">
        <f>BV74*'Mexico-IO-Data'!$AR16</f>
        <v>66052.604779305242</v>
      </c>
      <c r="CC74">
        <f>(BZ74*'Default-Data'!$F$19/biopower_dollar_index)/'Mexico-IO-Data'!$AS16</f>
        <v>0</v>
      </c>
      <c r="CD74">
        <f>(CA74*'Default-Data'!$F$19/biopower_dollar_index)/'Mexico-IO-Data'!$AS16</f>
        <v>5.4720463383411904</v>
      </c>
      <c r="CE74">
        <f>(CB74*'Default-Data'!$F$19/biopower_dollar_index)/'Mexico-IO-Data'!$AS16</f>
        <v>12.11384847111049</v>
      </c>
      <c r="CG74" t="s">
        <v>274</v>
      </c>
      <c r="CH74">
        <v>0</v>
      </c>
      <c r="CI74">
        <v>0</v>
      </c>
      <c r="CK74" s="84">
        <v>3278625.5479572965</v>
      </c>
      <c r="CL74" s="84">
        <v>7323044.3488990003</v>
      </c>
      <c r="CM74">
        <f>CH74*'Philippines-IO-Data'!AN16</f>
        <v>0</v>
      </c>
      <c r="CN74">
        <f>CK74*'Philippines-IO-Data'!$AN16</f>
        <v>1258001.0842605089</v>
      </c>
      <c r="CO74">
        <f>CL74*'Philippines-IO-Data'!$AN16</f>
        <v>2809835.2789150914</v>
      </c>
      <c r="CP74">
        <f>CH74*'Philippines-IO-Data'!AO16</f>
        <v>0</v>
      </c>
      <c r="CQ74">
        <f>CK74*'Philippines-IO-Data'!$AO16</f>
        <v>434513.66101085022</v>
      </c>
      <c r="CR74">
        <f>CL74*'Philippines-IO-Data'!$AO16</f>
        <v>970517.29855744017</v>
      </c>
      <c r="CS74" s="20">
        <f>(CP74*'Default-Data'!$F$19/biopower_dollar_index)/'Philippines-IO-Data'!$AP16</f>
        <v>0</v>
      </c>
      <c r="CT74" s="20">
        <f>(CQ74*'Default-Data'!$F$19/biopower_dollar_index)/'Philippines-IO-Data'!$AP16</f>
        <v>105.74094988150806</v>
      </c>
      <c r="CU74" s="20">
        <f>(CR74*'Default-Data'!$F$19/biopower_dollar_index)/'Philippines-IO-Data'!$AP16</f>
        <v>236.17996448525074</v>
      </c>
      <c r="CV74" s="84">
        <v>102344.13347376151</v>
      </c>
      <c r="CW74" s="84">
        <v>732528.36222091177</v>
      </c>
      <c r="CX74">
        <f>CI74*'Philippines-IO-Data'!AN16</f>
        <v>0</v>
      </c>
      <c r="CY74">
        <f>CV74*'Philippines-IO-Data'!$AN16</f>
        <v>39269.208695671136</v>
      </c>
      <c r="CZ74">
        <f>CW74*'Philippines-IO-Data'!$AN16</f>
        <v>281069.44829354587</v>
      </c>
      <c r="DA74">
        <f>CI74*'Philippines-IO-Data'!AO16</f>
        <v>0</v>
      </c>
      <c r="DB74">
        <f>CV74*'Philippines-IO-Data'!$AO16</f>
        <v>13563.587383857728</v>
      </c>
      <c r="DC74">
        <f>CW74*'Philippines-IO-Data'!$AO16</f>
        <v>97081.406768515866</v>
      </c>
      <c r="DD74" s="20">
        <f>(DA74*'Default-Data'!$F$19/biopower_dollar_index)/'Philippines-IO-Data'!$AP16</f>
        <v>0</v>
      </c>
      <c r="DE74" s="20">
        <f>(DB74*'Default-Data'!$F$19/biopower_dollar_index)/'Philippines-IO-Data'!$AP16</f>
        <v>3.3007629965727157</v>
      </c>
      <c r="DF74" s="20">
        <f>(DC74*'Default-Data'!$F$19/biopower_dollar_index)/'Philippines-IO-Data'!$AP16</f>
        <v>23.625218465293766</v>
      </c>
      <c r="DH74" t="s">
        <v>931</v>
      </c>
      <c r="DI74" s="18">
        <f t="shared" si="129"/>
        <v>0</v>
      </c>
      <c r="DJ74" s="18">
        <f t="shared" si="130"/>
        <v>0</v>
      </c>
      <c r="DL74" s="84">
        <v>7375337.3234008811</v>
      </c>
      <c r="DM74" s="84">
        <v>25170426.574225359</v>
      </c>
      <c r="DN74" s="18">
        <f>DI74*'SouthAfrica-IO-Data'!AR16</f>
        <v>0</v>
      </c>
      <c r="DO74">
        <f>DL74*'Mexico-IO-Data'!$AQ16</f>
        <v>2857734.292381404</v>
      </c>
      <c r="DP74">
        <f>DM74*'Mexico-IO-Data'!$AQ16</f>
        <v>9752827.297377605</v>
      </c>
      <c r="DQ74" s="18">
        <f>DI74*'SouthAfrica-IO-Data'!AS16</f>
        <v>0</v>
      </c>
      <c r="DR74">
        <f>DL74*'Mexico-IO-Data'!$AR16</f>
        <v>971802.08070267423</v>
      </c>
      <c r="DS74">
        <f>DM74*'Mexico-IO-Data'!$AR16</f>
        <v>3316549.7175832083</v>
      </c>
      <c r="DT74">
        <f>(DQ74*'Default-Data'!$F$19/biopower_dollar_index)/'SouthAfrica-IO-Data'!$AT16</f>
        <v>0</v>
      </c>
      <c r="DU74">
        <f>(DR74*'Default-Data'!$F$19/biopower_dollar_index)/'SouthAfrica-IO-Data'!$AT16</f>
        <v>59.472409846744412</v>
      </c>
      <c r="DV74">
        <f>(DS74*'Default-Data'!$F$19/biopower_dollar_index)/'SouthAfrica-IO-Data'!$AT16</f>
        <v>202.96643524223961</v>
      </c>
      <c r="DW74" s="84">
        <v>832450.76280217699</v>
      </c>
      <c r="DX74" s="84">
        <v>2229610.4523233613</v>
      </c>
      <c r="DY74" s="31">
        <f>DJ74*'SouthAfrica-IO-Data'!AR16</f>
        <v>0</v>
      </c>
      <c r="DZ74">
        <f>DW74*'SouthAfrica-IO-Data'!$AR16</f>
        <v>110795.28517715</v>
      </c>
      <c r="EA74">
        <f>DX74*'SouthAfrica-IO-Data'!$AR16</f>
        <v>296750.67516014201</v>
      </c>
      <c r="EB74" s="31">
        <f>DJ74*'SouthAfrica-IO-Data'!AS16</f>
        <v>0</v>
      </c>
      <c r="EC74">
        <f>DW74*'SouthAfrica-IO-Data'!$AS16</f>
        <v>111345.46724395434</v>
      </c>
      <c r="ED74">
        <f>DX74*'SouthAfrica-IO-Data'!$AS16</f>
        <v>298224.26584158791</v>
      </c>
      <c r="EE74">
        <f>(EB74*'Default-Data'!$F$19/biopower_dollar_index)/'SouthAfrica-IO-Data'!$AT16</f>
        <v>0</v>
      </c>
      <c r="EF74">
        <f>(EC74*'Default-Data'!$F$19/biopower_dollar_index)/'SouthAfrica-IO-Data'!$AT16</f>
        <v>6.8141274792513267</v>
      </c>
      <c r="EG74">
        <f>(ED74*'Default-Data'!$F$19/biopower_dollar_index)/'SouthAfrica-IO-Data'!$AT16</f>
        <v>18.250748909233707</v>
      </c>
      <c r="EI74" t="s">
        <v>132</v>
      </c>
      <c r="EJ74">
        <v>0</v>
      </c>
      <c r="EK74">
        <v>0</v>
      </c>
      <c r="EM74" s="84">
        <v>6440.742001082278</v>
      </c>
      <c r="EN74" s="84">
        <v>1621480.2615655113</v>
      </c>
      <c r="EO74">
        <f>EJ74*'Zambia-IO-Data'!BO14</f>
        <v>0</v>
      </c>
      <c r="EP74">
        <f>EM74*'Zambia-IO-Data'!$BO14</f>
        <v>1748.0218130452322</v>
      </c>
      <c r="EQ74">
        <f>EN74*'Zambia-IO-Data'!$BO14</f>
        <v>440070.85925232276</v>
      </c>
      <c r="ER74">
        <f>EJ74*'Zambia-IO-Data'!BN14</f>
        <v>0</v>
      </c>
      <c r="ES74">
        <f>EM74*'Zambia-IO-Data'!$BN14</f>
        <v>585.95624457048177</v>
      </c>
      <c r="ET74">
        <f>EN74*'Zambia-IO-Data'!$BN14</f>
        <v>147516.61913370161</v>
      </c>
      <c r="EU74">
        <f>(ER74*'Default-Data'!$F$19/biopower_dollar_index)/'Zambia-IO-Data'!$BP14</f>
        <v>0</v>
      </c>
      <c r="EV74">
        <f>(ES74*'Default-Data'!$F$19/biopower_dollar_index)/'Zambia-IO-Data'!$BP14</f>
        <v>4.439299494264108</v>
      </c>
      <c r="EW74">
        <f>(ET74*'Default-Data'!$F$19/biopower_dollar_index)/'Zambia-IO-Data'!$BP14</f>
        <v>1117.6098194769243</v>
      </c>
      <c r="EX74" s="84">
        <v>262.92068635075691</v>
      </c>
      <c r="EY74" s="84">
        <v>154022.57796326341</v>
      </c>
      <c r="EZ74">
        <f>EK74*'Zambia-IO-Data'!BO14</f>
        <v>0</v>
      </c>
      <c r="FA74">
        <f>EX74*'Zambia-IO-Data'!$BO14</f>
        <v>71.356855276103119</v>
      </c>
      <c r="FB74">
        <f>EY74*'Zambia-IO-Data'!$BO14</f>
        <v>41801.833691832886</v>
      </c>
      <c r="FC74">
        <f>EK74*'Zambia-IO-Data'!BN14</f>
        <v>0</v>
      </c>
      <c r="FD74">
        <f>EX74*'Zambia-IO-Data'!$BN14</f>
        <v>23.919607083794908</v>
      </c>
      <c r="FE74">
        <f>EY74*'Zambia-IO-Data'!$BN14</f>
        <v>14012.43697500268</v>
      </c>
      <c r="FF74">
        <f>(FC74*'Default-Data'!$F$19/biopower_dollar_index)/'Zambia-IO-Data'!$BP14</f>
        <v>0</v>
      </c>
      <c r="FG74">
        <f>(FD74*'Default-Data'!$F$19/biopower_dollar_index)/'Zambia-IO-Data'!$BP14</f>
        <v>0.18121882071232759</v>
      </c>
      <c r="FH74">
        <f>(FE74*'Default-Data'!$F$19/biopower_dollar_index)/'Zambia-IO-Data'!$BP14</f>
        <v>106.16049398387237</v>
      </c>
      <c r="FJ74" t="s">
        <v>274</v>
      </c>
      <c r="FK74">
        <f t="shared" si="131"/>
        <v>0</v>
      </c>
      <c r="FL74">
        <f t="shared" si="132"/>
        <v>0</v>
      </c>
      <c r="FN74">
        <v>5075689.3329649922</v>
      </c>
      <c r="FO74">
        <v>11336642.43601167</v>
      </c>
      <c r="FP74">
        <f>FK74*CustomRegion1!C12</f>
        <v>0</v>
      </c>
      <c r="FQ74">
        <f>FN74*CustomRegion1!$C12</f>
        <v>1947530.3266082599</v>
      </c>
      <c r="FR74">
        <f>FO74*CustomRegion1!$C12</f>
        <v>4349843.6365390429</v>
      </c>
      <c r="FS74">
        <f>FK74*CustomRegion1!D12</f>
        <v>0</v>
      </c>
      <c r="FT74">
        <f>FN74*CustomRegion1!$D12</f>
        <v>672677.10873369453</v>
      </c>
      <c r="FU74">
        <f>FO74*CustomRegion1!$D12</f>
        <v>1502436.2911804386</v>
      </c>
      <c r="FV74">
        <f>(FS74*'Default-Data'!$F$19/biopower_dollar_index)/CustomRegion1!$E12</f>
        <v>0</v>
      </c>
      <c r="FW74">
        <f>(FT74*'Default-Data'!$F$19/biopower_dollar_index)/CustomRegion1!$E12</f>
        <v>164.38317003510673</v>
      </c>
      <c r="FX74">
        <f>(FU74*'Default-Data'!$F$19/biopower_dollar_index)/CustomRegion1!$E12</f>
        <v>367.15273511381508</v>
      </c>
      <c r="FY74">
        <v>175298.2217872559</v>
      </c>
      <c r="FZ74">
        <v>1108204.4691644844</v>
      </c>
      <c r="GA74">
        <f>FL74*CustomRegion1!C12</f>
        <v>0</v>
      </c>
      <c r="GB74">
        <f>FY74*CustomRegion1!$C12</f>
        <v>67261.524639403375</v>
      </c>
      <c r="GC74">
        <f>FZ74*CustomRegion1!$C12</f>
        <v>425215.50674179679</v>
      </c>
      <c r="GD74">
        <f>FL74*CustomRegion1!D12</f>
        <v>0</v>
      </c>
      <c r="GE74">
        <f>FY74*CustomRegion1!$D12</f>
        <v>23232.135235732825</v>
      </c>
      <c r="GF74">
        <f>FZ74*CustomRegion1!$D12</f>
        <v>146869.46526884008</v>
      </c>
      <c r="GG74">
        <f>(GD74*'Default-Data'!$C$58/biopower_dollar_index)/CustomRegion1!$E12</f>
        <v>0</v>
      </c>
      <c r="GH74">
        <f>(GE74*'Default-Data'!$C$58/biopower_dollar_index)/CustomRegion1!$E12</f>
        <v>5.6772736683774268</v>
      </c>
      <c r="GI74">
        <f>(GF74*'Default-Data'!$C$58/biopower_dollar_index)/CustomRegion1!$E12</f>
        <v>35.890723749618239</v>
      </c>
      <c r="GK74" t="s">
        <v>37</v>
      </c>
      <c r="GL74">
        <f t="shared" si="133"/>
        <v>0</v>
      </c>
      <c r="GM74">
        <f t="shared" si="134"/>
        <v>0</v>
      </c>
      <c r="GO74">
        <v>50244201.508573197</v>
      </c>
      <c r="GP74">
        <v>16769567.867589988</v>
      </c>
      <c r="GQ74">
        <f>GL74*CustomRegion2!C16</f>
        <v>0</v>
      </c>
      <c r="GR74">
        <f>GO74*CustomRegion2!$C16</f>
        <v>17492218.848183174</v>
      </c>
      <c r="GS74">
        <f>GP74*CustomRegion2!$C16</f>
        <v>5838224.9557551881</v>
      </c>
      <c r="GT74">
        <f>GL74*CustomRegion2!D16</f>
        <v>0</v>
      </c>
      <c r="GU74">
        <f>GO74*CustomRegion2!$D16</f>
        <v>7744286.8350446997</v>
      </c>
      <c r="GV74">
        <f>GP74*CustomRegion2!$D16</f>
        <v>2584742.9109646864</v>
      </c>
      <c r="GW74">
        <f>(GT74*'Default-Data'!$C$59/biopower_dollar_index)/CustomRegion2!$E16</f>
        <v>0</v>
      </c>
      <c r="GX74">
        <f>(GU74*'Default-Data'!$C$59/biopower_dollar_index)/CustomRegion2!$E16</f>
        <v>1420.2788451718966</v>
      </c>
      <c r="GY74">
        <f>(GV74*'Default-Data'!$C$59/biopower_dollar_index)/CustomRegion2!$E16</f>
        <v>474.03405308269186</v>
      </c>
      <c r="GZ74">
        <v>437526.68666601559</v>
      </c>
      <c r="HA74">
        <v>934322.7915241376</v>
      </c>
      <c r="HB74">
        <f>GM74*CustomRegion2!C16</f>
        <v>0</v>
      </c>
      <c r="HC74">
        <f>GZ74*CustomRegion2!$C16</f>
        <v>152322.30437131182</v>
      </c>
      <c r="HD74">
        <f>HA74*CustomRegion2!$C16</f>
        <v>325278.90290777053</v>
      </c>
      <c r="HE74">
        <f>GM74*CustomRegion2!D16</f>
        <v>0</v>
      </c>
      <c r="HF74">
        <f>GZ74*CustomRegion2!$D16</f>
        <v>67437.277492611742</v>
      </c>
      <c r="HG74">
        <f>HA74*CustomRegion2!$D16</f>
        <v>144009.92506265559</v>
      </c>
      <c r="HH74">
        <f>(HE74*'Default-Data'!$C$59/biopower_dollar_index)/CustomRegion2!$E16</f>
        <v>0</v>
      </c>
      <c r="HI74">
        <f>(HF74*'Default-Data'!$C$59/biopower_dollar_index)/CustomRegion2!$E16</f>
        <v>12.367793269913212</v>
      </c>
      <c r="HJ74">
        <f>(HG74*'Default-Data'!$C$59/biopower_dollar_index)/CustomRegion2!$E16</f>
        <v>26.410985855497337</v>
      </c>
      <c r="HL74" t="s">
        <v>132</v>
      </c>
      <c r="HM74">
        <f t="shared" si="135"/>
        <v>0</v>
      </c>
      <c r="HN74">
        <f t="shared" si="136"/>
        <v>0</v>
      </c>
      <c r="HP74">
        <v>6440.742001082278</v>
      </c>
      <c r="HQ74">
        <v>1621480.2615655113</v>
      </c>
      <c r="HR74">
        <f>HM74*CustomRegion3!D15</f>
        <v>0</v>
      </c>
      <c r="HS74">
        <f>HP74*CustomRegion3!$D15</f>
        <v>1748.0218130452322</v>
      </c>
      <c r="HT74">
        <f>HQ74*CustomRegion3!$D15</f>
        <v>440070.85925232276</v>
      </c>
      <c r="HU74">
        <f>HM74*CustomRegion3!E15</f>
        <v>0</v>
      </c>
      <c r="HV74">
        <f>HP74*CustomRegion3!$E15</f>
        <v>585.95624457048177</v>
      </c>
      <c r="HW74">
        <f>HQ74*CustomRegion3!$E15</f>
        <v>147516.61913370161</v>
      </c>
      <c r="HX74">
        <f>(HU74*'Default-Data'!$C$60/biopower_dollar_index)/CustomRegion3!$F15</f>
        <v>0</v>
      </c>
      <c r="HY74">
        <f>(HV74*'Default-Data'!$C$60/biopower_dollar_index)/CustomRegion3!$F15</f>
        <v>4.4572792381704716</v>
      </c>
      <c r="HZ74">
        <f>(HW74*'Default-Data'!$C$60/biopower_dollar_index)/CustomRegion3!$F15</f>
        <v>1122.1362855032414</v>
      </c>
      <c r="IA74">
        <v>262.92068635075691</v>
      </c>
      <c r="IB74">
        <v>154022.57796326341</v>
      </c>
      <c r="IC74">
        <f>HN74*CustomRegion3!D15</f>
        <v>0</v>
      </c>
      <c r="ID74">
        <f>IA74*CustomRegion3!$D15</f>
        <v>71.356855276103119</v>
      </c>
      <c r="IE74">
        <f>IB74*CustomRegion3!$D15</f>
        <v>41801.833691832886</v>
      </c>
      <c r="IF74">
        <f>HN74*CustomRegion3!E15</f>
        <v>0</v>
      </c>
      <c r="IG74">
        <f>IA74*CustomRegion3!$E15</f>
        <v>23.919607083794908</v>
      </c>
      <c r="IH74">
        <f>IB74*CustomRegion3!$E15</f>
        <v>14012.43697500268</v>
      </c>
      <c r="II74">
        <f>(IF74*'Default-Data'!$C$60/biopower_dollar_index)/CustomRegion3!$F15</f>
        <v>0</v>
      </c>
      <c r="IJ74">
        <f>(IG74*'Default-Data'!$C$60/biopower_dollar_index)/CustomRegion3!$F15</f>
        <v>0.18195278065164477</v>
      </c>
      <c r="IK74">
        <f>(IH74*'Default-Data'!$C$60/biopower_dollar_index)/CustomRegion3!$F15</f>
        <v>106.59045787733561</v>
      </c>
    </row>
    <row r="75" spans="2:245" x14ac:dyDescent="0.3">
      <c r="B75">
        <v>245</v>
      </c>
      <c r="C75" t="s">
        <v>192</v>
      </c>
      <c r="D75">
        <f t="shared" si="125"/>
        <v>0</v>
      </c>
      <c r="E75">
        <f t="shared" si="125"/>
        <v>0</v>
      </c>
      <c r="F75">
        <f t="shared" si="125"/>
        <v>0</v>
      </c>
      <c r="G75">
        <f t="shared" si="125"/>
        <v>7892910.0672844071</v>
      </c>
      <c r="H75">
        <f t="shared" si="125"/>
        <v>1822899.3275227696</v>
      </c>
      <c r="I75">
        <f t="shared" si="125"/>
        <v>0</v>
      </c>
      <c r="J75">
        <f t="shared" si="125"/>
        <v>3919324.8438280621</v>
      </c>
      <c r="K75">
        <f t="shared" si="125"/>
        <v>905183.83729862631</v>
      </c>
      <c r="L75">
        <f t="shared" si="125"/>
        <v>0</v>
      </c>
      <c r="M75">
        <f t="shared" si="125"/>
        <v>772934.18880255916</v>
      </c>
      <c r="N75">
        <f t="shared" si="126"/>
        <v>178512.25986061554</v>
      </c>
      <c r="O75">
        <f t="shared" si="126"/>
        <v>0</v>
      </c>
      <c r="P75">
        <f t="shared" si="126"/>
        <v>166.58658630505889</v>
      </c>
      <c r="Q75">
        <f t="shared" si="126"/>
        <v>38.473842164818308</v>
      </c>
      <c r="R75">
        <f t="shared" si="126"/>
        <v>35941.729635774631</v>
      </c>
      <c r="S75">
        <f t="shared" si="126"/>
        <v>39605.235868072989</v>
      </c>
      <c r="T75">
        <f t="shared" si="126"/>
        <v>0</v>
      </c>
      <c r="U75">
        <f t="shared" si="126"/>
        <v>17847.322811332739</v>
      </c>
      <c r="V75">
        <f t="shared" si="126"/>
        <v>19666.483408547803</v>
      </c>
      <c r="W75">
        <f t="shared" si="126"/>
        <v>0</v>
      </c>
      <c r="X75">
        <f t="shared" si="126"/>
        <v>3519.6893672128722</v>
      </c>
      <c r="Y75">
        <f t="shared" si="126"/>
        <v>3878.4479484833787</v>
      </c>
      <c r="Z75">
        <f t="shared" si="126"/>
        <v>0</v>
      </c>
      <c r="AA75">
        <f t="shared" si="126"/>
        <v>0.75858080161593167</v>
      </c>
      <c r="AB75">
        <f t="shared" si="126"/>
        <v>0.83590221943817555</v>
      </c>
      <c r="AD75">
        <v>74</v>
      </c>
      <c r="AE75" t="s">
        <v>275</v>
      </c>
      <c r="AF75" s="4">
        <v>0</v>
      </c>
      <c r="AG75" s="4">
        <v>0</v>
      </c>
      <c r="AI75" s="84">
        <v>7918714.6814102931</v>
      </c>
      <c r="AJ75" s="84">
        <v>624992.83026343305</v>
      </c>
      <c r="AK75">
        <f>'Colombia-IO-Data'!$AN17*Calculations!AF75</f>
        <v>0</v>
      </c>
      <c r="AL75">
        <f>'Colombia-IO-Data'!$AN17*AI75</f>
        <v>3287802.4878012086</v>
      </c>
      <c r="AM75">
        <f>'Colombia-IO-Data'!$AN17*AJ75</f>
        <v>259493.24667826926</v>
      </c>
      <c r="AN75">
        <f>'Colombia-IO-Data'!$AO17*Calculations!AK75</f>
        <v>0</v>
      </c>
      <c r="AO75">
        <f>'Colombia-IO-Data'!$AO17*Calculations!AL75</f>
        <v>1341948.3485179427</v>
      </c>
      <c r="AP75">
        <f>'Colombia-IO-Data'!$AO17*Calculations!AM75</f>
        <v>105914.67556931829</v>
      </c>
      <c r="AQ75">
        <f>(AN75*'Default-Data'!$F$19/biopower_dollar_index)/'Colombia-IO-Data'!$AP17</f>
        <v>0</v>
      </c>
      <c r="AR75">
        <f>(AO75*'Default-Data'!$F$19/biopower_dollar_index)/'Colombia-IO-Data'!$AP17</f>
        <v>247.82600493130477</v>
      </c>
      <c r="AS75">
        <f>(AP75*'Default-Data'!$F$19/biopower_dollar_index)/'Colombia-IO-Data'!$AP17</f>
        <v>19.559926385339907</v>
      </c>
      <c r="AT75" s="84">
        <v>189787.27579321727</v>
      </c>
      <c r="AU75" s="84">
        <v>63335.757164696668</v>
      </c>
      <c r="AV75" s="31">
        <f>'Colombia-IO-Data'!$AN17*AG75</f>
        <v>0</v>
      </c>
      <c r="AW75">
        <f>'Colombia-IO-Data'!$AN17*AT75</f>
        <v>78798.53014161445</v>
      </c>
      <c r="AX75">
        <f>'Colombia-IO-Data'!$AN17*AU75</f>
        <v>26296.623675772717</v>
      </c>
      <c r="AY75" s="31">
        <f>'Colombia-IO-Data'!$AO17*AV75</f>
        <v>0</v>
      </c>
      <c r="AZ75" s="31">
        <f>'Colombia-IO-Data'!$AO17*AW75</f>
        <v>32162.381341799886</v>
      </c>
      <c r="BA75" s="31">
        <f>'Colombia-IO-Data'!$AO17*AX75</f>
        <v>10733.22100224492</v>
      </c>
      <c r="BB75">
        <f>(AY75*'Default-Data'!$F$19/biopower_dollar_index)/'Colombia-IO-Data'!$AP17</f>
        <v>0</v>
      </c>
      <c r="BC75">
        <f>(AZ75*'Default-Data'!$F$19/biopower_dollar_index)/'Colombia-IO-Data'!$AP17</f>
        <v>5.9396283663363585</v>
      </c>
      <c r="BD75">
        <f>(BA75*'Default-Data'!$F$19/biopower_dollar_index)/'Colombia-IO-Data'!$AP17</f>
        <v>1.9821711349537587</v>
      </c>
      <c r="BF75" t="s">
        <v>932</v>
      </c>
      <c r="BG75" s="18">
        <f t="shared" si="127"/>
        <v>0</v>
      </c>
      <c r="BH75" s="18">
        <f t="shared" si="128"/>
        <v>0</v>
      </c>
      <c r="BJ75" s="84">
        <v>6056989.9740249375</v>
      </c>
      <c r="BK75" s="84">
        <v>867136.12682450283</v>
      </c>
      <c r="BL75">
        <f>BG75*'Mexico-IO-Data'!AQ17</f>
        <v>0</v>
      </c>
      <c r="BM75">
        <f>BJ75*'Mexico-IO-Data'!$AQ17</f>
        <v>2800524.2580061425</v>
      </c>
      <c r="BN75">
        <f>BK75*'Mexico-IO-Data'!$AQ17</f>
        <v>400931.11736683099</v>
      </c>
      <c r="BO75">
        <f>BG75*'Mexico-IO-Data'!AR17</f>
        <v>0</v>
      </c>
      <c r="BP75">
        <f>BJ75*'Mexico-IO-Data'!$AR17</f>
        <v>1017936.8933363983</v>
      </c>
      <c r="BQ75">
        <f>BK75*'Mexico-IO-Data'!$AR17</f>
        <v>145730.77697418316</v>
      </c>
      <c r="BR75">
        <f>(BO75*'Default-Data'!$F$19/biopower_dollar_index)/'Mexico-IO-Data'!$AS17</f>
        <v>0</v>
      </c>
      <c r="BS75">
        <f>(BP75*'Default-Data'!$F$19/biopower_dollar_index)/'Mexico-IO-Data'!$AS17</f>
        <v>346.17262438715659</v>
      </c>
      <c r="BT75">
        <f>(BQ75*'Default-Data'!$F$19/biopower_dollar_index)/'Mexico-IO-Data'!$AS17</f>
        <v>49.559069770802395</v>
      </c>
      <c r="BU75" s="84">
        <v>139887.93757700638</v>
      </c>
      <c r="BV75" s="84">
        <v>54468.406336980901</v>
      </c>
      <c r="BW75" s="31">
        <f>BH75*'Mexico-IO-Data'!AQ17</f>
        <v>0</v>
      </c>
      <c r="BX75">
        <f>BU75*'Mexico-IO-Data'!$AQ17</f>
        <v>64678.918780928201</v>
      </c>
      <c r="BY75">
        <f>BV75*'Mexico-IO-Data'!$AQ17</f>
        <v>25184.141610900821</v>
      </c>
      <c r="BZ75" s="31">
        <f>BH75*'Mexico-IO-Data'!AR17</f>
        <v>0</v>
      </c>
      <c r="CA75">
        <f>BU75*'Mexico-IO-Data'!$AR17</f>
        <v>23509.547349927248</v>
      </c>
      <c r="CB75">
        <f>BV75*'Mexico-IO-Data'!$AR17</f>
        <v>9153.9527998932517</v>
      </c>
      <c r="CC75">
        <f>(BZ75*'Default-Data'!$F$19/biopower_dollar_index)/'Mexico-IO-Data'!$AS17</f>
        <v>0</v>
      </c>
      <c r="CD75">
        <f>(CA75*'Default-Data'!$F$19/biopower_dollar_index)/'Mexico-IO-Data'!$AS17</f>
        <v>7.9949570131052798</v>
      </c>
      <c r="CE75">
        <f>(CB75*'Default-Data'!$F$19/biopower_dollar_index)/'Mexico-IO-Data'!$AS17</f>
        <v>3.1130101335348654</v>
      </c>
      <c r="CG75" t="s">
        <v>275</v>
      </c>
      <c r="CH75">
        <v>0</v>
      </c>
      <c r="CI75">
        <v>0</v>
      </c>
      <c r="CK75" s="84">
        <v>3679510.112693605</v>
      </c>
      <c r="CL75" s="84">
        <v>227768.95488510188</v>
      </c>
      <c r="CM75">
        <f>CH75*'Philippines-IO-Data'!AN17</f>
        <v>0</v>
      </c>
      <c r="CN75">
        <f>CK75*'Philippines-IO-Data'!$AN17</f>
        <v>534010.75886748184</v>
      </c>
      <c r="CO75">
        <f>CL75*'Philippines-IO-Data'!$AN17</f>
        <v>33056.322368850837</v>
      </c>
      <c r="CP75">
        <f>CH75*'Philippines-IO-Data'!AO17</f>
        <v>0</v>
      </c>
      <c r="CQ75">
        <f>CK75*'Philippines-IO-Data'!$AO17</f>
        <v>138479.28917147013</v>
      </c>
      <c r="CR75">
        <f>CL75*'Philippines-IO-Data'!$AO17</f>
        <v>8572.1419433000538</v>
      </c>
      <c r="CS75" s="20">
        <f>(CP75*'Default-Data'!$F$19/biopower_dollar_index)/'Philippines-IO-Data'!$AP17</f>
        <v>0</v>
      </c>
      <c r="CT75" s="20">
        <f>(CQ75*'Default-Data'!$F$19/biopower_dollar_index)/'Philippines-IO-Data'!$AP17</f>
        <v>33.699588505093367</v>
      </c>
      <c r="CU75" s="20">
        <f>(CR75*'Default-Data'!$F$19/biopower_dollar_index)/'Philippines-IO-Data'!$AP17</f>
        <v>2.0860711939296879</v>
      </c>
      <c r="CV75" s="84">
        <v>7702.3232218326339</v>
      </c>
      <c r="CW75" s="84">
        <v>22783.860309658929</v>
      </c>
      <c r="CX75">
        <f>CI75*'Philippines-IO-Data'!AN17</f>
        <v>0</v>
      </c>
      <c r="CY75">
        <f>CV75*'Philippines-IO-Data'!$AN17</f>
        <v>1117.8454040781091</v>
      </c>
      <c r="CZ75">
        <f>CW75*'Philippines-IO-Data'!$AN17</f>
        <v>3306.6430479205487</v>
      </c>
      <c r="DA75">
        <f>CI75*'Philippines-IO-Data'!AO17</f>
        <v>0</v>
      </c>
      <c r="DB75">
        <f>CV75*'Philippines-IO-Data'!$AO17</f>
        <v>289.87887301863447</v>
      </c>
      <c r="DC75">
        <f>CW75*'Philippines-IO-Data'!$AO17</f>
        <v>857.4763171268844</v>
      </c>
      <c r="DD75" s="20">
        <f>(DA75*'Default-Data'!$F$19/biopower_dollar_index)/'Philippines-IO-Data'!$AP17</f>
        <v>0</v>
      </c>
      <c r="DE75" s="20">
        <f>(DB75*'Default-Data'!$F$19/biopower_dollar_index)/'Philippines-IO-Data'!$AP17</f>
        <v>7.054339169052283E-2</v>
      </c>
      <c r="DF75" s="20">
        <f>(DC75*'Default-Data'!$F$19/biopower_dollar_index)/'Philippines-IO-Data'!$AP17</f>
        <v>0.20867090821254958</v>
      </c>
      <c r="DH75" t="s">
        <v>932</v>
      </c>
      <c r="DI75" s="18">
        <f t="shared" si="129"/>
        <v>0</v>
      </c>
      <c r="DJ75" s="18">
        <f t="shared" si="130"/>
        <v>0</v>
      </c>
      <c r="DL75" s="84">
        <v>6122570.6671391204</v>
      </c>
      <c r="DM75" s="84">
        <v>2586923.6755636539</v>
      </c>
      <c r="DN75" s="18">
        <f>DI75*'SouthAfrica-IO-Data'!AR17</f>
        <v>0</v>
      </c>
      <c r="DO75">
        <f>DL75*'Mexico-IO-Data'!$AQ17</f>
        <v>2830846.3029015018</v>
      </c>
      <c r="DP75">
        <f>DM75*'Mexico-IO-Data'!$AQ17</f>
        <v>1196096.1695652623</v>
      </c>
      <c r="DQ75" s="18">
        <f>DI75*'SouthAfrica-IO-Data'!AS17</f>
        <v>0</v>
      </c>
      <c r="DR75">
        <f>DL75*'Mexico-IO-Data'!$AR17</f>
        <v>1028958.3755078701</v>
      </c>
      <c r="DS75">
        <f>DM75*'Mexico-IO-Data'!$AR17</f>
        <v>434758.03342823911</v>
      </c>
      <c r="DT75">
        <f>(DQ75*'Default-Data'!$F$19/biopower_dollar_index)/'SouthAfrica-IO-Data'!$AT17</f>
        <v>0</v>
      </c>
      <c r="DU75">
        <f>(DR75*'Default-Data'!$F$19/biopower_dollar_index)/'SouthAfrica-IO-Data'!$AT17</f>
        <v>62.970264664587681</v>
      </c>
      <c r="DV75">
        <f>(DS75*'Default-Data'!$F$19/biopower_dollar_index)/'SouthAfrica-IO-Data'!$AT17</f>
        <v>26.606351706422821</v>
      </c>
      <c r="DW75" s="84">
        <v>359614.89537951502</v>
      </c>
      <c r="DX75" s="84">
        <v>229151.14487196575</v>
      </c>
      <c r="DY75" s="31">
        <f>DJ75*'SouthAfrica-IO-Data'!AR17</f>
        <v>0</v>
      </c>
      <c r="DZ75">
        <f>DW75*'SouthAfrica-IO-Data'!$AR17</f>
        <v>95314.258702016989</v>
      </c>
      <c r="EA75">
        <f>DX75*'SouthAfrica-IO-Data'!$AR17</f>
        <v>60735.447237634311</v>
      </c>
      <c r="EB75" s="31">
        <f>DJ75*'SouthAfrica-IO-Data'!AS17</f>
        <v>0</v>
      </c>
      <c r="EC75">
        <f>DW75*'SouthAfrica-IO-Data'!$AS17</f>
        <v>79349.883883007438</v>
      </c>
      <c r="ED75">
        <f>DX75*'SouthAfrica-IO-Data'!$AS17</f>
        <v>50562.746345808002</v>
      </c>
      <c r="EE75">
        <f>(EB75*'Default-Data'!$F$19/biopower_dollar_index)/'SouthAfrica-IO-Data'!$AT17</f>
        <v>0</v>
      </c>
      <c r="EF75">
        <f>(EC75*'Default-Data'!$F$19/biopower_dollar_index)/'SouthAfrica-IO-Data'!$AT17</f>
        <v>4.8560595920617597</v>
      </c>
      <c r="EG75">
        <f>(ED75*'Default-Data'!$F$19/biopower_dollar_index)/'SouthAfrica-IO-Data'!$AT17</f>
        <v>3.0943423906651422</v>
      </c>
      <c r="EI75" t="s">
        <v>133</v>
      </c>
      <c r="EJ75">
        <v>0</v>
      </c>
      <c r="EK75">
        <v>0</v>
      </c>
      <c r="EM75" s="84">
        <v>3664186.8129528025</v>
      </c>
      <c r="EN75" s="84">
        <v>4434532.8769893246</v>
      </c>
      <c r="EO75">
        <f>EJ75*'Zambia-IO-Data'!BO15</f>
        <v>0</v>
      </c>
      <c r="EP75">
        <f>EM75*'Zambia-IO-Data'!$BO15</f>
        <v>813534.95541155199</v>
      </c>
      <c r="EQ75">
        <f>EN75*'Zambia-IO-Data'!$BO15</f>
        <v>984569.75326684606</v>
      </c>
      <c r="ER75">
        <f>EJ75*'Zambia-IO-Data'!BN15</f>
        <v>0</v>
      </c>
      <c r="ES75">
        <f>EM75*'Zambia-IO-Data'!$BN15</f>
        <v>552228.97819602746</v>
      </c>
      <c r="ET75">
        <f>EN75*'Zambia-IO-Data'!$BN15</f>
        <v>668327.70392049558</v>
      </c>
      <c r="EU75">
        <f>(ER75*'Default-Data'!$F$19/biopower_dollar_index)/'Zambia-IO-Data'!$BP15</f>
        <v>0</v>
      </c>
      <c r="EV75">
        <f>(ES75*'Default-Data'!$F$19/biopower_dollar_index)/'Zambia-IO-Data'!$BP15</f>
        <v>4183.7762569125225</v>
      </c>
      <c r="EW75">
        <f>(ET75*'Default-Data'!$F$19/biopower_dollar_index)/'Zambia-IO-Data'!$BP15</f>
        <v>5063.3590229791844</v>
      </c>
      <c r="EX75" s="84">
        <v>80261.563132349824</v>
      </c>
      <c r="EY75" s="84">
        <v>415635.95154704922</v>
      </c>
      <c r="EZ75">
        <f>EK75*'Zambia-IO-Data'!BO15</f>
        <v>0</v>
      </c>
      <c r="FA75">
        <f>EX75*'Zambia-IO-Data'!$BO15</f>
        <v>17819.9394619618</v>
      </c>
      <c r="FB75">
        <f>EY75*'Zambia-IO-Data'!$BO15</f>
        <v>92280.877741814547</v>
      </c>
      <c r="FC75">
        <f>EK75*'Zambia-IO-Data'!BN15</f>
        <v>0</v>
      </c>
      <c r="FD75">
        <f>EX75*'Zambia-IO-Data'!$BN15</f>
        <v>12096.206678194932</v>
      </c>
      <c r="FE75">
        <f>EY75*'Zambia-IO-Data'!$BN15</f>
        <v>62640.424339990401</v>
      </c>
      <c r="FF75">
        <f>(FC75*'Default-Data'!$F$19/biopower_dollar_index)/'Zambia-IO-Data'!$BP15</f>
        <v>0</v>
      </c>
      <c r="FG75">
        <f>(FD75*'Default-Data'!$F$19/biopower_dollar_index)/'Zambia-IO-Data'!$BP15</f>
        <v>91.642822628142014</v>
      </c>
      <c r="FH75">
        <f>(FE75*'Default-Data'!$F$19/biopower_dollar_index)/'Zambia-IO-Data'!$BP15</f>
        <v>474.57400901469452</v>
      </c>
      <c r="FJ75" t="s">
        <v>275</v>
      </c>
      <c r="FK75">
        <f t="shared" si="131"/>
        <v>0</v>
      </c>
      <c r="FL75">
        <f t="shared" si="132"/>
        <v>0</v>
      </c>
      <c r="FN75">
        <v>7546023.18355342</v>
      </c>
      <c r="FO75">
        <v>577969.46197314654</v>
      </c>
      <c r="FP75">
        <f>FK75*CustomRegion1!C13</f>
        <v>0</v>
      </c>
      <c r="FQ75">
        <f>FN75*CustomRegion1!$C13</f>
        <v>1095161.4327079647</v>
      </c>
      <c r="FR75">
        <f>FO75*CustomRegion1!$C13</f>
        <v>83881.250910482529</v>
      </c>
      <c r="FS75">
        <f>FK75*CustomRegion1!D13</f>
        <v>0</v>
      </c>
      <c r="FT75">
        <f>FN75*CustomRegion1!$D13</f>
        <v>283996.48173950455</v>
      </c>
      <c r="FU75">
        <f>FO75*CustomRegion1!$D13</f>
        <v>21752.026168034365</v>
      </c>
      <c r="FV75">
        <f>(FS75*'Default-Data'!$F$19/biopower_dollar_index)/CustomRegion1!$E13</f>
        <v>0</v>
      </c>
      <c r="FW75">
        <f>(FT75*'Default-Data'!$F$19/biopower_dollar_index)/CustomRegion1!$E13</f>
        <v>69.400669862305108</v>
      </c>
      <c r="FX75">
        <f>(FU75*'Default-Data'!$F$19/biopower_dollar_index)/CustomRegion1!$E13</f>
        <v>5.3155770722140794</v>
      </c>
      <c r="FY75">
        <v>29561.977882317409</v>
      </c>
      <c r="FZ75">
        <v>56498.945293062076</v>
      </c>
      <c r="GA75">
        <f>FL75*CustomRegion1!C13</f>
        <v>0</v>
      </c>
      <c r="GB75">
        <f>FY75*CustomRegion1!$C13</f>
        <v>4290.3576180154869</v>
      </c>
      <c r="GC75">
        <f>FZ75*CustomRegion1!$C13</f>
        <v>8199.7450005847495</v>
      </c>
      <c r="GD75">
        <f>FL75*CustomRegion1!D13</f>
        <v>0</v>
      </c>
      <c r="GE75">
        <f>FY75*CustomRegion1!$D13</f>
        <v>1112.5724779294617</v>
      </c>
      <c r="GF75">
        <f>FZ75*CustomRegion1!$D13</f>
        <v>2126.3520260835653</v>
      </c>
      <c r="GG75">
        <f>(GD75*'Default-Data'!$C$58/biopower_dollar_index)/CustomRegion1!$E13</f>
        <v>0</v>
      </c>
      <c r="GH75">
        <f>(GE75*'Default-Data'!$C$58/biopower_dollar_index)/CustomRegion1!$E13</f>
        <v>0.27188109784223702</v>
      </c>
      <c r="GI75">
        <f>(GF75*'Default-Data'!$C$58/biopower_dollar_index)/CustomRegion1!$E13</f>
        <v>0.51962001102755828</v>
      </c>
      <c r="GK75" t="s">
        <v>38</v>
      </c>
      <c r="GL75">
        <f t="shared" si="133"/>
        <v>0</v>
      </c>
      <c r="GM75">
        <f t="shared" si="134"/>
        <v>0</v>
      </c>
      <c r="GO75">
        <v>31130801.812084086</v>
      </c>
      <c r="GP75">
        <v>2255367.0067476928</v>
      </c>
      <c r="GQ75">
        <f>GL75*CustomRegion2!C17</f>
        <v>0</v>
      </c>
      <c r="GR75">
        <f>GO75*CustomRegion2!$C17</f>
        <v>13190447.069301063</v>
      </c>
      <c r="GS75">
        <f>GP75*CustomRegion2!$C17</f>
        <v>955622.64357757696</v>
      </c>
      <c r="GT75">
        <f>GL75*CustomRegion2!D17</f>
        <v>0</v>
      </c>
      <c r="GU75">
        <f>GO75*CustomRegion2!$D17</f>
        <v>4380687.4617966814</v>
      </c>
      <c r="GV75">
        <f>GP75*CustomRegion2!$D17</f>
        <v>317372.42194559774</v>
      </c>
      <c r="GW75">
        <f>(GT75*'Default-Data'!$C$59/biopower_dollar_index)/CustomRegion2!$E17</f>
        <v>0</v>
      </c>
      <c r="GX75">
        <f>(GU75*'Default-Data'!$C$59/biopower_dollar_index)/CustomRegion2!$E17</f>
        <v>1489.7525428120218</v>
      </c>
      <c r="GY75">
        <f>(GV75*'Default-Data'!$C$59/biopower_dollar_index)/CustomRegion2!$E17</f>
        <v>107.92972033160038</v>
      </c>
      <c r="GZ75">
        <v>135833.51156916085</v>
      </c>
      <c r="HA75">
        <v>125658.62246984514</v>
      </c>
      <c r="HB75">
        <f>GM75*CustomRegion2!C17</f>
        <v>0</v>
      </c>
      <c r="HC75">
        <f>GZ75*CustomRegion2!$C17</f>
        <v>57554.082782886158</v>
      </c>
      <c r="HD75">
        <f>HA75*CustomRegion2!$C17</f>
        <v>53242.875609017756</v>
      </c>
      <c r="HE75">
        <f>GM75*CustomRegion2!D17</f>
        <v>0</v>
      </c>
      <c r="HF75">
        <f>GZ75*CustomRegion2!$D17</f>
        <v>19114.321713096972</v>
      </c>
      <c r="HG75">
        <f>HA75*CustomRegion2!$D17</f>
        <v>17682.524055856993</v>
      </c>
      <c r="HH75">
        <f>(HE75*'Default-Data'!$C$59/biopower_dollar_index)/CustomRegion2!$E17</f>
        <v>0</v>
      </c>
      <c r="HI75">
        <f>(HF75*'Default-Data'!$C$59/biopower_dollar_index)/CustomRegion2!$E17</f>
        <v>6.5002604327619293</v>
      </c>
      <c r="HJ75">
        <f>(HG75*'Default-Data'!$C$59/biopower_dollar_index)/CustomRegion2!$E17</f>
        <v>6.0133450298103748</v>
      </c>
      <c r="HL75" t="s">
        <v>133</v>
      </c>
      <c r="HM75">
        <f t="shared" si="135"/>
        <v>0</v>
      </c>
      <c r="HN75">
        <f t="shared" si="136"/>
        <v>0</v>
      </c>
      <c r="HP75">
        <v>3664186.8129528025</v>
      </c>
      <c r="HQ75">
        <v>4434532.8769893246</v>
      </c>
      <c r="HR75">
        <f>HM75*CustomRegion3!D16</f>
        <v>0</v>
      </c>
      <c r="HS75">
        <f>HP75*CustomRegion3!$D16</f>
        <v>813534.95541155199</v>
      </c>
      <c r="HT75">
        <f>HQ75*CustomRegion3!$D16</f>
        <v>984569.75326684606</v>
      </c>
      <c r="HU75">
        <f>HM75*CustomRegion3!E16</f>
        <v>0</v>
      </c>
      <c r="HV75">
        <f>HP75*CustomRegion3!$E16</f>
        <v>552228.97819602746</v>
      </c>
      <c r="HW75">
        <f>HQ75*CustomRegion3!$E16</f>
        <v>668327.70392049558</v>
      </c>
      <c r="HX75">
        <f>(HU75*'Default-Data'!$C$60/biopower_dollar_index)/CustomRegion3!$F16</f>
        <v>0</v>
      </c>
      <c r="HY75">
        <f>(HV75*'Default-Data'!$C$60/biopower_dollar_index)/CustomRegion3!$F16</f>
        <v>4200.7210982682391</v>
      </c>
      <c r="HZ75">
        <f>(HW75*'Default-Data'!$C$60/biopower_dollar_index)/CustomRegion3!$F16</f>
        <v>5083.8662896451933</v>
      </c>
      <c r="IA75">
        <v>80261.563132349824</v>
      </c>
      <c r="IB75">
        <v>415635.95154704922</v>
      </c>
      <c r="IC75">
        <f>HN75*CustomRegion3!D16</f>
        <v>0</v>
      </c>
      <c r="ID75">
        <f>IA75*CustomRegion3!$D16</f>
        <v>17819.9394619618</v>
      </c>
      <c r="IE75">
        <f>IB75*CustomRegion3!$D16</f>
        <v>92280.877741814547</v>
      </c>
      <c r="IF75">
        <f>HN75*CustomRegion3!E16</f>
        <v>0</v>
      </c>
      <c r="IG75">
        <f>IA75*CustomRegion3!$E16</f>
        <v>12096.206678194932</v>
      </c>
      <c r="IH75">
        <f>IB75*CustomRegion3!$E16</f>
        <v>62640.424339990401</v>
      </c>
      <c r="II75">
        <f>(IF75*'Default-Data'!$C$60/biopower_dollar_index)/CustomRegion3!$F16</f>
        <v>0</v>
      </c>
      <c r="IJ75">
        <f>(IG75*'Default-Data'!$C$60/biopower_dollar_index)/CustomRegion3!$F16</f>
        <v>92.01398805274097</v>
      </c>
      <c r="IK75">
        <f>(IH75*'Default-Data'!$C$60/biopower_dollar_index)/CustomRegion3!$F16</f>
        <v>476.49609585693764</v>
      </c>
    </row>
    <row r="76" spans="2:245" x14ac:dyDescent="0.3">
      <c r="B76">
        <v>246</v>
      </c>
      <c r="C76" t="s">
        <v>359</v>
      </c>
      <c r="D76">
        <f t="shared" si="125"/>
        <v>1010337.3710713884</v>
      </c>
      <c r="E76">
        <f t="shared" si="125"/>
        <v>0</v>
      </c>
      <c r="F76">
        <f t="shared" si="125"/>
        <v>0</v>
      </c>
      <c r="G76">
        <f t="shared" si="125"/>
        <v>20835433.244982693</v>
      </c>
      <c r="H76">
        <f t="shared" si="125"/>
        <v>46409930.23500222</v>
      </c>
      <c r="I76">
        <f t="shared" si="125"/>
        <v>434812.11246262863</v>
      </c>
      <c r="J76">
        <f t="shared" si="125"/>
        <v>7374553.2699833298</v>
      </c>
      <c r="K76">
        <f t="shared" si="125"/>
        <v>13894313.764060033</v>
      </c>
      <c r="L76">
        <f t="shared" si="125"/>
        <v>74175.653911833273</v>
      </c>
      <c r="M76">
        <f t="shared" si="125"/>
        <v>2104089.3444253933</v>
      </c>
      <c r="N76">
        <f t="shared" si="126"/>
        <v>4500270.9988221154</v>
      </c>
      <c r="O76">
        <f t="shared" si="126"/>
        <v>13.698482503025311</v>
      </c>
      <c r="P76">
        <f t="shared" si="126"/>
        <v>388.57535524624643</v>
      </c>
      <c r="Q76">
        <f t="shared" si="126"/>
        <v>831.09322648522573</v>
      </c>
      <c r="R76">
        <f t="shared" si="126"/>
        <v>52099.957685403111</v>
      </c>
      <c r="S76">
        <f t="shared" si="126"/>
        <v>145370.6425166472</v>
      </c>
      <c r="T76">
        <f t="shared" si="126"/>
        <v>0</v>
      </c>
      <c r="U76">
        <f t="shared" si="126"/>
        <v>18610.915208489714</v>
      </c>
      <c r="V76">
        <f t="shared" si="126"/>
        <v>46534.511591245566</v>
      </c>
      <c r="W76">
        <f t="shared" si="126"/>
        <v>0</v>
      </c>
      <c r="X76">
        <f t="shared" si="126"/>
        <v>5333.0266403977012</v>
      </c>
      <c r="Y76">
        <f t="shared" si="126"/>
        <v>14377.284105576053</v>
      </c>
      <c r="Z76">
        <f t="shared" si="126"/>
        <v>0</v>
      </c>
      <c r="AA76">
        <f t="shared" si="126"/>
        <v>0.9848834256114507</v>
      </c>
      <c r="AB76">
        <f t="shared" si="126"/>
        <v>2.6551430877219193</v>
      </c>
      <c r="AD76">
        <v>75</v>
      </c>
      <c r="AE76" t="s">
        <v>276</v>
      </c>
      <c r="AF76" s="4">
        <v>0</v>
      </c>
      <c r="AG76" s="4">
        <v>0</v>
      </c>
      <c r="AI76" s="84">
        <v>16458847.142618665</v>
      </c>
      <c r="AJ76" s="84">
        <v>9325156.8785829265</v>
      </c>
      <c r="AK76">
        <f>'Colombia-IO-Data'!$AN18*Calculations!AF76</f>
        <v>0</v>
      </c>
      <c r="AL76">
        <f>'Colombia-IO-Data'!$AN18*AI76</f>
        <v>5254656.4365511118</v>
      </c>
      <c r="AM76">
        <f>'Colombia-IO-Data'!$AN18*AJ76</f>
        <v>2977152.3600223726</v>
      </c>
      <c r="AN76">
        <f>'Colombia-IO-Data'!$AO18*Calculations!AK76</f>
        <v>0</v>
      </c>
      <c r="AO76">
        <f>'Colombia-IO-Data'!$AO18*Calculations!AL76</f>
        <v>2156809.356660591</v>
      </c>
      <c r="AP76">
        <f>'Colombia-IO-Data'!$AO18*Calculations!AM76</f>
        <v>1221992.3688321912</v>
      </c>
      <c r="AQ76">
        <f>(AN76*'Default-Data'!$F$19/biopower_dollar_index)/'Colombia-IO-Data'!$AP18</f>
        <v>0</v>
      </c>
      <c r="AR76">
        <f>(AO76*'Default-Data'!$F$19/biopower_dollar_index)/'Colombia-IO-Data'!$AP18</f>
        <v>398.31149004354177</v>
      </c>
      <c r="AS76">
        <f>(AP76*'Default-Data'!$F$19/biopower_dollar_index)/'Colombia-IO-Data'!$AP18</f>
        <v>225.67298298677716</v>
      </c>
      <c r="AT76" s="84">
        <v>956265.58092295355</v>
      </c>
      <c r="AU76" s="84">
        <v>944996.23513391125</v>
      </c>
      <c r="AV76" s="31">
        <f>'Colombia-IO-Data'!$AN18*AG76</f>
        <v>0</v>
      </c>
      <c r="AW76">
        <f>'Colombia-IO-Data'!$AN18*AT76</f>
        <v>305297.63392951794</v>
      </c>
      <c r="AX76">
        <f>'Colombia-IO-Data'!$AN18*AU76</f>
        <v>301699.77923939354</v>
      </c>
      <c r="AY76" s="31">
        <f>'Colombia-IO-Data'!$AO18*AV76</f>
        <v>0</v>
      </c>
      <c r="AZ76" s="31">
        <f>'Colombia-IO-Data'!$AO18*AW76</f>
        <v>125311.48351493548</v>
      </c>
      <c r="BA76" s="31">
        <f>'Colombia-IO-Data'!$AO18*AX76</f>
        <v>123834.71966685815</v>
      </c>
      <c r="BB76">
        <f>(AY76*'Default-Data'!$F$19/biopower_dollar_index)/'Colombia-IO-Data'!$AP18</f>
        <v>0</v>
      </c>
      <c r="BC76">
        <f>(AZ76*'Default-Data'!$F$19/biopower_dollar_index)/'Colombia-IO-Data'!$AP18</f>
        <v>23.142056373346534</v>
      </c>
      <c r="BD76">
        <f>(BA76*'Default-Data'!$F$19/biopower_dollar_index)/'Colombia-IO-Data'!$AP18</f>
        <v>22.869333145883886</v>
      </c>
      <c r="BF76" t="s">
        <v>933</v>
      </c>
      <c r="BG76" s="18">
        <f t="shared" si="127"/>
        <v>0</v>
      </c>
      <c r="BH76" s="18">
        <f t="shared" si="128"/>
        <v>0</v>
      </c>
      <c r="BJ76" s="84">
        <v>13821293.035631113</v>
      </c>
      <c r="BK76" s="84">
        <v>7544373.3231697753</v>
      </c>
      <c r="BL76">
        <f>BG76*'Mexico-IO-Data'!AQ18</f>
        <v>0</v>
      </c>
      <c r="BM76">
        <f>BJ76*'Mexico-IO-Data'!$AQ18</f>
        <v>6187124.1833910299</v>
      </c>
      <c r="BN76">
        <f>BK76*'Mexico-IO-Data'!$AQ18</f>
        <v>3377250.9211676982</v>
      </c>
      <c r="BO76">
        <f>BG76*'Mexico-IO-Data'!AR18</f>
        <v>0</v>
      </c>
      <c r="BP76">
        <f>BJ76*'Mexico-IO-Data'!$AR18</f>
        <v>1925027.1627443507</v>
      </c>
      <c r="BQ76">
        <f>BK76*'Mexico-IO-Data'!$AR18</f>
        <v>1050778.9347599577</v>
      </c>
      <c r="BR76">
        <f>(BO76*'Default-Data'!$F$19/biopower_dollar_index)/'Mexico-IO-Data'!$AS18</f>
        <v>0</v>
      </c>
      <c r="BS76">
        <f>(BP76*'Default-Data'!$F$19/biopower_dollar_index)/'Mexico-IO-Data'!$AS18</f>
        <v>205.04147199964692</v>
      </c>
      <c r="BT76">
        <f>(BQ76*'Default-Data'!$F$19/biopower_dollar_index)/'Mexico-IO-Data'!$AS18</f>
        <v>111.92219190416458</v>
      </c>
      <c r="BU76" s="84">
        <v>911000.16524598747</v>
      </c>
      <c r="BV76" s="84">
        <v>473893.28966045752</v>
      </c>
      <c r="BW76" s="31">
        <f>BH76*'Mexico-IO-Data'!AQ18</f>
        <v>0</v>
      </c>
      <c r="BX76">
        <f>BU76*'Mexico-IO-Data'!$AQ18</f>
        <v>407810.69751838158</v>
      </c>
      <c r="BY76">
        <f>BV76*'Mexico-IO-Data'!$AQ18</f>
        <v>212139.0976405894</v>
      </c>
      <c r="BZ76" s="31">
        <f>BH76*'Mexico-IO-Data'!AR18</f>
        <v>0</v>
      </c>
      <c r="CA76">
        <f>BU76*'Mexico-IO-Data'!$AR18</f>
        <v>126883.9361731281</v>
      </c>
      <c r="CB76">
        <f>BV76*'Mexico-IO-Data'!$AR18</f>
        <v>66003.770594174479</v>
      </c>
      <c r="CC76">
        <f>(BZ76*'Default-Data'!$F$19/biopower_dollar_index)/'Mexico-IO-Data'!$AS18</f>
        <v>0</v>
      </c>
      <c r="CD76">
        <f>(CA76*'Default-Data'!$F$19/biopower_dollar_index)/'Mexico-IO-Data'!$AS18</f>
        <v>13.514858153459985</v>
      </c>
      <c r="CE76">
        <f>(CB76*'Default-Data'!$F$19/biopower_dollar_index)/'Mexico-IO-Data'!$AS18</f>
        <v>7.0302957496261751</v>
      </c>
      <c r="CG76" t="s">
        <v>276</v>
      </c>
      <c r="CH76">
        <v>0</v>
      </c>
      <c r="CI76">
        <v>0</v>
      </c>
      <c r="CK76" s="84">
        <v>11731552.320367422</v>
      </c>
      <c r="CL76" s="84">
        <v>6042800.3233067319</v>
      </c>
      <c r="CM76">
        <f>CH76*'Philippines-IO-Data'!AN18</f>
        <v>0</v>
      </c>
      <c r="CN76">
        <f>CK76*'Philippines-IO-Data'!$AN18</f>
        <v>3105801.9412827333</v>
      </c>
      <c r="CO76">
        <f>CL76*'Philippines-IO-Data'!$AN18</f>
        <v>1599766.2084604832</v>
      </c>
      <c r="CP76">
        <f>CH76*'Philippines-IO-Data'!AO18</f>
        <v>0</v>
      </c>
      <c r="CQ76">
        <f>CK76*'Philippines-IO-Data'!$AO18</f>
        <v>920764.37841114786</v>
      </c>
      <c r="CR76">
        <f>CL76*'Philippines-IO-Data'!$AO18</f>
        <v>474276.13427529315</v>
      </c>
      <c r="CS76" s="20">
        <f>(CP76*'Default-Data'!$F$19/biopower_dollar_index)/'Philippines-IO-Data'!$AP18</f>
        <v>0</v>
      </c>
      <c r="CT76" s="20">
        <f>(CQ76*'Default-Data'!$F$19/biopower_dollar_index)/'Philippines-IO-Data'!$AP18</f>
        <v>224.07235658309918</v>
      </c>
      <c r="CU76" s="20">
        <f>(CR76*'Default-Data'!$F$19/biopower_dollar_index)/'Philippines-IO-Data'!$AP18</f>
        <v>115.41733538993807</v>
      </c>
      <c r="CV76" s="84">
        <v>308187.76499614154</v>
      </c>
      <c r="CW76" s="84">
        <v>604464.81178628828</v>
      </c>
      <c r="CX76">
        <f>CI76*'Philippines-IO-Data'!AN18</f>
        <v>0</v>
      </c>
      <c r="CY76">
        <f>CV76*'Philippines-IO-Data'!$AN18</f>
        <v>81589.386695470617</v>
      </c>
      <c r="CZ76">
        <f>CW76*'Philippines-IO-Data'!$AN18</f>
        <v>160025.5392139068</v>
      </c>
      <c r="DA76">
        <f>CI76*'Philippines-IO-Data'!AO18</f>
        <v>0</v>
      </c>
      <c r="DB76">
        <f>CV76*'Philippines-IO-Data'!$AO18</f>
        <v>24188.47123734311</v>
      </c>
      <c r="DC76">
        <f>CW76*'Philippines-IO-Data'!$AO18</f>
        <v>47442.116055651022</v>
      </c>
      <c r="DD76" s="20">
        <f>(DA76*'Default-Data'!$F$19/biopower_dollar_index)/'Philippines-IO-Data'!$AP18</f>
        <v>0</v>
      </c>
      <c r="DE76" s="20">
        <f>(DB76*'Default-Data'!$F$19/biopower_dollar_index)/'Philippines-IO-Data'!$AP18</f>
        <v>5.8863786212565801</v>
      </c>
      <c r="DF76" s="20">
        <f>(DC76*'Default-Data'!$F$19/biopower_dollar_index)/'Philippines-IO-Data'!$AP18</f>
        <v>11.545262821985279</v>
      </c>
      <c r="DH76" t="s">
        <v>933</v>
      </c>
      <c r="DI76" s="18">
        <f t="shared" si="129"/>
        <v>0</v>
      </c>
      <c r="DJ76" s="18">
        <f t="shared" si="130"/>
        <v>0</v>
      </c>
      <c r="DL76" s="84">
        <v>50330666.104035661</v>
      </c>
      <c r="DM76" s="84">
        <v>24457010.468451411</v>
      </c>
      <c r="DN76" s="18">
        <f>DI76*'SouthAfrica-IO-Data'!AR18</f>
        <v>0</v>
      </c>
      <c r="DO76">
        <f>DL76*'Mexico-IO-Data'!$AQ18</f>
        <v>22530604.09150343</v>
      </c>
      <c r="DP76">
        <f>DM76*'Mexico-IO-Data'!$AQ18</f>
        <v>10948220.295503903</v>
      </c>
      <c r="DQ76" s="18">
        <f>DI76*'SouthAfrica-IO-Data'!AS18</f>
        <v>0</v>
      </c>
      <c r="DR76">
        <f>DL76*'Mexico-IO-Data'!$AR18</f>
        <v>7010045.9573145071</v>
      </c>
      <c r="DS76">
        <f>DM76*'Mexico-IO-Data'!$AR18</f>
        <v>3406367.9389416911</v>
      </c>
      <c r="DT76">
        <f>(DQ76*'Default-Data'!$F$19/biopower_dollar_index)/'SouthAfrica-IO-Data'!$AT18</f>
        <v>0</v>
      </c>
      <c r="DU76">
        <f>(DR76*'Default-Data'!$F$19/biopower_dollar_index)/'SouthAfrica-IO-Data'!$AT18</f>
        <v>429.00126939065001</v>
      </c>
      <c r="DV76">
        <f>(DS76*'Default-Data'!$F$19/biopower_dollar_index)/'SouthAfrica-IO-Data'!$AT18</f>
        <v>208.4631368632887</v>
      </c>
      <c r="DW76" s="84">
        <v>1732858.2526511538</v>
      </c>
      <c r="DX76" s="84">
        <v>2166415.6549845571</v>
      </c>
      <c r="DY76" s="31">
        <f>DJ76*'SouthAfrica-IO-Data'!AR18</f>
        <v>0</v>
      </c>
      <c r="DZ76">
        <f>DW76*'SouthAfrica-IO-Data'!$AR18</f>
        <v>398052.29307537124</v>
      </c>
      <c r="EA76">
        <f>DX76*'SouthAfrica-IO-Data'!$AR18</f>
        <v>497644.11942041659</v>
      </c>
      <c r="EB76" s="31">
        <f>DJ76*'SouthAfrica-IO-Data'!AS18</f>
        <v>0</v>
      </c>
      <c r="EC76">
        <f>DW76*'SouthAfrica-IO-Data'!$AS18</f>
        <v>331829.75411931181</v>
      </c>
      <c r="ED76">
        <f>DX76*'SouthAfrica-IO-Data'!$AS18</f>
        <v>414852.84385720227</v>
      </c>
      <c r="EE76">
        <f>(EB76*'Default-Data'!$F$19/biopower_dollar_index)/'SouthAfrica-IO-Data'!$AT18</f>
        <v>0</v>
      </c>
      <c r="EF76">
        <f>(EC76*'Default-Data'!$F$19/biopower_dollar_index)/'SouthAfrica-IO-Data'!$AT18</f>
        <v>20.307339867042362</v>
      </c>
      <c r="EG76">
        <f>(ED76*'Default-Data'!$F$19/biopower_dollar_index)/'SouthAfrica-IO-Data'!$AT18</f>
        <v>25.388192560900233</v>
      </c>
      <c r="EI76" t="s">
        <v>134</v>
      </c>
      <c r="EJ76">
        <v>0</v>
      </c>
      <c r="EK76">
        <v>0</v>
      </c>
      <c r="EM76" s="84">
        <v>264524.16684274247</v>
      </c>
      <c r="EN76" s="84">
        <v>1377325.7516244967</v>
      </c>
      <c r="EO76">
        <f>EJ76*'Zambia-IO-Data'!BO16</f>
        <v>0</v>
      </c>
      <c r="EP76">
        <f>EM76*'Zambia-IO-Data'!$BO16</f>
        <v>75984.066395739123</v>
      </c>
      <c r="EQ76">
        <f>EN76*'Zambia-IO-Data'!$BO16</f>
        <v>395634.21599287563</v>
      </c>
      <c r="ER76">
        <f>EJ76*'Zambia-IO-Data'!BN16</f>
        <v>0</v>
      </c>
      <c r="ES76">
        <f>EM76*'Zambia-IO-Data'!$BN16</f>
        <v>53075.430577497871</v>
      </c>
      <c r="ET76">
        <f>EN76*'Zambia-IO-Data'!$BN16</f>
        <v>276353.41672356427</v>
      </c>
      <c r="EU76">
        <f>(ER76*'Default-Data'!$F$19/biopower_dollar_index)/'Zambia-IO-Data'!$BP16</f>
        <v>0</v>
      </c>
      <c r="EV76">
        <f>(ES76*'Default-Data'!$F$19/biopower_dollar_index)/'Zambia-IO-Data'!$BP16</f>
        <v>402.10806575369588</v>
      </c>
      <c r="EW76">
        <f>(ET76*'Default-Data'!$F$19/biopower_dollar_index)/'Zambia-IO-Data'!$BP16</f>
        <v>2093.6982828783712</v>
      </c>
      <c r="EX76" s="84">
        <v>4639.6503879977217</v>
      </c>
      <c r="EY76" s="84">
        <v>130624.86157114567</v>
      </c>
      <c r="EZ76">
        <f>EK76*'Zambia-IO-Data'!BO16</f>
        <v>0</v>
      </c>
      <c r="FA76">
        <f>EX76*'Zambia-IO-Data'!$BO16</f>
        <v>1332.7307948548141</v>
      </c>
      <c r="FB76">
        <f>EY76*'Zambia-IO-Data'!$BO16</f>
        <v>37521.744319326186</v>
      </c>
      <c r="FC76">
        <f>EK76*'Zambia-IO-Data'!BN16</f>
        <v>0</v>
      </c>
      <c r="FD76">
        <f>EX76*'Zambia-IO-Data'!$BN16</f>
        <v>930.92228589620197</v>
      </c>
      <c r="FE76">
        <f>EY76*'Zambia-IO-Data'!$BN16</f>
        <v>26209.215039834933</v>
      </c>
      <c r="FF76">
        <f>(FC76*'Default-Data'!$F$19/biopower_dollar_index)/'Zambia-IO-Data'!$BP16</f>
        <v>0</v>
      </c>
      <c r="FG76">
        <f>(FD76*'Default-Data'!$F$19/biopower_dollar_index)/'Zambia-IO-Data'!$BP16</f>
        <v>7.052818143456272</v>
      </c>
      <c r="FH76">
        <f>(FE76*'Default-Data'!$F$19/biopower_dollar_index)/'Zambia-IO-Data'!$BP16</f>
        <v>198.56526174012498</v>
      </c>
      <c r="FJ76" t="s">
        <v>276</v>
      </c>
      <c r="FK76">
        <f t="shared" si="131"/>
        <v>0</v>
      </c>
      <c r="FL76">
        <f t="shared" si="132"/>
        <v>0</v>
      </c>
      <c r="FN76">
        <v>20125185.533228099</v>
      </c>
      <c r="FO76">
        <v>11131097.248966493</v>
      </c>
      <c r="FP76">
        <f>FK76*CustomRegion1!C14</f>
        <v>0</v>
      </c>
      <c r="FQ76">
        <f>FN76*CustomRegion1!$C14</f>
        <v>5327925.8013672149</v>
      </c>
      <c r="FR76">
        <f>FO76*CustomRegion1!$C14</f>
        <v>2946837.9375871285</v>
      </c>
      <c r="FS76">
        <f>FK76*CustomRegion1!D14</f>
        <v>0</v>
      </c>
      <c r="FT76">
        <f>FN76*CustomRegion1!$D14</f>
        <v>1579548.3361345513</v>
      </c>
      <c r="FU76">
        <f>FO76*CustomRegion1!$D14</f>
        <v>873636.9714419581</v>
      </c>
      <c r="FV76">
        <f>(FS76*'Default-Data'!$F$19/biopower_dollar_index)/CustomRegion1!$E14</f>
        <v>0</v>
      </c>
      <c r="FW76">
        <f>(FT76*'Default-Data'!$F$19/biopower_dollar_index)/CustomRegion1!$E14</f>
        <v>385.9967276220616</v>
      </c>
      <c r="FX76">
        <f>(FU76*'Default-Data'!$F$19/biopower_dollar_index)/CustomRegion1!$E14</f>
        <v>213.492049842227</v>
      </c>
      <c r="FY76">
        <v>633913.95686251984</v>
      </c>
      <c r="FZ76">
        <v>1088111.5628049136</v>
      </c>
      <c r="GA76">
        <f>FL76*CustomRegion1!C14</f>
        <v>0</v>
      </c>
      <c r="GB76">
        <f>FY76*CustomRegion1!$C14</f>
        <v>167821.88273684241</v>
      </c>
      <c r="GC76">
        <f>FZ76*CustomRegion1!$C14</f>
        <v>288065.79997299518</v>
      </c>
      <c r="GD76">
        <f>FL76*CustomRegion1!D14</f>
        <v>0</v>
      </c>
      <c r="GE76">
        <f>FY76*CustomRegion1!$D14</f>
        <v>49753.466081664184</v>
      </c>
      <c r="GF76">
        <f>FZ76*CustomRegion1!$D14</f>
        <v>85401.687637588824</v>
      </c>
      <c r="GG76">
        <f>(GD76*'Default-Data'!$C$58/biopower_dollar_index)/CustomRegion1!$E14</f>
        <v>0</v>
      </c>
      <c r="GH76">
        <f>(GE76*'Default-Data'!$C$58/biopower_dollar_index)/CustomRegion1!$E14</f>
        <v>12.158333275431778</v>
      </c>
      <c r="GI76">
        <f>(GF76*'Default-Data'!$C$58/biopower_dollar_index)/CustomRegion1!$E14</f>
        <v>20.869745614864623</v>
      </c>
      <c r="GK76" t="s">
        <v>39</v>
      </c>
      <c r="GL76">
        <f t="shared" si="133"/>
        <v>0</v>
      </c>
      <c r="GM76">
        <f t="shared" si="134"/>
        <v>0</v>
      </c>
      <c r="GO76">
        <v>31424690.998920567</v>
      </c>
      <c r="GP76">
        <v>9623680.5663965642</v>
      </c>
      <c r="GQ76">
        <f>GL76*CustomRegion2!C18</f>
        <v>0</v>
      </c>
      <c r="GR76">
        <f>GO76*CustomRegion2!$C18</f>
        <v>10975378.558164798</v>
      </c>
      <c r="GS76">
        <f>GP76*CustomRegion2!$C18</f>
        <v>3361163.9122460824</v>
      </c>
      <c r="GT76">
        <f>GL76*CustomRegion2!D18</f>
        <v>0</v>
      </c>
      <c r="GU76">
        <f>GO76*CustomRegion2!$D18</f>
        <v>4222739.4519073861</v>
      </c>
      <c r="GV76">
        <f>GP76*CustomRegion2!$D18</f>
        <v>1293196.3468367313</v>
      </c>
      <c r="GW76">
        <f>(GT76*'Default-Data'!$C$59/biopower_dollar_index)/CustomRegion2!$E18</f>
        <v>0</v>
      </c>
      <c r="GX76">
        <f>(GU76*'Default-Data'!$C$59/biopower_dollar_index)/CustomRegion2!$E18</f>
        <v>449.77895888789504</v>
      </c>
      <c r="GY76">
        <f>(GV76*'Default-Data'!$C$59/biopower_dollar_index)/CustomRegion2!$E18</f>
        <v>137.7429304228385</v>
      </c>
      <c r="GZ76">
        <v>603458.30272777192</v>
      </c>
      <c r="HA76">
        <v>536186.98839044408</v>
      </c>
      <c r="HB76">
        <f>GM76*CustomRegion2!C18</f>
        <v>0</v>
      </c>
      <c r="HC76">
        <f>GZ76*CustomRegion2!$C18</f>
        <v>210763.67359451251</v>
      </c>
      <c r="HD76">
        <f>HA76*CustomRegion2!$C18</f>
        <v>187268.51365856171</v>
      </c>
      <c r="HE76">
        <f>GM76*CustomRegion2!D18</f>
        <v>0</v>
      </c>
      <c r="HF76">
        <f>GZ76*CustomRegion2!$D18</f>
        <v>81090.604283019522</v>
      </c>
      <c r="HG76">
        <f>HA76*CustomRegion2!$D18</f>
        <v>72050.921663907851</v>
      </c>
      <c r="HH76">
        <f>(HE76*'Default-Data'!$C$59/biopower_dollar_index)/CustomRegion2!$E18</f>
        <v>0</v>
      </c>
      <c r="HI76">
        <f>(HF76*'Default-Data'!$C$59/biopower_dollar_index)/CustomRegion2!$E18</f>
        <v>8.6372479252851466</v>
      </c>
      <c r="HJ76">
        <f>(HG76*'Default-Data'!$C$59/biopower_dollar_index)/CustomRegion2!$E18</f>
        <v>7.6743992618980359</v>
      </c>
      <c r="HL76" t="s">
        <v>134</v>
      </c>
      <c r="HM76">
        <f t="shared" si="135"/>
        <v>0</v>
      </c>
      <c r="HN76">
        <f t="shared" si="136"/>
        <v>0</v>
      </c>
      <c r="HP76">
        <v>264524.16684274247</v>
      </c>
      <c r="HQ76">
        <v>1377325.7516244967</v>
      </c>
      <c r="HR76">
        <f>HM76*CustomRegion3!D17</f>
        <v>0</v>
      </c>
      <c r="HS76">
        <f>HP76*CustomRegion3!$D17</f>
        <v>75984.066395739123</v>
      </c>
      <c r="HT76">
        <f>HQ76*CustomRegion3!$D17</f>
        <v>395634.21599287563</v>
      </c>
      <c r="HU76">
        <f>HM76*CustomRegion3!E17</f>
        <v>0</v>
      </c>
      <c r="HV76">
        <f>HP76*CustomRegion3!$E17</f>
        <v>53075.430577497871</v>
      </c>
      <c r="HW76">
        <f>HQ76*CustomRegion3!$E17</f>
        <v>276353.41672356427</v>
      </c>
      <c r="HX76">
        <f>(HU76*'Default-Data'!$C$60/biopower_dollar_index)/CustomRegion3!$F17</f>
        <v>0</v>
      </c>
      <c r="HY76">
        <f>(HV76*'Default-Data'!$C$60/biopower_dollar_index)/CustomRegion3!$F17</f>
        <v>403.73665604238374</v>
      </c>
      <c r="HZ76">
        <f>(HW76*'Default-Data'!$C$60/biopower_dollar_index)/CustomRegion3!$F17</f>
        <v>2102.1780349185274</v>
      </c>
      <c r="IA76">
        <v>4639.6503879977217</v>
      </c>
      <c r="IB76">
        <v>130624.86157114567</v>
      </c>
      <c r="IC76">
        <f>HN76*CustomRegion3!D17</f>
        <v>0</v>
      </c>
      <c r="ID76">
        <f>IA76*CustomRegion3!$D17</f>
        <v>1332.7307948548141</v>
      </c>
      <c r="IE76">
        <f>IB76*CustomRegion3!$D17</f>
        <v>37521.744319326186</v>
      </c>
      <c r="IF76">
        <f>HN76*CustomRegion3!E17</f>
        <v>0</v>
      </c>
      <c r="IG76">
        <f>IA76*CustomRegion3!$E17</f>
        <v>930.92228589620197</v>
      </c>
      <c r="IH76">
        <f>IB76*CustomRegion3!$E17</f>
        <v>26209.215039834933</v>
      </c>
      <c r="II76">
        <f>(IF76*'Default-Data'!$C$60/biopower_dollar_index)/CustomRegion3!$F17</f>
        <v>0</v>
      </c>
      <c r="IJ76">
        <f>(IG76*'Default-Data'!$C$60/biopower_dollar_index)/CustomRegion3!$F17</f>
        <v>7.0813829799133208</v>
      </c>
      <c r="IK76">
        <f>(IH76*'Default-Data'!$C$60/biopower_dollar_index)/CustomRegion3!$F17</f>
        <v>199.36947703566898</v>
      </c>
    </row>
    <row r="77" spans="2:245" x14ac:dyDescent="0.3">
      <c r="B77">
        <v>247</v>
      </c>
      <c r="C77" t="s">
        <v>193</v>
      </c>
      <c r="D77">
        <f t="shared" si="125"/>
        <v>0</v>
      </c>
      <c r="E77">
        <f t="shared" si="125"/>
        <v>0</v>
      </c>
      <c r="F77">
        <f t="shared" si="125"/>
        <v>0</v>
      </c>
      <c r="G77">
        <f t="shared" si="125"/>
        <v>7445459.512771707</v>
      </c>
      <c r="H77">
        <f t="shared" si="125"/>
        <v>17112401.511611626</v>
      </c>
      <c r="I77">
        <f t="shared" si="125"/>
        <v>0</v>
      </c>
      <c r="J77">
        <f t="shared" si="125"/>
        <v>4473139.4715211615</v>
      </c>
      <c r="K77">
        <f t="shared" si="125"/>
        <v>10280917.990730252</v>
      </c>
      <c r="L77">
        <f t="shared" si="125"/>
        <v>0</v>
      </c>
      <c r="M77">
        <f t="shared" si="125"/>
        <v>1940475.0040423716</v>
      </c>
      <c r="N77">
        <f t="shared" si="126"/>
        <v>4459924.5131154638</v>
      </c>
      <c r="O77">
        <f t="shared" si="126"/>
        <v>0</v>
      </c>
      <c r="P77">
        <f t="shared" si="126"/>
        <v>460.3866337713697</v>
      </c>
      <c r="Q77">
        <f t="shared" si="126"/>
        <v>1058.1376359861672</v>
      </c>
      <c r="R77">
        <f t="shared" si="126"/>
        <v>25778.562976201087</v>
      </c>
      <c r="S77">
        <f t="shared" si="126"/>
        <v>60169.595240487288</v>
      </c>
      <c r="T77">
        <f t="shared" si="126"/>
        <v>0</v>
      </c>
      <c r="U77">
        <f t="shared" si="126"/>
        <v>15487.440012283736</v>
      </c>
      <c r="V77">
        <f t="shared" si="126"/>
        <v>36149.144454279711</v>
      </c>
      <c r="W77">
        <f t="shared" si="126"/>
        <v>0</v>
      </c>
      <c r="X77">
        <f t="shared" si="126"/>
        <v>6718.5453106880832</v>
      </c>
      <c r="Y77">
        <f t="shared" si="126"/>
        <v>15681.717880169803</v>
      </c>
      <c r="Z77">
        <f t="shared" si="126"/>
        <v>0</v>
      </c>
      <c r="AA77">
        <f t="shared" si="126"/>
        <v>1.5940058248545041</v>
      </c>
      <c r="AB77">
        <f t="shared" si="126"/>
        <v>3.7205598070388901</v>
      </c>
      <c r="AD77">
        <v>76</v>
      </c>
      <c r="AE77" t="s">
        <v>277</v>
      </c>
      <c r="AF77" s="4">
        <v>0</v>
      </c>
      <c r="AG77" s="4">
        <v>0</v>
      </c>
      <c r="AI77" s="84">
        <v>17871434.029723547</v>
      </c>
      <c r="AJ77" s="84">
        <v>14442663.963350333</v>
      </c>
      <c r="AK77">
        <f>'Colombia-IO-Data'!$AN19*Calculations!AF77</f>
        <v>0</v>
      </c>
      <c r="AL77">
        <f>'Colombia-IO-Data'!$AN19*AI77</f>
        <v>9647431.3215025328</v>
      </c>
      <c r="AM77">
        <f>'Colombia-IO-Data'!$AN19*AJ77</f>
        <v>7796498.5044973064</v>
      </c>
      <c r="AN77">
        <f>'Colombia-IO-Data'!$AO19*Calculations!AK77</f>
        <v>0</v>
      </c>
      <c r="AO77">
        <f>'Colombia-IO-Data'!$AO19*Calculations!AL77</f>
        <v>505626.50499042938</v>
      </c>
      <c r="AP77">
        <f>'Colombia-IO-Data'!$AO19*Calculations!AM77</f>
        <v>408618.22785986104</v>
      </c>
      <c r="AQ77">
        <f>(AN77*'Default-Data'!$F$19/biopower_dollar_index)/'Colombia-IO-Data'!$AP19</f>
        <v>0</v>
      </c>
      <c r="AR77">
        <f>(AO77*'Default-Data'!$F$19/biopower_dollar_index)/'Colombia-IO-Data'!$AP19</f>
        <v>93.377212958715518</v>
      </c>
      <c r="AS77">
        <f>(AP77*'Default-Data'!$F$19/biopower_dollar_index)/'Colombia-IO-Data'!$AP19</f>
        <v>75.462086945788982</v>
      </c>
      <c r="AT77" s="84">
        <v>1427816.7195452666</v>
      </c>
      <c r="AU77" s="84">
        <v>1463596.0819078796</v>
      </c>
      <c r="AV77" s="31">
        <f>'Colombia-IO-Data'!$AN19*AG77</f>
        <v>0</v>
      </c>
      <c r="AW77">
        <f>'Colombia-IO-Data'!$AN19*AT77</f>
        <v>770769.91799292574</v>
      </c>
      <c r="AX77">
        <f>'Colombia-IO-Data'!$AN19*AU77</f>
        <v>790084.48114137619</v>
      </c>
      <c r="AY77" s="31">
        <f>'Colombia-IO-Data'!$AO19*AV77</f>
        <v>0</v>
      </c>
      <c r="AZ77" s="31">
        <f>'Colombia-IO-Data'!$AO19*AW77</f>
        <v>40396.421264787605</v>
      </c>
      <c r="BA77" s="31">
        <f>'Colombia-IO-Data'!$AO19*AX77</f>
        <v>41408.70678771237</v>
      </c>
      <c r="BB77">
        <f>(AY77*'Default-Data'!$F$19/biopower_dollar_index)/'Colombia-IO-Data'!$AP19</f>
        <v>0</v>
      </c>
      <c r="BC77">
        <f>(AZ77*'Default-Data'!$F$19/biopower_dollar_index)/'Colombia-IO-Data'!$AP19</f>
        <v>7.4602600812697819</v>
      </c>
      <c r="BD77">
        <f>(BA77*'Default-Data'!$F$19/biopower_dollar_index)/'Colombia-IO-Data'!$AP19</f>
        <v>7.647205187818261</v>
      </c>
      <c r="BF77" t="s">
        <v>934</v>
      </c>
      <c r="BG77" s="18">
        <f t="shared" si="127"/>
        <v>0</v>
      </c>
      <c r="BH77" s="18">
        <f t="shared" si="128"/>
        <v>0</v>
      </c>
      <c r="BJ77" s="84">
        <v>17773448.616530426</v>
      </c>
      <c r="BK77" s="84">
        <v>21108214.447269708</v>
      </c>
      <c r="BL77">
        <f>BG77*'Mexico-IO-Data'!AQ19</f>
        <v>0</v>
      </c>
      <c r="BM77">
        <f>BJ77*'Mexico-IO-Data'!$AQ19</f>
        <v>2229711.0396339577</v>
      </c>
      <c r="BN77">
        <f>BK77*'Mexico-IO-Data'!$AQ19</f>
        <v>2648063.4003839106</v>
      </c>
      <c r="BO77">
        <f>BG77*'Mexico-IO-Data'!AR19</f>
        <v>0</v>
      </c>
      <c r="BP77">
        <f>BJ77*'Mexico-IO-Data'!$AR19</f>
        <v>570731.31222905603</v>
      </c>
      <c r="BQ77">
        <f>BK77*'Mexico-IO-Data'!$AR19</f>
        <v>677815.49828759627</v>
      </c>
      <c r="BR77">
        <f>(BO77*'Default-Data'!$F$19/biopower_dollar_index)/'Mexico-IO-Data'!$AS19</f>
        <v>0</v>
      </c>
      <c r="BS77">
        <f>(BP77*'Default-Data'!$F$19/biopower_dollar_index)/'Mexico-IO-Data'!$AS19</f>
        <v>9.9149438179188625</v>
      </c>
      <c r="BT77">
        <f>(BQ77*'Default-Data'!$F$19/biopower_dollar_index)/'Mexico-IO-Data'!$AS19</f>
        <v>11.77524772241514</v>
      </c>
      <c r="BU77" s="84">
        <v>11044665.222045088</v>
      </c>
      <c r="BV77" s="84">
        <v>1325894.2465843186</v>
      </c>
      <c r="BW77" s="31">
        <f>BH77*'Mexico-IO-Data'!AQ19</f>
        <v>0</v>
      </c>
      <c r="BX77">
        <f>BU77*'Mexico-IO-Data'!$AQ19</f>
        <v>1385573.0818469895</v>
      </c>
      <c r="BY77">
        <f>BV77*'Mexico-IO-Data'!$AQ19</f>
        <v>166335.81376247952</v>
      </c>
      <c r="BZ77" s="31">
        <f>BH77*'Mexico-IO-Data'!AR19</f>
        <v>0</v>
      </c>
      <c r="CA77">
        <f>BU77*'Mexico-IO-Data'!$AR19</f>
        <v>354660.28069790156</v>
      </c>
      <c r="CB77">
        <f>BV77*'Mexico-IO-Data'!$AR19</f>
        <v>42576.394686072221</v>
      </c>
      <c r="CC77">
        <f>(BZ77*'Default-Data'!$F$19/biopower_dollar_index)/'Mexico-IO-Data'!$AS19</f>
        <v>0</v>
      </c>
      <c r="CD77">
        <f>(CA77*'Default-Data'!$F$19/biopower_dollar_index)/'Mexico-IO-Data'!$AS19</f>
        <v>6.1612823446346123</v>
      </c>
      <c r="CE77">
        <f>(CB77*'Default-Data'!$F$19/biopower_dollar_index)/'Mexico-IO-Data'!$AS19</f>
        <v>0.73965200828603483</v>
      </c>
      <c r="CG77" t="s">
        <v>277</v>
      </c>
      <c r="CH77">
        <v>0</v>
      </c>
      <c r="CI77">
        <v>0</v>
      </c>
      <c r="CK77" s="84">
        <v>83542346.095233455</v>
      </c>
      <c r="CL77" s="84">
        <v>25389109.247608364</v>
      </c>
      <c r="CM77">
        <f>CH77*'Philippines-IO-Data'!AN19</f>
        <v>0</v>
      </c>
      <c r="CN77">
        <f>CK77*'Philippines-IO-Data'!$AN19</f>
        <v>14189868.707398448</v>
      </c>
      <c r="CO77">
        <f>CL77*'Philippines-IO-Data'!$AN19</f>
        <v>4312401.3588351179</v>
      </c>
      <c r="CP77">
        <f>CH77*'Philippines-IO-Data'!AO19</f>
        <v>0</v>
      </c>
      <c r="CQ77">
        <f>CK77*'Philippines-IO-Data'!$AO19</f>
        <v>1929239.9789741356</v>
      </c>
      <c r="CR77">
        <f>CL77*'Philippines-IO-Data'!$AO19</f>
        <v>586309.66067426093</v>
      </c>
      <c r="CS77" s="20">
        <f>(CP77*'Default-Data'!$F$19/biopower_dollar_index)/'Philippines-IO-Data'!$AP19</f>
        <v>0</v>
      </c>
      <c r="CT77" s="20">
        <f>(CQ77*'Default-Data'!$F$19/biopower_dollar_index)/'Philippines-IO-Data'!$AP19</f>
        <v>469.48965298702467</v>
      </c>
      <c r="CU77" s="20">
        <f>(CR77*'Default-Data'!$F$19/biopower_dollar_index)/'Philippines-IO-Data'!$AP19</f>
        <v>142.68122272651146</v>
      </c>
      <c r="CV77" s="84">
        <v>18156278.842898484</v>
      </c>
      <c r="CW77" s="84">
        <v>2539687.2843183652</v>
      </c>
      <c r="CX77">
        <f>CI77*'Philippines-IO-Data'!AN19</f>
        <v>0</v>
      </c>
      <c r="CY77">
        <f>CV77*'Philippines-IO-Data'!$AN19</f>
        <v>3083887.693337657</v>
      </c>
      <c r="CZ77">
        <f>CW77*'Philippines-IO-Data'!$AN19</f>
        <v>431372.00242432585</v>
      </c>
      <c r="DA77">
        <f>CI77*'Philippines-IO-Data'!AO19</f>
        <v>0</v>
      </c>
      <c r="DB77">
        <f>CV77*'Philippines-IO-Data'!$AO19</f>
        <v>419282.20417933108</v>
      </c>
      <c r="DC77">
        <f>CW77*'Philippines-IO-Data'!$AO19</f>
        <v>58648.894506911565</v>
      </c>
      <c r="DD77" s="20">
        <f>(DA77*'Default-Data'!$F$19/biopower_dollar_index)/'Philippines-IO-Data'!$AP19</f>
        <v>0</v>
      </c>
      <c r="DE77" s="20">
        <f>(DB77*'Default-Data'!$F$19/biopower_dollar_index)/'Philippines-IO-Data'!$AP19</f>
        <v>102.03430298415356</v>
      </c>
      <c r="DF77" s="20">
        <f>(DC77*'Default-Data'!$F$19/biopower_dollar_index)/'Philippines-IO-Data'!$AP19</f>
        <v>14.272485243004432</v>
      </c>
      <c r="DH77" t="s">
        <v>934</v>
      </c>
      <c r="DI77" s="18">
        <f t="shared" si="129"/>
        <v>0</v>
      </c>
      <c r="DJ77" s="18">
        <f t="shared" si="130"/>
        <v>0</v>
      </c>
      <c r="DL77" s="84">
        <v>25410283.106777765</v>
      </c>
      <c r="DM77" s="84">
        <v>36131438.251937121</v>
      </c>
      <c r="DN77" s="18">
        <f>DI77*'SouthAfrica-IO-Data'!AR19</f>
        <v>0</v>
      </c>
      <c r="DO77">
        <f>DL77*'Mexico-IO-Data'!$AQ19</f>
        <v>3187765.6377114975</v>
      </c>
      <c r="DP77">
        <f>DM77*'Mexico-IO-Data'!$AQ19</f>
        <v>4532753.7995788008</v>
      </c>
      <c r="DQ77" s="18">
        <f>DI77*'SouthAfrica-IO-Data'!AS19</f>
        <v>0</v>
      </c>
      <c r="DR77">
        <f>DL77*'Mexico-IO-Data'!$AR19</f>
        <v>815961.18651699938</v>
      </c>
      <c r="DS77">
        <f>DM77*'Mexico-IO-Data'!$AR19</f>
        <v>1160233.0876334284</v>
      </c>
      <c r="DT77">
        <f>(DQ77*'Default-Data'!$F$19/biopower_dollar_index)/'SouthAfrica-IO-Data'!$AT19</f>
        <v>0</v>
      </c>
      <c r="DU77">
        <f>(DR77*'Default-Data'!$F$19/biopower_dollar_index)/'SouthAfrica-IO-Data'!$AT19</f>
        <v>49.935248202480317</v>
      </c>
      <c r="DV77">
        <f>(DS77*'Default-Data'!$F$19/biopower_dollar_index)/'SouthAfrica-IO-Data'!$AT19</f>
        <v>71.004023427894168</v>
      </c>
      <c r="DW77" s="84">
        <v>2326201.0742017934</v>
      </c>
      <c r="DX77" s="84">
        <v>3200542.9922466213</v>
      </c>
      <c r="DY77" s="31">
        <f>DJ77*'SouthAfrica-IO-Data'!AR19</f>
        <v>0</v>
      </c>
      <c r="DZ77">
        <f>DW77*'SouthAfrica-IO-Data'!$AR19</f>
        <v>493555.2143470032</v>
      </c>
      <c r="EA77">
        <f>DX77*'SouthAfrica-IO-Data'!$AR19</f>
        <v>679066.26821033319</v>
      </c>
      <c r="EB77" s="31">
        <f>DJ77*'SouthAfrica-IO-Data'!AS19</f>
        <v>0</v>
      </c>
      <c r="EC77">
        <f>DW77*'SouthAfrica-IO-Data'!$AS19</f>
        <v>93586.685603776452</v>
      </c>
      <c r="ED77">
        <f>DX77*'SouthAfrica-IO-Data'!$AS19</f>
        <v>128762.82024740007</v>
      </c>
      <c r="EE77">
        <f>(EB77*'Default-Data'!$F$19/biopower_dollar_index)/'SouthAfrica-IO-Data'!$AT19</f>
        <v>0</v>
      </c>
      <c r="EF77">
        <f>(EC77*'Default-Data'!$F$19/biopower_dollar_index)/'SouthAfrica-IO-Data'!$AT19</f>
        <v>5.7273243523020305</v>
      </c>
      <c r="EG77">
        <f>(ED77*'Default-Data'!$F$19/biopower_dollar_index)/'SouthAfrica-IO-Data'!$AT19</f>
        <v>7.8800358332624265</v>
      </c>
      <c r="EI77" t="s">
        <v>135</v>
      </c>
      <c r="EJ77">
        <v>0</v>
      </c>
      <c r="EK77">
        <v>0</v>
      </c>
      <c r="EM77" s="84">
        <v>3381.8563724543774</v>
      </c>
      <c r="EN77" s="84">
        <v>851394.66143231199</v>
      </c>
      <c r="EO77">
        <f>EJ77*'Zambia-IO-Data'!BO17</f>
        <v>0</v>
      </c>
      <c r="EP77">
        <f>EM77*'Zambia-IO-Data'!$BO17</f>
        <v>1079.5497096888068</v>
      </c>
      <c r="EQ77">
        <f>EN77*'Zambia-IO-Data'!$BO17</f>
        <v>271780.57207462075</v>
      </c>
      <c r="ER77">
        <f>EJ77*'Zambia-IO-Data'!BN17</f>
        <v>0</v>
      </c>
      <c r="ES77">
        <f>EM77*'Zambia-IO-Data'!$BN17</f>
        <v>858.50877786218882</v>
      </c>
      <c r="ET77">
        <f>EN77*'Zambia-IO-Data'!$BN17</f>
        <v>216132.71226364205</v>
      </c>
      <c r="EU77">
        <f>(ER77*'Default-Data'!$F$19/biopower_dollar_index)/'Zambia-IO-Data'!$BP17</f>
        <v>0</v>
      </c>
      <c r="EV77">
        <f>(ES77*'Default-Data'!$F$19/biopower_dollar_index)/'Zambia-IO-Data'!$BP17</f>
        <v>6.5042016681272568</v>
      </c>
      <c r="EW77">
        <f>(ET77*'Default-Data'!$F$19/biopower_dollar_index)/'Zambia-IO-Data'!$BP17</f>
        <v>1637.4564639194741</v>
      </c>
      <c r="EX77" s="84">
        <v>138.0524166991901</v>
      </c>
      <c r="EY77" s="84">
        <v>80873.016913173429</v>
      </c>
      <c r="EZ77">
        <f>EK77*'Zambia-IO-Data'!BO17</f>
        <v>0</v>
      </c>
      <c r="FA77">
        <f>EX77*'Zambia-IO-Data'!$BO17</f>
        <v>44.068827873162256</v>
      </c>
      <c r="FB77">
        <f>EY77*'Zambia-IO-Data'!$BO17</f>
        <v>25816.129461143206</v>
      </c>
      <c r="FC77">
        <f>EK77*'Zambia-IO-Data'!BN17</f>
        <v>0</v>
      </c>
      <c r="FD77">
        <f>EX77*'Zambia-IO-Data'!$BN17</f>
        <v>35.045607645166839</v>
      </c>
      <c r="FE77">
        <f>EY77*'Zambia-IO-Data'!$BN17</f>
        <v>20530.202133264396</v>
      </c>
      <c r="FF77">
        <f>(FC77*'Default-Data'!$F$19/biopower_dollar_index)/'Zambia-IO-Data'!$BP17</f>
        <v>0</v>
      </c>
      <c r="FG77">
        <f>(FD77*'Default-Data'!$F$19/biopower_dollar_index)/'Zambia-IO-Data'!$BP17</f>
        <v>0.26551120452587601</v>
      </c>
      <c r="FH77">
        <f>(FE77*'Default-Data'!$F$19/biopower_dollar_index)/'Zambia-IO-Data'!$BP17</f>
        <v>155.54013937362819</v>
      </c>
      <c r="FJ77" t="s">
        <v>277</v>
      </c>
      <c r="FK77">
        <f t="shared" si="131"/>
        <v>0</v>
      </c>
      <c r="FL77">
        <f t="shared" si="132"/>
        <v>0</v>
      </c>
      <c r="FN77">
        <v>135329147.44492537</v>
      </c>
      <c r="FO77">
        <v>47813633.780891418</v>
      </c>
      <c r="FP77">
        <f>FK77*CustomRegion1!C15</f>
        <v>0</v>
      </c>
      <c r="FQ77">
        <f>FN77*CustomRegion1!$C15</f>
        <v>22985981.652210519</v>
      </c>
      <c r="FR77">
        <f>FO77*CustomRegion1!$C15</f>
        <v>8121260.8633358795</v>
      </c>
      <c r="FS77">
        <f>FK77*CustomRegion1!D15</f>
        <v>0</v>
      </c>
      <c r="FT77">
        <f>FN77*CustomRegion1!$D15</f>
        <v>3125150.4628995773</v>
      </c>
      <c r="FU77">
        <f>FO77*CustomRegion1!$D15</f>
        <v>1104158.2878815874</v>
      </c>
      <c r="FV77">
        <f>(FS77*'Default-Data'!$F$19/biopower_dollar_index)/CustomRegion1!$E15</f>
        <v>0</v>
      </c>
      <c r="FW77">
        <f>(FT77*'Default-Data'!$F$19/biopower_dollar_index)/CustomRegion1!$E15</f>
        <v>763.69796631728491</v>
      </c>
      <c r="FX77">
        <f>(FU77*'Default-Data'!$F$19/biopower_dollar_index)/CustomRegion1!$E15</f>
        <v>269.82490889899918</v>
      </c>
      <c r="FY77">
        <v>25439174.799253382</v>
      </c>
      <c r="FZ77">
        <v>4673983.760364525</v>
      </c>
      <c r="GA77">
        <f>FL77*CustomRegion1!C15</f>
        <v>0</v>
      </c>
      <c r="GB77">
        <f>FY77*CustomRegion1!$C15</f>
        <v>4320905.1133717271</v>
      </c>
      <c r="GC77">
        <f>FZ77*CustomRegion1!$C15</f>
        <v>793887.39962462231</v>
      </c>
      <c r="GD77">
        <f>FL77*CustomRegion1!D15</f>
        <v>0</v>
      </c>
      <c r="GE77">
        <f>FY77*CustomRegion1!$D15</f>
        <v>587465.82240920735</v>
      </c>
      <c r="GF77">
        <f>FZ77*CustomRegion1!$D15</f>
        <v>107936.11567111101</v>
      </c>
      <c r="GG77">
        <f>(GD77*'Default-Data'!$C$58/biopower_dollar_index)/CustomRegion1!$E15</f>
        <v>0</v>
      </c>
      <c r="GH77">
        <f>(GE77*'Default-Data'!$C$58/biopower_dollar_index)/CustomRegion1!$E15</f>
        <v>143.55995309056567</v>
      </c>
      <c r="GI77">
        <f>(GF77*'Default-Data'!$C$58/biopower_dollar_index)/CustomRegion1!$E15</f>
        <v>26.376519469636651</v>
      </c>
      <c r="GK77" t="s">
        <v>40</v>
      </c>
      <c r="GL77">
        <f t="shared" si="133"/>
        <v>0</v>
      </c>
      <c r="GM77">
        <f t="shared" si="134"/>
        <v>0</v>
      </c>
      <c r="GO77">
        <v>18768729.488874745</v>
      </c>
      <c r="GP77">
        <v>15660854.231821191</v>
      </c>
      <c r="GQ77">
        <f>GL77*CustomRegion2!C19</f>
        <v>0</v>
      </c>
      <c r="GR77">
        <f>GO77*CustomRegion2!$C19</f>
        <v>3138436.1775839427</v>
      </c>
      <c r="GS77">
        <f>GP77*CustomRegion2!$C19</f>
        <v>2618748.9953515748</v>
      </c>
      <c r="GT77">
        <f>GL77*CustomRegion2!D19</f>
        <v>0</v>
      </c>
      <c r="GU77">
        <f>GO77*CustomRegion2!$D19</f>
        <v>1331402.22095398</v>
      </c>
      <c r="GV77">
        <f>GP77*CustomRegion2!$D19</f>
        <v>1110938.0695503517</v>
      </c>
      <c r="GW77">
        <f>(GT77*'Default-Data'!$C$59/biopower_dollar_index)/CustomRegion2!$E19</f>
        <v>0</v>
      </c>
      <c r="GX77">
        <f>(GU77*'Default-Data'!$C$59/biopower_dollar_index)/CustomRegion2!$E19</f>
        <v>23.129584687151588</v>
      </c>
      <c r="GY77">
        <f>(GV77*'Default-Data'!$C$59/biopower_dollar_index)/CustomRegion2!$E19</f>
        <v>19.299604400114433</v>
      </c>
      <c r="GZ77">
        <v>1797900.7940988732</v>
      </c>
      <c r="HA77">
        <v>872550.39360955358</v>
      </c>
      <c r="HB77">
        <f>GM77*CustomRegion2!C19</f>
        <v>0</v>
      </c>
      <c r="HC77">
        <f>GZ77*CustomRegion2!$C19</f>
        <v>300638.19179936923</v>
      </c>
      <c r="HD77">
        <f>HA77*CustomRegion2!$C19</f>
        <v>145904.5868657523</v>
      </c>
      <c r="HE77">
        <f>GM77*CustomRegion2!D19</f>
        <v>0</v>
      </c>
      <c r="HF77">
        <f>GZ77*CustomRegion2!$D19</f>
        <v>127538.15391377761</v>
      </c>
      <c r="HG77">
        <f>HA77*CustomRegion2!$D19</f>
        <v>61896.333080757628</v>
      </c>
      <c r="HH77">
        <f>(HE77*'Default-Data'!$C$59/biopower_dollar_index)/CustomRegion2!$E19</f>
        <v>0</v>
      </c>
      <c r="HI77">
        <f>(HF77*'Default-Data'!$C$59/biopower_dollar_index)/CustomRegion2!$E19</f>
        <v>2.2156373824267916</v>
      </c>
      <c r="HJ77">
        <f>(HG77*'Default-Data'!$C$59/biopower_dollar_index)/CustomRegion2!$E19</f>
        <v>1.0752847301018664</v>
      </c>
      <c r="HL77" t="s">
        <v>135</v>
      </c>
      <c r="HM77">
        <f t="shared" si="135"/>
        <v>0</v>
      </c>
      <c r="HN77">
        <f t="shared" si="136"/>
        <v>0</v>
      </c>
      <c r="HP77">
        <v>3381.8563724543774</v>
      </c>
      <c r="HQ77">
        <v>851394.66143231199</v>
      </c>
      <c r="HR77">
        <f>HM77*CustomRegion3!D18</f>
        <v>0</v>
      </c>
      <c r="HS77">
        <f>HP77*CustomRegion3!$D18</f>
        <v>1079.5497096888068</v>
      </c>
      <c r="HT77">
        <f>HQ77*CustomRegion3!$D18</f>
        <v>271780.57207462075</v>
      </c>
      <c r="HU77">
        <f>HM77*CustomRegion3!E18</f>
        <v>0</v>
      </c>
      <c r="HV77">
        <f>HP77*CustomRegion3!$E18</f>
        <v>858.50877786218882</v>
      </c>
      <c r="HW77">
        <f>HQ77*CustomRegion3!$E18</f>
        <v>216132.71226364205</v>
      </c>
      <c r="HX77">
        <f>(HU77*'Default-Data'!$C$60/biopower_dollar_index)/CustomRegion3!$F18</f>
        <v>0</v>
      </c>
      <c r="HY77">
        <f>(HV77*'Default-Data'!$C$60/biopower_dollar_index)/CustomRegion3!$F18</f>
        <v>6.530544536063827</v>
      </c>
      <c r="HZ77">
        <f>(HW77*'Default-Data'!$C$60/biopower_dollar_index)/CustomRegion3!$F18</f>
        <v>1644.0883768861788</v>
      </c>
      <c r="IA77">
        <v>138.0524166991901</v>
      </c>
      <c r="IB77">
        <v>80873.016913173429</v>
      </c>
      <c r="IC77">
        <f>HN77*CustomRegion3!D18</f>
        <v>0</v>
      </c>
      <c r="ID77">
        <f>IA77*CustomRegion3!$D18</f>
        <v>44.068827873162256</v>
      </c>
      <c r="IE77">
        <f>IB77*CustomRegion3!$D18</f>
        <v>25816.129461143206</v>
      </c>
      <c r="IF77">
        <f>HN77*CustomRegion3!E18</f>
        <v>0</v>
      </c>
      <c r="IG77">
        <f>IA77*CustomRegion3!$E18</f>
        <v>35.045607645166839</v>
      </c>
      <c r="IH77">
        <f>IB77*CustomRegion3!$E18</f>
        <v>20530.202133264396</v>
      </c>
      <c r="II77">
        <f>(IF77*'Default-Data'!$C$60/biopower_dollar_index)/CustomRegion3!$F18</f>
        <v>0</v>
      </c>
      <c r="IJ77">
        <f>(IG77*'Default-Data'!$C$60/biopower_dollar_index)/CustomRegion3!$F18</f>
        <v>0.26658655965066858</v>
      </c>
      <c r="IK77">
        <f>(IH77*'Default-Data'!$C$60/biopower_dollar_index)/CustomRegion3!$F18</f>
        <v>156.1700972930503</v>
      </c>
    </row>
    <row r="78" spans="2:245" x14ac:dyDescent="0.3">
      <c r="B78">
        <v>248</v>
      </c>
      <c r="C78" t="s">
        <v>194</v>
      </c>
      <c r="D78">
        <f t="shared" si="125"/>
        <v>0</v>
      </c>
      <c r="E78">
        <f t="shared" si="125"/>
        <v>0</v>
      </c>
      <c r="F78">
        <f t="shared" si="125"/>
        <v>0</v>
      </c>
      <c r="G78">
        <f t="shared" si="125"/>
        <v>16363274.414277943</v>
      </c>
      <c r="H78">
        <f t="shared" si="125"/>
        <v>12073418.844456242</v>
      </c>
      <c r="I78">
        <f t="shared" si="125"/>
        <v>0</v>
      </c>
      <c r="J78">
        <f t="shared" si="125"/>
        <v>7137930.5431333147</v>
      </c>
      <c r="K78">
        <f t="shared" si="125"/>
        <v>5266624.6955248136</v>
      </c>
      <c r="L78">
        <f t="shared" si="125"/>
        <v>0</v>
      </c>
      <c r="M78">
        <f t="shared" si="125"/>
        <v>1805368.7663185797</v>
      </c>
      <c r="N78">
        <f t="shared" si="126"/>
        <v>1332066.7204263399</v>
      </c>
      <c r="O78">
        <f t="shared" si="126"/>
        <v>0</v>
      </c>
      <c r="P78">
        <f t="shared" si="126"/>
        <v>316.23060526562421</v>
      </c>
      <c r="Q78">
        <f t="shared" si="126"/>
        <v>233.32643895994124</v>
      </c>
      <c r="R78">
        <f t="shared" si="126"/>
        <v>48818.856578417151</v>
      </c>
      <c r="S78">
        <f t="shared" si="126"/>
        <v>73082.975015457647</v>
      </c>
      <c r="T78">
        <f t="shared" si="126"/>
        <v>0</v>
      </c>
      <c r="U78">
        <f t="shared" si="126"/>
        <v>21295.591495298231</v>
      </c>
      <c r="V78">
        <f t="shared" si="126"/>
        <v>31880.000685602583</v>
      </c>
      <c r="W78">
        <f t="shared" si="126"/>
        <v>0</v>
      </c>
      <c r="X78">
        <f t="shared" si="126"/>
        <v>5386.2104028003487</v>
      </c>
      <c r="Y78">
        <f t="shared" si="126"/>
        <v>8063.2834909510066</v>
      </c>
      <c r="Z78">
        <f t="shared" si="126"/>
        <v>0</v>
      </c>
      <c r="AA78">
        <f t="shared" si="126"/>
        <v>0.94345521399420851</v>
      </c>
      <c r="AB78">
        <f t="shared" si="126"/>
        <v>1.4123746163900337</v>
      </c>
      <c r="AD78">
        <v>77</v>
      </c>
      <c r="AE78" t="s">
        <v>278</v>
      </c>
      <c r="AF78" s="4">
        <v>0</v>
      </c>
      <c r="AG78" s="4">
        <f>'Biopower-Inputs'!B50*'Biopower-Inputs'!C50+'Biopower-Inputs'!B52*'Biopower-Inputs'!C52</f>
        <v>1910000</v>
      </c>
      <c r="AI78" s="84">
        <v>13534307.283648307</v>
      </c>
      <c r="AJ78" s="84">
        <v>17086916.087282732</v>
      </c>
      <c r="AK78">
        <f>'Colombia-IO-Data'!$AN20*Calculations!AF78</f>
        <v>0</v>
      </c>
      <c r="AL78">
        <f>'Colombia-IO-Data'!$AN20*AI78</f>
        <v>4185959.9795795223</v>
      </c>
      <c r="AM78">
        <f>'Colombia-IO-Data'!$AN20*AJ78</f>
        <v>5284729.0531236352</v>
      </c>
      <c r="AN78">
        <f>'Colombia-IO-Data'!$AO20*Calculations!AK78</f>
        <v>0</v>
      </c>
      <c r="AO78">
        <f>'Colombia-IO-Data'!$AO20*Calculations!AL78</f>
        <v>1535753.1378408403</v>
      </c>
      <c r="AP78">
        <f>'Colombia-IO-Data'!$AO20*Calculations!AM78</f>
        <v>1938871.6723442082</v>
      </c>
      <c r="AQ78">
        <f>(AN78*'Default-Data'!$F$19/biopower_dollar_index)/'Colombia-IO-Data'!$AP20</f>
        <v>0</v>
      </c>
      <c r="AR78">
        <f>(AO78*'Default-Data'!$F$19/biopower_dollar_index)/'Colombia-IO-Data'!$AP20</f>
        <v>283.61714899992069</v>
      </c>
      <c r="AS78">
        <f>(AP78*'Default-Data'!$F$19/biopower_dollar_index)/'Colombia-IO-Data'!$AP20</f>
        <v>358.0635731339537</v>
      </c>
      <c r="AT78" s="84">
        <v>4059277.2771674441</v>
      </c>
      <c r="AU78" s="84">
        <v>1731560.2925261445</v>
      </c>
      <c r="AV78" s="31">
        <f>'Colombia-IO-Data'!$AN20*AG78</f>
        <v>590734.59715639811</v>
      </c>
      <c r="AW78">
        <f>'Colombia-IO-Data'!$AN20*AT78</f>
        <v>1255474.0979443092</v>
      </c>
      <c r="AX78">
        <f>'Colombia-IO-Data'!$AN20*AU78</f>
        <v>535545.84914002463</v>
      </c>
      <c r="AY78" s="31">
        <f>'Colombia-IO-Data'!$AO20*AV78</f>
        <v>216729.85781990521</v>
      </c>
      <c r="AZ78" s="31">
        <f>'Colombia-IO-Data'!$AO20*AW78</f>
        <v>460610.77860317909</v>
      </c>
      <c r="BA78" s="31">
        <f>'Colombia-IO-Data'!$AO20*AX78</f>
        <v>196482.10262082974</v>
      </c>
      <c r="BB78">
        <f>(AY78*'Default-Data'!$F$19/biopower_dollar_index)/'Colombia-IO-Data'!$AP20</f>
        <v>40.024860026957029</v>
      </c>
      <c r="BC78">
        <f>(AZ78*'Default-Data'!$F$19/biopower_dollar_index)/'Colombia-IO-Data'!$AP20</f>
        <v>85.063876873944594</v>
      </c>
      <c r="BD78">
        <f>(BA78*'Default-Data'!$F$19/biopower_dollar_index)/'Colombia-IO-Data'!$AP20</f>
        <v>36.28558028094016</v>
      </c>
      <c r="BF78" t="s">
        <v>935</v>
      </c>
      <c r="BG78" s="18">
        <f t="shared" si="127"/>
        <v>0</v>
      </c>
      <c r="BH78" s="18">
        <f t="shared" si="128"/>
        <v>1910000</v>
      </c>
      <c r="BJ78" s="84">
        <v>15553297.601649415</v>
      </c>
      <c r="BK78" s="84">
        <v>20112221.835877556</v>
      </c>
      <c r="BL78">
        <f>BG78*'Mexico-IO-Data'!AQ20</f>
        <v>0</v>
      </c>
      <c r="BM78">
        <f>BJ78*'Mexico-IO-Data'!$AQ20</f>
        <v>4562532.8184773</v>
      </c>
      <c r="BN78">
        <f>BK78*'Mexico-IO-Data'!$AQ20</f>
        <v>5899885.3187864004</v>
      </c>
      <c r="BO78">
        <f>BG78*'Mexico-IO-Data'!AR20</f>
        <v>0</v>
      </c>
      <c r="BP78">
        <f>BJ78*'Mexico-IO-Data'!$AR20</f>
        <v>998761.74430413591</v>
      </c>
      <c r="BQ78">
        <f>BK78*'Mexico-IO-Data'!$AR20</f>
        <v>1291515.0392610347</v>
      </c>
      <c r="BR78">
        <f>(BO78*'Default-Data'!$F$19/biopower_dollar_index)/'Mexico-IO-Data'!$AS20</f>
        <v>0</v>
      </c>
      <c r="BS78">
        <f>(BP78*'Default-Data'!$F$19/biopower_dollar_index)/'Mexico-IO-Data'!$AS20</f>
        <v>61.696051166135547</v>
      </c>
      <c r="BT78">
        <f>(BQ78*'Default-Data'!$F$19/biopower_dollar_index)/'Mexico-IO-Data'!$AS20</f>
        <v>79.780166189283221</v>
      </c>
      <c r="BU78" s="84">
        <v>15166666.52950019</v>
      </c>
      <c r="BV78" s="84">
        <v>1263331.831540443</v>
      </c>
      <c r="BW78" s="31">
        <f>BH78*'Mexico-IO-Data'!AQ20</f>
        <v>560295.18025601748</v>
      </c>
      <c r="BX78">
        <f>BU78*'Mexico-IO-Data'!$AQ20</f>
        <v>4449115.2654603226</v>
      </c>
      <c r="BY78">
        <f>BV78*'Mexico-IO-Data'!$AQ20</f>
        <v>370596.19700320269</v>
      </c>
      <c r="BZ78" s="31">
        <f>BH78*'Mexico-IO-Data'!AR20</f>
        <v>122651.47755023967</v>
      </c>
      <c r="CA78">
        <f>BU78*'Mexico-IO-Data'!$AR20</f>
        <v>973934.06248950993</v>
      </c>
      <c r="CB78">
        <f>BV78*'Mexico-IO-Data'!$AR20</f>
        <v>81125.400929154872</v>
      </c>
      <c r="CC78">
        <f>(BZ78*'Default-Data'!$F$19/biopower_dollar_index)/'Mexico-IO-Data'!$AS20</f>
        <v>7.576493470736529</v>
      </c>
      <c r="CD78">
        <f>(CA78*'Default-Data'!$F$19/biopower_dollar_index)/'Mexico-IO-Data'!$AS20</f>
        <v>60.162382164186624</v>
      </c>
      <c r="CE78">
        <f>(CB78*'Default-Data'!$F$19/biopower_dollar_index)/'Mexico-IO-Data'!$AS20</f>
        <v>5.0113221848375851</v>
      </c>
      <c r="CG78" t="s">
        <v>278</v>
      </c>
      <c r="CH78">
        <v>0</v>
      </c>
      <c r="CI78">
        <f>'Biopower-Inputs'!B50*'Biopower-Inputs'!C50+'Biopower-Inputs'!B52*'Biopower-Inputs'!C52</f>
        <v>1910000</v>
      </c>
      <c r="CK78" s="84">
        <v>30989725.582753494</v>
      </c>
      <c r="CL78" s="84">
        <v>12465441.061713405</v>
      </c>
      <c r="CM78">
        <f>CH78*'Philippines-IO-Data'!AN20</f>
        <v>0</v>
      </c>
      <c r="CN78">
        <f>CK78*'Philippines-IO-Data'!$AN20</f>
        <v>8363209.141738439</v>
      </c>
      <c r="CO78">
        <f>CL78*'Philippines-IO-Data'!$AN20</f>
        <v>3364053.3655174226</v>
      </c>
      <c r="CP78">
        <f>CH78*'Philippines-IO-Data'!AO20</f>
        <v>0</v>
      </c>
      <c r="CQ78">
        <f>CK78*'Philippines-IO-Data'!$AO20</f>
        <v>2168800.7999342852</v>
      </c>
      <c r="CR78">
        <f>CL78*'Philippines-IO-Data'!$AO20</f>
        <v>872387.80072397145</v>
      </c>
      <c r="CS78" s="20">
        <f>(CP78*'Default-Data'!$F$19/biopower_dollar_index)/'Philippines-IO-Data'!$AP20</f>
        <v>0</v>
      </c>
      <c r="CT78" s="20">
        <f>(CQ78*'Default-Data'!$F$19/biopower_dollar_index)/'Philippines-IO-Data'!$AP20</f>
        <v>527.78790925770045</v>
      </c>
      <c r="CU78" s="20">
        <f>(CR78*'Default-Data'!$F$19/biopower_dollar_index)/'Philippines-IO-Data'!$AP20</f>
        <v>212.29968811334797</v>
      </c>
      <c r="CV78" s="84">
        <v>2542879.1348413834</v>
      </c>
      <c r="CW78" s="84">
        <v>1246925.2800129633</v>
      </c>
      <c r="CX78">
        <f>CI78*'Philippines-IO-Data'!AN20</f>
        <v>515452.43335778918</v>
      </c>
      <c r="CY78">
        <f>CV78*'Philippines-IO-Data'!$AN20</f>
        <v>686247.7684757805</v>
      </c>
      <c r="CZ78">
        <f>CW78*'Philippines-IO-Data'!$AN20</f>
        <v>336508.20408273535</v>
      </c>
      <c r="DA78">
        <f>CI78*'Philippines-IO-Data'!AO20</f>
        <v>133670.41656476725</v>
      </c>
      <c r="DB78">
        <f>CV78*'Philippines-IO-Data'!$AO20</f>
        <v>177962.15352256686</v>
      </c>
      <c r="DC78">
        <f>CW78*'Philippines-IO-Data'!$AO20</f>
        <v>87265.456337419833</v>
      </c>
      <c r="DD78" s="20">
        <f>(DA78*'Default-Data'!$F$19/biopower_dollar_index)/'Philippines-IO-Data'!$AP20</f>
        <v>32.529326663132025</v>
      </c>
      <c r="DE78" s="20">
        <f>(DB78*'Default-Data'!$F$19/biopower_dollar_index)/'Philippines-IO-Data'!$AP20</f>
        <v>43.307929864983194</v>
      </c>
      <c r="DF78" s="20">
        <f>(DC78*'Default-Data'!$F$19/biopower_dollar_index)/'Philippines-IO-Data'!$AP20</f>
        <v>21.236460606313646</v>
      </c>
      <c r="DH78" t="s">
        <v>935</v>
      </c>
      <c r="DI78" s="18">
        <f t="shared" si="129"/>
        <v>0</v>
      </c>
      <c r="DJ78" s="18">
        <f t="shared" si="130"/>
        <v>1910000</v>
      </c>
      <c r="DL78" s="84">
        <v>12575343.265579633</v>
      </c>
      <c r="DM78" s="84">
        <v>12782208.626546338</v>
      </c>
      <c r="DN78" s="18">
        <f>DI78*'SouthAfrica-IO-Data'!AR20</f>
        <v>0</v>
      </c>
      <c r="DO78">
        <f>DL78*'Mexico-IO-Data'!$AQ20</f>
        <v>3688955.0899315369</v>
      </c>
      <c r="DP78">
        <f>DM78*'Mexico-IO-Data'!$AQ20</f>
        <v>3749638.6840213621</v>
      </c>
      <c r="DQ78" s="18">
        <f>DI78*'SouthAfrica-IO-Data'!AS20</f>
        <v>0</v>
      </c>
      <c r="DR78">
        <f>DL78*'Mexico-IO-Data'!$AR20</f>
        <v>807531.11634806183</v>
      </c>
      <c r="DS78">
        <f>DM78*'Mexico-IO-Data'!$AR20</f>
        <v>820815.06513158535</v>
      </c>
      <c r="DT78">
        <f>(DQ78*'Default-Data'!$F$19/biopower_dollar_index)/'SouthAfrica-IO-Data'!$AT20</f>
        <v>0</v>
      </c>
      <c r="DU78">
        <f>(DR78*'Default-Data'!$F$19/biopower_dollar_index)/'SouthAfrica-IO-Data'!$AT20</f>
        <v>49.419344194782219</v>
      </c>
      <c r="DV78">
        <f>(DS78*'Default-Data'!$F$19/biopower_dollar_index)/'SouthAfrica-IO-Data'!$AT20</f>
        <v>50.232296196146152</v>
      </c>
      <c r="DW78" s="84">
        <v>3292356.2140010232</v>
      </c>
      <c r="DX78" s="84">
        <v>1132255.1834186632</v>
      </c>
      <c r="DY78" s="31">
        <f>DJ78*'SouthAfrica-IO-Data'!AR20</f>
        <v>442583.2382310984</v>
      </c>
      <c r="DZ78">
        <f>DW78*'SouthAfrica-IO-Data'!$AR20</f>
        <v>762901.40031562932</v>
      </c>
      <c r="EA78">
        <f>DX78*'SouthAfrica-IO-Data'!$AR20</f>
        <v>262365.00815778965</v>
      </c>
      <c r="EB78" s="31">
        <f>DJ78*'SouthAfrica-IO-Data'!AS20</f>
        <v>308161.19828815974</v>
      </c>
      <c r="EC78">
        <f>DW78*'SouthAfrica-IO-Data'!$AS20</f>
        <v>531191.85136022209</v>
      </c>
      <c r="ED78">
        <f>DX78*'SouthAfrica-IO-Data'!$AS20</f>
        <v>182679.11732475151</v>
      </c>
      <c r="EE78">
        <f>(EB78*'Default-Data'!$F$19/biopower_dollar_index)/'SouthAfrica-IO-Data'!$AT20</f>
        <v>18.858869977110636</v>
      </c>
      <c r="EF78">
        <f>(EC78*'Default-Data'!$F$19/biopower_dollar_index)/'SouthAfrica-IO-Data'!$AT20</f>
        <v>32.507915056637458</v>
      </c>
      <c r="EG78">
        <f>(ED78*'Default-Data'!$F$19/biopower_dollar_index)/'SouthAfrica-IO-Data'!$AT20</f>
        <v>11.179609049739334</v>
      </c>
      <c r="EI78" t="s">
        <v>136</v>
      </c>
      <c r="EJ78">
        <v>0</v>
      </c>
      <c r="EK78">
        <v>0</v>
      </c>
      <c r="EM78" s="84">
        <v>18955.526145312389</v>
      </c>
      <c r="EN78" s="84">
        <v>4772122.7596212169</v>
      </c>
      <c r="EO78">
        <f>EJ78*'Zambia-IO-Data'!BO18</f>
        <v>0</v>
      </c>
      <c r="EP78">
        <f>EM78*'Zambia-IO-Data'!$BO18</f>
        <v>4095.5858319121057</v>
      </c>
      <c r="EQ78">
        <f>EN78*'Zambia-IO-Data'!$BO18</f>
        <v>1031078.652875233</v>
      </c>
      <c r="ER78">
        <f>EJ78*'Zambia-IO-Data'!BN18</f>
        <v>0</v>
      </c>
      <c r="ES78">
        <f>EM78*'Zambia-IO-Data'!$BN18</f>
        <v>2480.3335288026078</v>
      </c>
      <c r="ET78">
        <f>EN78*'Zambia-IO-Data'!$BN18</f>
        <v>624433.00141144497</v>
      </c>
      <c r="EU78">
        <f>(ER78*'Default-Data'!$F$19/biopower_dollar_index)/'Zambia-IO-Data'!$BP18</f>
        <v>0</v>
      </c>
      <c r="EV78">
        <f>(ES78*'Default-Data'!$F$19/biopower_dollar_index)/'Zambia-IO-Data'!$BP18</f>
        <v>18.791408884277658</v>
      </c>
      <c r="EW78">
        <f>(ET78*'Default-Data'!$F$19/biopower_dollar_index)/'Zambia-IO-Data'!$BP18</f>
        <v>4730.8056412976921</v>
      </c>
      <c r="EX78" s="84">
        <v>773.79282440249779</v>
      </c>
      <c r="EY78" s="84">
        <v>453298.54899644502</v>
      </c>
      <c r="EZ78">
        <f>EK78*'Zambia-IO-Data'!BO18</f>
        <v>0</v>
      </c>
      <c r="FA78">
        <f>EX78*'Zambia-IO-Data'!$BO18</f>
        <v>167.18791681980474</v>
      </c>
      <c r="FB78">
        <f>EY78*'Zambia-IO-Data'!$BO18</f>
        <v>97940.996238464475</v>
      </c>
      <c r="FC78">
        <f>EK78*'Zambia-IO-Data'!BN18</f>
        <v>0</v>
      </c>
      <c r="FD78">
        <f>EX78*'Zambia-IO-Data'!$BN18</f>
        <v>101.2509107897809</v>
      </c>
      <c r="FE78">
        <f>EY78*'Zambia-IO-Data'!$BN18</f>
        <v>59314.185267893299</v>
      </c>
      <c r="FF78">
        <f>(FC78*'Default-Data'!$F$19/biopower_dollar_index)/'Zambia-IO-Data'!$BP18</f>
        <v>0</v>
      </c>
      <c r="FG78">
        <f>(FD78*'Default-Data'!$F$19/biopower_dollar_index)/'Zambia-IO-Data'!$BP18</f>
        <v>0.76709331324275776</v>
      </c>
      <c r="FH78">
        <f>(FE78*'Default-Data'!$F$19/biopower_dollar_index)/'Zambia-IO-Data'!$BP18</f>
        <v>449.37388261039956</v>
      </c>
      <c r="FJ78" t="s">
        <v>278</v>
      </c>
      <c r="FK78">
        <f t="shared" si="131"/>
        <v>0</v>
      </c>
      <c r="FL78">
        <f t="shared" si="132"/>
        <v>1910000</v>
      </c>
      <c r="FN78">
        <v>71640462.779545695</v>
      </c>
      <c r="FO78">
        <v>31070930.298766285</v>
      </c>
      <c r="FP78">
        <f>FK78*CustomRegion1!C16</f>
        <v>0</v>
      </c>
      <c r="FQ78">
        <f>FN78*CustomRegion1!$C16</f>
        <v>19333639.197170131</v>
      </c>
      <c r="FR78">
        <f>FO78*CustomRegion1!$C16</f>
        <v>8385123.889627927</v>
      </c>
      <c r="FS78">
        <f>FK78*CustomRegion1!D16</f>
        <v>0</v>
      </c>
      <c r="FT78">
        <f>FN78*CustomRegion1!$D16</f>
        <v>5013722.7762484699</v>
      </c>
      <c r="FU78">
        <f>FO78*CustomRegion1!$D16</f>
        <v>2174483.8722989205</v>
      </c>
      <c r="FV78">
        <f>(FS78*'Default-Data'!$F$19/biopower_dollar_index)/CustomRegion1!$E16</f>
        <v>0</v>
      </c>
      <c r="FW78">
        <f>(FT78*'Default-Data'!$F$19/biopower_dollar_index)/CustomRegion1!$E16</f>
        <v>1225.2113724940505</v>
      </c>
      <c r="FX78">
        <f>(FU78*'Default-Data'!$F$19/biopower_dollar_index)/CustomRegion1!$E16</f>
        <v>531.3820664889322</v>
      </c>
      <c r="FY78">
        <v>5838192.399166055</v>
      </c>
      <c r="FZ78">
        <v>3037314.0912350006</v>
      </c>
      <c r="GA78">
        <f>FL78*CustomRegion1!C16</f>
        <v>515452.43335778918</v>
      </c>
      <c r="GB78">
        <f>FY78*CustomRegion1!$C16</f>
        <v>1575555.2243775351</v>
      </c>
      <c r="GC78">
        <f>FZ78*CustomRegion1!$C16</f>
        <v>819681.11999946763</v>
      </c>
      <c r="GD78">
        <f>FL78*CustomRegion1!D16</f>
        <v>133670.41656476725</v>
      </c>
      <c r="GE78">
        <f>FY78*CustomRegion1!$D16</f>
        <v>408583.04187527986</v>
      </c>
      <c r="GF78">
        <f>FZ78*CustomRegion1!$D16</f>
        <v>212564.94231069111</v>
      </c>
      <c r="GG78">
        <f>(GD78*'Default-Data'!$C$58/biopower_dollar_index)/CustomRegion1!$E16</f>
        <v>32.665251321237712</v>
      </c>
      <c r="GH78">
        <f>(GE78*'Default-Data'!$C$58/biopower_dollar_index)/CustomRegion1!$E16</f>
        <v>99.846084806543956</v>
      </c>
      <c r="GI78">
        <f>(GF78*'Default-Data'!$C$58/biopower_dollar_index)/CustomRegion1!$E16</f>
        <v>51.944831482580121</v>
      </c>
      <c r="GK78" t="s">
        <v>41</v>
      </c>
      <c r="GL78">
        <f t="shared" si="133"/>
        <v>0</v>
      </c>
      <c r="GM78">
        <f t="shared" si="134"/>
        <v>1910000</v>
      </c>
      <c r="GO78">
        <v>74135668.716367751</v>
      </c>
      <c r="GP78">
        <v>35092827.832498923</v>
      </c>
      <c r="GQ78">
        <f>GL78*CustomRegion2!C20</f>
        <v>0</v>
      </c>
      <c r="GR78">
        <f>GO78*CustomRegion2!$C20</f>
        <v>24427199.497147094</v>
      </c>
      <c r="GS78">
        <f>GP78*CustomRegion2!$C20</f>
        <v>11562848.507687762</v>
      </c>
      <c r="GT78">
        <f>GL78*CustomRegion2!D20</f>
        <v>0</v>
      </c>
      <c r="GU78">
        <f>GO78*CustomRegion2!$D20</f>
        <v>8660152.947534699</v>
      </c>
      <c r="GV78">
        <f>GP78*CustomRegion2!$D20</f>
        <v>4099366.2248283713</v>
      </c>
      <c r="GW78">
        <f>(GT78*'Default-Data'!$C$59/biopower_dollar_index)/CustomRegion2!$E20</f>
        <v>0</v>
      </c>
      <c r="GX78">
        <f>(GU78*'Default-Data'!$C$59/biopower_dollar_index)/CustomRegion2!$E20</f>
        <v>534.95965619900642</v>
      </c>
      <c r="GY78">
        <f>(GV78*'Default-Data'!$C$59/biopower_dollar_index)/CustomRegion2!$E20</f>
        <v>253.2282697030528</v>
      </c>
      <c r="GZ78">
        <v>5569945.3423658218</v>
      </c>
      <c r="HA78">
        <v>1955210.123589687</v>
      </c>
      <c r="HB78">
        <f>GM78*CustomRegion2!C20</f>
        <v>629332.03203507618</v>
      </c>
      <c r="HC78">
        <f>GZ78*CustomRegion2!$C20</f>
        <v>1835259.1731075344</v>
      </c>
      <c r="HD78">
        <f>HA78*CustomRegion2!$C20</f>
        <v>644228.46080327244</v>
      </c>
      <c r="HE78">
        <f>GM78*CustomRegion2!D20</f>
        <v>223116.51619511674</v>
      </c>
      <c r="HF78">
        <f>GZ78*CustomRegion2!$D20</f>
        <v>650652.77496642875</v>
      </c>
      <c r="HG78">
        <f>HA78*CustomRegion2!$D20</f>
        <v>228397.73361505478</v>
      </c>
      <c r="HH78">
        <f>(HE78*'Default-Data'!$C$59/biopower_dollar_index)/CustomRegion2!$E20</f>
        <v>13.78247422639777</v>
      </c>
      <c r="HI78">
        <f>(HF78*'Default-Data'!$C$59/biopower_dollar_index)/CustomRegion2!$E20</f>
        <v>40.192475457382848</v>
      </c>
      <c r="HJ78">
        <f>(HG78*'Default-Data'!$C$59/biopower_dollar_index)/CustomRegion2!$E20</f>
        <v>14.108708447940765</v>
      </c>
      <c r="HL78" t="s">
        <v>136</v>
      </c>
      <c r="HM78">
        <f t="shared" si="135"/>
        <v>0</v>
      </c>
      <c r="HN78">
        <f t="shared" si="136"/>
        <v>0</v>
      </c>
      <c r="HP78">
        <v>18955.526145312389</v>
      </c>
      <c r="HQ78">
        <v>4772122.7596212169</v>
      </c>
      <c r="HR78">
        <f>HM78*CustomRegion3!D19</f>
        <v>0</v>
      </c>
      <c r="HS78">
        <f>HP78*CustomRegion3!$D19</f>
        <v>4095.5858319121057</v>
      </c>
      <c r="HT78">
        <f>HQ78*CustomRegion3!$D19</f>
        <v>1031078.652875233</v>
      </c>
      <c r="HU78">
        <f>HM78*CustomRegion3!E19</f>
        <v>0</v>
      </c>
      <c r="HV78">
        <f>HP78*CustomRegion3!$E19</f>
        <v>2480.3335288026078</v>
      </c>
      <c r="HW78">
        <f>HQ78*CustomRegion3!$E19</f>
        <v>624433.00141144497</v>
      </c>
      <c r="HX78">
        <f>(HU78*'Default-Data'!$C$60/biopower_dollar_index)/CustomRegion3!$F19</f>
        <v>0</v>
      </c>
      <c r="HY78">
        <f>(HV78*'Default-Data'!$C$60/biopower_dollar_index)/CustomRegion3!$F19</f>
        <v>18.867516549420696</v>
      </c>
      <c r="HZ78">
        <f>(HW78*'Default-Data'!$C$60/biopower_dollar_index)/CustomRegion3!$F19</f>
        <v>4749.9660232478682</v>
      </c>
      <c r="IA78">
        <v>773.79282440249779</v>
      </c>
      <c r="IB78">
        <v>453298.54899644502</v>
      </c>
      <c r="IC78">
        <f>HN78*CustomRegion3!D19</f>
        <v>0</v>
      </c>
      <c r="ID78">
        <f>IA78*CustomRegion3!$D19</f>
        <v>167.18791681980474</v>
      </c>
      <c r="IE78">
        <f>IB78*CustomRegion3!$D19</f>
        <v>97940.996238464475</v>
      </c>
      <c r="IF78">
        <f>HN78*CustomRegion3!E19</f>
        <v>0</v>
      </c>
      <c r="IG78">
        <f>IA78*CustomRegion3!$E19</f>
        <v>101.2509107897809</v>
      </c>
      <c r="IH78">
        <f>IB78*CustomRegion3!$E19</f>
        <v>59314.185267893299</v>
      </c>
      <c r="II78">
        <f>(IF78*'Default-Data'!$C$60/biopower_dollar_index)/CustomRegion3!$F19</f>
        <v>0</v>
      </c>
      <c r="IJ78">
        <f>(IG78*'Default-Data'!$C$60/biopower_dollar_index)/CustomRegion3!$F19</f>
        <v>0.77020014154803673</v>
      </c>
      <c r="IK78">
        <f>(IH78*'Default-Data'!$C$60/biopower_dollar_index)/CustomRegion3!$F19</f>
        <v>451.19390564285851</v>
      </c>
    </row>
    <row r="79" spans="2:245" x14ac:dyDescent="0.3">
      <c r="B79">
        <v>249</v>
      </c>
      <c r="C79" t="s">
        <v>195</v>
      </c>
      <c r="D79">
        <f t="shared" si="125"/>
        <v>0</v>
      </c>
      <c r="E79">
        <f t="shared" si="125"/>
        <v>0</v>
      </c>
      <c r="F79">
        <f t="shared" si="125"/>
        <v>0</v>
      </c>
      <c r="G79">
        <f t="shared" si="125"/>
        <v>6943974.399734864</v>
      </c>
      <c r="H79">
        <f t="shared" si="125"/>
        <v>7308178.5292429607</v>
      </c>
      <c r="I79">
        <f t="shared" si="125"/>
        <v>0</v>
      </c>
      <c r="J79">
        <f t="shared" si="125"/>
        <v>3796480.487233683</v>
      </c>
      <c r="K79">
        <f t="shared" si="125"/>
        <v>3995601.8824825208</v>
      </c>
      <c r="L79">
        <f t="shared" si="125"/>
        <v>0</v>
      </c>
      <c r="M79">
        <f t="shared" si="125"/>
        <v>921528.37666384317</v>
      </c>
      <c r="N79">
        <f t="shared" si="126"/>
        <v>969861.5675599213</v>
      </c>
      <c r="O79">
        <f t="shared" si="126"/>
        <v>0</v>
      </c>
      <c r="P79">
        <f t="shared" si="126"/>
        <v>161.41603962502103</v>
      </c>
      <c r="Q79">
        <f t="shared" si="126"/>
        <v>169.88214056607868</v>
      </c>
      <c r="R79">
        <f t="shared" si="126"/>
        <v>8446.5064129687125</v>
      </c>
      <c r="S79">
        <f t="shared" si="126"/>
        <v>23133.854849821033</v>
      </c>
      <c r="T79">
        <f t="shared" si="126"/>
        <v>0</v>
      </c>
      <c r="U79">
        <f t="shared" si="126"/>
        <v>4617.9601098981975</v>
      </c>
      <c r="V79">
        <f t="shared" si="126"/>
        <v>12647.977005098879</v>
      </c>
      <c r="W79">
        <f t="shared" si="126"/>
        <v>0</v>
      </c>
      <c r="X79">
        <f t="shared" si="126"/>
        <v>1120.9280010480736</v>
      </c>
      <c r="Y79">
        <f t="shared" si="126"/>
        <v>3070.0723358868572</v>
      </c>
      <c r="Z79">
        <f t="shared" si="126"/>
        <v>0</v>
      </c>
      <c r="AA79">
        <f t="shared" si="126"/>
        <v>0.19634312216082042</v>
      </c>
      <c r="AB79">
        <f t="shared" si="126"/>
        <v>0.53775763217974648</v>
      </c>
      <c r="AD79">
        <v>78</v>
      </c>
      <c r="AE79" t="s">
        <v>279</v>
      </c>
      <c r="AF79" s="4">
        <v>0</v>
      </c>
      <c r="AG79" s="4">
        <v>0</v>
      </c>
      <c r="AI79" s="84">
        <v>14217223.838941392</v>
      </c>
      <c r="AJ79" s="84">
        <v>4615196.706379164</v>
      </c>
      <c r="AK79">
        <f>'Colombia-IO-Data'!$AN21*Calculations!AF79</f>
        <v>0</v>
      </c>
      <c r="AL79">
        <f>'Colombia-IO-Data'!$AN21*AI79</f>
        <v>3578344.2250012499</v>
      </c>
      <c r="AM79">
        <f>'Colombia-IO-Data'!$AN21*AJ79</f>
        <v>1161602.4808079798</v>
      </c>
      <c r="AN79">
        <f>'Colombia-IO-Data'!$AO21*Calculations!AK79</f>
        <v>0</v>
      </c>
      <c r="AO79">
        <f>'Colombia-IO-Data'!$AO21*Calculations!AL79</f>
        <v>2072393.9082871459</v>
      </c>
      <c r="AP79">
        <f>'Colombia-IO-Data'!$AO21*Calculations!AM79</f>
        <v>672740.72970910242</v>
      </c>
      <c r="AQ79">
        <f>(AN79*'Default-Data'!$F$19/biopower_dollar_index)/'Colombia-IO-Data'!$AP21</f>
        <v>0</v>
      </c>
      <c r="AR79">
        <f>(AO79*'Default-Data'!$F$19/biopower_dollar_index)/'Colombia-IO-Data'!$AP21</f>
        <v>382.7219605747062</v>
      </c>
      <c r="AS79">
        <f>(AP79*'Default-Data'!$F$19/biopower_dollar_index)/'Colombia-IO-Data'!$AP21</f>
        <v>124.23924332296934</v>
      </c>
      <c r="AT79" s="84">
        <v>1002869.9757039614</v>
      </c>
      <c r="AU79" s="84">
        <v>467696.52979752235</v>
      </c>
      <c r="AV79" s="31">
        <f>'Colombia-IO-Data'!$AN21*AG79</f>
        <v>0</v>
      </c>
      <c r="AW79">
        <f>'Colombia-IO-Data'!$AN21*AT79</f>
        <v>252413.13118796764</v>
      </c>
      <c r="AX79">
        <f>'Colombia-IO-Data'!$AN21*AU79</f>
        <v>117714.90660997451</v>
      </c>
      <c r="AY79" s="31">
        <f>'Colombia-IO-Data'!$AO21*AV79</f>
        <v>0</v>
      </c>
      <c r="AZ79" s="31">
        <f>'Colombia-IO-Data'!$AO21*AW79</f>
        <v>146184.77221694501</v>
      </c>
      <c r="BA79" s="31">
        <f>'Colombia-IO-Data'!$AO21*AX79</f>
        <v>68174.451655225042</v>
      </c>
      <c r="BB79">
        <f>(AY79*'Default-Data'!$F$19/biopower_dollar_index)/'Colombia-IO-Data'!$AP21</f>
        <v>0</v>
      </c>
      <c r="BC79">
        <f>(AZ79*'Default-Data'!$F$19/biopower_dollar_index)/'Colombia-IO-Data'!$AP21</f>
        <v>26.996857308501603</v>
      </c>
      <c r="BD79">
        <f>(BA79*'Default-Data'!$F$19/biopower_dollar_index)/'Colombia-IO-Data'!$AP21</f>
        <v>12.590202902187853</v>
      </c>
      <c r="BF79" t="s">
        <v>936</v>
      </c>
      <c r="BG79" s="18">
        <f t="shared" si="127"/>
        <v>0</v>
      </c>
      <c r="BH79" s="18">
        <f t="shared" si="128"/>
        <v>0</v>
      </c>
      <c r="BJ79" s="84">
        <v>6527605.5284638479</v>
      </c>
      <c r="BK79" s="84">
        <v>3401648.3971132319</v>
      </c>
      <c r="BL79">
        <f>BG79*'Mexico-IO-Data'!AQ21</f>
        <v>0</v>
      </c>
      <c r="BM79">
        <f>BJ79*'Mexico-IO-Data'!$AQ21</f>
        <v>2013415.5327150906</v>
      </c>
      <c r="BN79">
        <f>BK79*'Mexico-IO-Data'!$AQ21</f>
        <v>1049225.736714354</v>
      </c>
      <c r="BO79">
        <f>BG79*'Mexico-IO-Data'!AR21</f>
        <v>0</v>
      </c>
      <c r="BP79">
        <f>BJ79*'Mexico-IO-Data'!$AR21</f>
        <v>703891.43231478985</v>
      </c>
      <c r="BQ79">
        <f>BK79*'Mexico-IO-Data'!$AR21</f>
        <v>366810.02735758421</v>
      </c>
      <c r="BR79">
        <f>(BO79*'Default-Data'!$F$19/biopower_dollar_index)/'Mexico-IO-Data'!$AS21</f>
        <v>0</v>
      </c>
      <c r="BS79">
        <f>(BP79*'Default-Data'!$F$19/biopower_dollar_index)/'Mexico-IO-Data'!$AS21</f>
        <v>101.24659375816873</v>
      </c>
      <c r="BT79">
        <f>(BQ79*'Default-Data'!$F$19/biopower_dollar_index)/'Mexico-IO-Data'!$AS21</f>
        <v>52.761355120014215</v>
      </c>
      <c r="BU79" s="84">
        <v>343439.86015474657</v>
      </c>
      <c r="BV79" s="84">
        <v>213671.60400526423</v>
      </c>
      <c r="BW79" s="31">
        <f>BH79*'Mexico-IO-Data'!AQ21</f>
        <v>0</v>
      </c>
      <c r="BX79">
        <f>BU79*'Mexico-IO-Data'!$AQ21</f>
        <v>105932.74148902102</v>
      </c>
      <c r="BY79">
        <f>BV79*'Mexico-IO-Data'!$AQ21</f>
        <v>65906.207801375669</v>
      </c>
      <c r="BZ79" s="31">
        <f>BH79*'Mexico-IO-Data'!AR21</f>
        <v>0</v>
      </c>
      <c r="CA79">
        <f>BU79*'Mexico-IO-Data'!$AR21</f>
        <v>37034.158088165874</v>
      </c>
      <c r="CB79">
        <f>BV79*'Mexico-IO-Data'!$AR21</f>
        <v>23040.854832975529</v>
      </c>
      <c r="CC79">
        <f>(BZ79*'Default-Data'!$F$19/biopower_dollar_index)/'Mexico-IO-Data'!$AS21</f>
        <v>0</v>
      </c>
      <c r="CD79">
        <f>(CA79*'Default-Data'!$F$19/biopower_dollar_index)/'Mexico-IO-Data'!$AS21</f>
        <v>5.3269328009826724</v>
      </c>
      <c r="CE79">
        <f>(CB79*'Default-Data'!$F$19/biopower_dollar_index)/'Mexico-IO-Data'!$AS21</f>
        <v>3.314158919996554</v>
      </c>
      <c r="CG79" t="s">
        <v>279</v>
      </c>
      <c r="CH79">
        <v>0</v>
      </c>
      <c r="CI79">
        <v>0</v>
      </c>
      <c r="CK79" s="84">
        <v>11789358.933480814</v>
      </c>
      <c r="CL79" s="84">
        <v>3198579.0119202565</v>
      </c>
      <c r="CM79">
        <f>CH79*'Philippines-IO-Data'!AN21</f>
        <v>0</v>
      </c>
      <c r="CN79">
        <f>CK79*'Philippines-IO-Data'!$AN21</f>
        <v>3625735.0913892873</v>
      </c>
      <c r="CO79">
        <f>CL79*'Philippines-IO-Data'!$AN21</f>
        <v>983700.66019157728</v>
      </c>
      <c r="CP79">
        <f>CH79*'Philippines-IO-Data'!AO21</f>
        <v>0</v>
      </c>
      <c r="CQ79">
        <f>CK79*'Philippines-IO-Data'!$AO21</f>
        <v>1024532.6051670732</v>
      </c>
      <c r="CR79">
        <f>CL79*'Philippines-IO-Data'!$AO21</f>
        <v>277966.63978130597</v>
      </c>
      <c r="CS79" s="20">
        <f>(CP79*'Default-Data'!$F$19/biopower_dollar_index)/'Philippines-IO-Data'!$AP21</f>
        <v>0</v>
      </c>
      <c r="CT79" s="20">
        <f>(CQ79*'Default-Data'!$F$19/biopower_dollar_index)/'Philippines-IO-Data'!$AP21</f>
        <v>249.3248442475026</v>
      </c>
      <c r="CU79" s="20">
        <f>(CR79*'Default-Data'!$F$19/biopower_dollar_index)/'Philippines-IO-Data'!$AP21</f>
        <v>67.64449351826552</v>
      </c>
      <c r="CV79" s="84">
        <v>261400.34362813909</v>
      </c>
      <c r="CW79" s="84">
        <v>319955.70877409738</v>
      </c>
      <c r="CX79">
        <f>CI79*'Philippines-IO-Data'!AN21</f>
        <v>0</v>
      </c>
      <c r="CY79">
        <f>CV79*'Philippines-IO-Data'!$AN21</f>
        <v>80391.852020229635</v>
      </c>
      <c r="CZ79">
        <f>CW79*'Philippines-IO-Data'!$AN21</f>
        <v>98400.146058668135</v>
      </c>
      <c r="DA79">
        <f>CI79*'Philippines-IO-Data'!AO21</f>
        <v>0</v>
      </c>
      <c r="DB79">
        <f>CV79*'Philippines-IO-Data'!$AO21</f>
        <v>22716.517205048189</v>
      </c>
      <c r="DC79">
        <f>CW79*'Philippines-IO-Data'!$AO21</f>
        <v>27805.163766578</v>
      </c>
      <c r="DD79" s="20">
        <f>(DA79*'Default-Data'!$F$19/biopower_dollar_index)/'Philippines-IO-Data'!$AP21</f>
        <v>0</v>
      </c>
      <c r="DE79" s="20">
        <f>(DB79*'Default-Data'!$F$19/biopower_dollar_index)/'Philippines-IO-Data'!$AP21</f>
        <v>5.5281716613311138</v>
      </c>
      <c r="DF79" s="20">
        <f>(DC79*'Default-Data'!$F$19/biopower_dollar_index)/'Philippines-IO-Data'!$AP21</f>
        <v>6.7665178154558179</v>
      </c>
      <c r="DH79" t="s">
        <v>936</v>
      </c>
      <c r="DI79" s="18">
        <f t="shared" si="129"/>
        <v>0</v>
      </c>
      <c r="DJ79" s="18">
        <f t="shared" si="130"/>
        <v>0</v>
      </c>
      <c r="DL79" s="84">
        <v>14251815.43203298</v>
      </c>
      <c r="DM79" s="84">
        <v>7080992.4202263243</v>
      </c>
      <c r="DN79" s="18">
        <f>DI79*'SouthAfrica-IO-Data'!AR21</f>
        <v>0</v>
      </c>
      <c r="DO79">
        <f>DL79*'Mexico-IO-Data'!$AQ21</f>
        <v>4395919.2134265853</v>
      </c>
      <c r="DP79">
        <f>DM79*'Mexico-IO-Data'!$AQ21</f>
        <v>2184105.6515675546</v>
      </c>
      <c r="DQ79" s="18">
        <f>DI79*'SouthAfrica-IO-Data'!AS21</f>
        <v>0</v>
      </c>
      <c r="DR79">
        <f>DL79*'Mexico-IO-Data'!$AR21</f>
        <v>1536816.3308576192</v>
      </c>
      <c r="DS79">
        <f>DM79*'Mexico-IO-Data'!$AR21</f>
        <v>763564.81333764503</v>
      </c>
      <c r="DT79">
        <f>(DQ79*'Default-Data'!$F$19/biopower_dollar_index)/'SouthAfrica-IO-Data'!$AT21</f>
        <v>0</v>
      </c>
      <c r="DU79">
        <f>(DR79*'Default-Data'!$F$19/biopower_dollar_index)/'SouthAfrica-IO-Data'!$AT21</f>
        <v>94.050190365766298</v>
      </c>
      <c r="DV79">
        <f>(DS79*'Default-Data'!$F$19/biopower_dollar_index)/'SouthAfrica-IO-Data'!$AT21</f>
        <v>46.728691392113788</v>
      </c>
      <c r="DW79" s="84">
        <v>650457.79470034281</v>
      </c>
      <c r="DX79" s="84">
        <v>627238.26576407475</v>
      </c>
      <c r="DY79" s="31">
        <f>DJ79*'SouthAfrica-IO-Data'!AR21</f>
        <v>0</v>
      </c>
      <c r="DZ79">
        <f>DW79*'SouthAfrica-IO-Data'!$AR21</f>
        <v>191576.26596006658</v>
      </c>
      <c r="EA79">
        <f>DX79*'SouthAfrica-IO-Data'!$AR21</f>
        <v>184737.52763268407</v>
      </c>
      <c r="EB79" s="31">
        <f>DJ79*'SouthAfrica-IO-Data'!AS21</f>
        <v>0</v>
      </c>
      <c r="EC79">
        <f>DW79*'SouthAfrica-IO-Data'!$AS21</f>
        <v>180839.30898875304</v>
      </c>
      <c r="ED79">
        <f>DX79*'SouthAfrica-IO-Data'!$AS21</f>
        <v>174383.85007644421</v>
      </c>
      <c r="EE79">
        <f>(EB79*'Default-Data'!$F$19/biopower_dollar_index)/'SouthAfrica-IO-Data'!$AT21</f>
        <v>0</v>
      </c>
      <c r="EF79">
        <f>(EC79*'Default-Data'!$F$19/biopower_dollar_index)/'SouthAfrica-IO-Data'!$AT21</f>
        <v>11.067016334030347</v>
      </c>
      <c r="EG79">
        <f>(ED79*'Default-Data'!$F$19/biopower_dollar_index)/'SouthAfrica-IO-Data'!$AT21</f>
        <v>10.671954720348628</v>
      </c>
      <c r="EI79" t="s">
        <v>137</v>
      </c>
      <c r="EJ79">
        <v>0</v>
      </c>
      <c r="EK79">
        <v>0</v>
      </c>
      <c r="EM79" s="84">
        <v>153268.76279910686</v>
      </c>
      <c r="EN79" s="84">
        <v>41845282.873350397</v>
      </c>
      <c r="EO79">
        <f>EJ79*'Zambia-IO-Data'!BO19</f>
        <v>0</v>
      </c>
      <c r="EP79">
        <f>EM79*'Zambia-IO-Data'!$BO19</f>
        <v>73885.927611521722</v>
      </c>
      <c r="EQ79">
        <f>EN79*'Zambia-IO-Data'!$BO19</f>
        <v>20172261.358411863</v>
      </c>
      <c r="ER79">
        <f>EJ79*'Zambia-IO-Data'!BN19</f>
        <v>0</v>
      </c>
      <c r="ES79">
        <f>EM79*'Zambia-IO-Data'!$BN19</f>
        <v>62246.626106487653</v>
      </c>
      <c r="ET79">
        <f>EN79*'Zambia-IO-Data'!$BN19</f>
        <v>16994511.012995742</v>
      </c>
      <c r="EU79">
        <f>(ER79*'Default-Data'!$F$19/biopower_dollar_index)/'Zambia-IO-Data'!$BP19</f>
        <v>0</v>
      </c>
      <c r="EV79">
        <f>(ES79*'Default-Data'!$F$19/biopower_dollar_index)/'Zambia-IO-Data'!$BP19</f>
        <v>471.59052976171336</v>
      </c>
      <c r="EW79">
        <f>(ET79*'Default-Data'!$F$19/biopower_dollar_index)/'Zambia-IO-Data'!$BP19</f>
        <v>128753.17029953255</v>
      </c>
      <c r="EX79" s="84">
        <v>11395.850308321371</v>
      </c>
      <c r="EY79" s="84">
        <v>4799195.9341151528</v>
      </c>
      <c r="EZ79">
        <f>EK79*'Zambia-IO-Data'!BO19</f>
        <v>0</v>
      </c>
      <c r="FA79">
        <f>EX79*'Zambia-IO-Data'!$BO19</f>
        <v>5493.5719162553123</v>
      </c>
      <c r="FB79">
        <f>EY79*'Zambia-IO-Data'!$BO19</f>
        <v>2313537.5852567912</v>
      </c>
      <c r="FC79">
        <f>EK79*'Zambia-IO-Data'!BN19</f>
        <v>0</v>
      </c>
      <c r="FD79">
        <f>EX79*'Zambia-IO-Data'!$BN19</f>
        <v>4628.165715915311</v>
      </c>
      <c r="FE79">
        <f>EY79*'Zambia-IO-Data'!$BN19</f>
        <v>1949084.4022418277</v>
      </c>
      <c r="FF79">
        <f>(FC79*'Default-Data'!$F$19/biopower_dollar_index)/'Zambia-IO-Data'!$BP19</f>
        <v>0</v>
      </c>
      <c r="FG79">
        <f>(FD79*'Default-Data'!$F$19/biopower_dollar_index)/'Zambia-IO-Data'!$BP19</f>
        <v>35.063733704372119</v>
      </c>
      <c r="FH79">
        <f>(FE79*'Default-Data'!$F$19/biopower_dollar_index)/'Zambia-IO-Data'!$BP19</f>
        <v>14766.579384255421</v>
      </c>
      <c r="FJ79" t="s">
        <v>279</v>
      </c>
      <c r="FK79">
        <f t="shared" si="131"/>
        <v>0</v>
      </c>
      <c r="FL79">
        <f t="shared" si="132"/>
        <v>0</v>
      </c>
      <c r="FN79">
        <v>19475792.147530496</v>
      </c>
      <c r="FO79">
        <v>6552789.2931678668</v>
      </c>
      <c r="FP79">
        <f>FK79*CustomRegion1!C17</f>
        <v>0</v>
      </c>
      <c r="FQ79">
        <f>FN79*CustomRegion1!$C17</f>
        <v>5989644.0018775817</v>
      </c>
      <c r="FR79">
        <f>FO79*CustomRegion1!$C17</f>
        <v>2015264.6315013818</v>
      </c>
      <c r="FS79">
        <f>FK79*CustomRegion1!D17</f>
        <v>0</v>
      </c>
      <c r="FT79">
        <f>FN79*CustomRegion1!$D17</f>
        <v>1692507.9793724238</v>
      </c>
      <c r="FU79">
        <f>FO79*CustomRegion1!$D17</f>
        <v>569458.12944707763</v>
      </c>
      <c r="FV79">
        <f>(FS79*'Default-Data'!$F$19/biopower_dollar_index)/CustomRegion1!$E17</f>
        <v>0</v>
      </c>
      <c r="FW79">
        <f>(FT79*'Default-Data'!$F$19/biopower_dollar_index)/CustomRegion1!$E17</f>
        <v>413.60085447637289</v>
      </c>
      <c r="FX79">
        <f>(FU79*'Default-Data'!$F$19/biopower_dollar_index)/CustomRegion1!$E17</f>
        <v>139.15938465185928</v>
      </c>
      <c r="FY79">
        <v>566324.74048278469</v>
      </c>
      <c r="FZ79">
        <v>640562.70815370081</v>
      </c>
      <c r="GA79">
        <f>FL79*CustomRegion1!C17</f>
        <v>0</v>
      </c>
      <c r="GB79">
        <f>FY79*CustomRegion1!$C17</f>
        <v>174169.22296419667</v>
      </c>
      <c r="GC79">
        <f>FZ79*CustomRegion1!$C17</f>
        <v>197000.59199932299</v>
      </c>
      <c r="GD79">
        <f>FL79*CustomRegion1!D17</f>
        <v>0</v>
      </c>
      <c r="GE79">
        <f>FY79*CustomRegion1!$D17</f>
        <v>49215.412391052239</v>
      </c>
      <c r="GF79">
        <f>FZ79*CustomRegion1!$D17</f>
        <v>55666.926748138329</v>
      </c>
      <c r="GG79">
        <f>(GD79*'Default-Data'!$C$58/biopower_dollar_index)/CustomRegion1!$E17</f>
        <v>0</v>
      </c>
      <c r="GH79">
        <f>(GE79*'Default-Data'!$C$58/biopower_dollar_index)/CustomRegion1!$E17</f>
        <v>12.026848243217168</v>
      </c>
      <c r="GI79">
        <f>(GF79*'Default-Data'!$C$58/biopower_dollar_index)/CustomRegion1!$E17</f>
        <v>13.603415020613875</v>
      </c>
      <c r="GK79" t="s">
        <v>42</v>
      </c>
      <c r="GL79">
        <f t="shared" si="133"/>
        <v>0</v>
      </c>
      <c r="GM79">
        <f t="shared" si="134"/>
        <v>0</v>
      </c>
      <c r="GO79">
        <v>48467697.833069727</v>
      </c>
      <c r="GP79">
        <v>9194982.820888333</v>
      </c>
      <c r="GQ79">
        <f>GL79*CustomRegion2!C21</f>
        <v>0</v>
      </c>
      <c r="GR79">
        <f>GO79*CustomRegion2!$C21</f>
        <v>15819047.157664422</v>
      </c>
      <c r="GS79">
        <f>GP79*CustomRegion2!$C21</f>
        <v>3001088.8356719427</v>
      </c>
      <c r="GT79">
        <f>GL79*CustomRegion2!D21</f>
        <v>0</v>
      </c>
      <c r="GU79">
        <f>GO79*CustomRegion2!$D21</f>
        <v>7182884.1408082033</v>
      </c>
      <c r="GV79">
        <f>GP79*CustomRegion2!$D21</f>
        <v>1362691.0134382092</v>
      </c>
      <c r="GW79">
        <f>(GT79*'Default-Data'!$C$59/biopower_dollar_index)/CustomRegion2!$E21</f>
        <v>0</v>
      </c>
      <c r="GX79">
        <f>(GU79*'Default-Data'!$C$59/biopower_dollar_index)/CustomRegion2!$E21</f>
        <v>1033.174320967112</v>
      </c>
      <c r="GY79">
        <f>(GV79*'Default-Data'!$C$59/biopower_dollar_index)/CustomRegion2!$E21</f>
        <v>196.00724930231075</v>
      </c>
      <c r="GZ79">
        <v>857846.10561149358</v>
      </c>
      <c r="HA79">
        <v>512301.93199149589</v>
      </c>
      <c r="HB79">
        <f>GM79*CustomRegion2!C21</f>
        <v>0</v>
      </c>
      <c r="HC79">
        <f>GZ79*CustomRegion2!$C21</f>
        <v>279986.64276205644</v>
      </c>
      <c r="HD79">
        <f>HA79*CustomRegion2!$C21</f>
        <v>167206.79511224033</v>
      </c>
      <c r="HE79">
        <f>GM79*CustomRegion2!D21</f>
        <v>0</v>
      </c>
      <c r="HF79">
        <f>GZ79*CustomRegion2!$D21</f>
        <v>127132.28526911064</v>
      </c>
      <c r="HG79">
        <f>HA79*CustomRegion2!$D21</f>
        <v>75922.843195089226</v>
      </c>
      <c r="HH79">
        <f>(HE79*'Default-Data'!$C$59/biopower_dollar_index)/CustomRegion2!$E21</f>
        <v>0</v>
      </c>
      <c r="HI79">
        <f>(HF79*'Default-Data'!$C$59/biopower_dollar_index)/CustomRegion2!$E21</f>
        <v>18.286500231804013</v>
      </c>
      <c r="HJ79">
        <f>(HG79*'Default-Data'!$C$59/biopower_dollar_index)/CustomRegion2!$E21</f>
        <v>10.920617738817203</v>
      </c>
      <c r="HL79" t="s">
        <v>137</v>
      </c>
      <c r="HM79">
        <f t="shared" si="135"/>
        <v>0</v>
      </c>
      <c r="HN79">
        <f t="shared" si="136"/>
        <v>0</v>
      </c>
      <c r="HP79">
        <v>153268.76279910686</v>
      </c>
      <c r="HQ79">
        <v>41845282.873350397</v>
      </c>
      <c r="HR79">
        <f>HM79*CustomRegion3!D20</f>
        <v>0</v>
      </c>
      <c r="HS79">
        <f>HP79*CustomRegion3!$D20</f>
        <v>73885.927611521722</v>
      </c>
      <c r="HT79">
        <f>HQ79*CustomRegion3!$D20</f>
        <v>20172261.358411863</v>
      </c>
      <c r="HU79">
        <f>HM79*CustomRegion3!E20</f>
        <v>0</v>
      </c>
      <c r="HV79">
        <f>HP79*CustomRegion3!$E20</f>
        <v>62246.626106487653</v>
      </c>
      <c r="HW79">
        <f>HQ79*CustomRegion3!$E20</f>
        <v>16994511.012995742</v>
      </c>
      <c r="HX79">
        <f>(HU79*'Default-Data'!$C$60/biopower_dollar_index)/CustomRegion3!$F20</f>
        <v>0</v>
      </c>
      <c r="HY79">
        <f>(HV79*'Default-Data'!$C$60/biopower_dollar_index)/CustomRegion3!$F20</f>
        <v>473.50053312254499</v>
      </c>
      <c r="HZ79">
        <f>(HW79*'Default-Data'!$C$60/biopower_dollar_index)/CustomRegion3!$F20</f>
        <v>129274.63748869365</v>
      </c>
      <c r="IA79">
        <v>11395.850308321371</v>
      </c>
      <c r="IB79">
        <v>4799195.9341151528</v>
      </c>
      <c r="IC79">
        <f>HN79*CustomRegion3!D20</f>
        <v>0</v>
      </c>
      <c r="ID79">
        <f>IA79*CustomRegion3!$D20</f>
        <v>5493.5719162553123</v>
      </c>
      <c r="IE79">
        <f>IB79*CustomRegion3!$D20</f>
        <v>2313537.5852567912</v>
      </c>
      <c r="IF79">
        <f>HN79*CustomRegion3!E20</f>
        <v>0</v>
      </c>
      <c r="IG79">
        <f>IA79*CustomRegion3!$E20</f>
        <v>4628.165715915311</v>
      </c>
      <c r="IH79">
        <f>IB79*CustomRegion3!$E20</f>
        <v>1949084.4022418277</v>
      </c>
      <c r="II79">
        <f>(IF79*'Default-Data'!$C$60/biopower_dollar_index)/CustomRegion3!$F20</f>
        <v>0</v>
      </c>
      <c r="IJ79">
        <f>(IG79*'Default-Data'!$C$60/biopower_dollar_index)/CustomRegion3!$F20</f>
        <v>35.205746414535099</v>
      </c>
      <c r="IK79">
        <f>(IH79*'Default-Data'!$C$60/biopower_dollar_index)/CustomRegion3!$F20</f>
        <v>14826.385963208919</v>
      </c>
    </row>
    <row r="80" spans="2:245" x14ac:dyDescent="0.3">
      <c r="B80">
        <v>250</v>
      </c>
      <c r="C80" t="s">
        <v>196</v>
      </c>
      <c r="D80">
        <f t="shared" si="125"/>
        <v>183103027.91147307</v>
      </c>
      <c r="E80">
        <f t="shared" si="125"/>
        <v>0</v>
      </c>
      <c r="F80">
        <f t="shared" si="125"/>
        <v>0</v>
      </c>
      <c r="G80">
        <f t="shared" si="125"/>
        <v>52477252.934125051</v>
      </c>
      <c r="H80">
        <f t="shared" si="125"/>
        <v>53493866.518854737</v>
      </c>
      <c r="I80">
        <f t="shared" si="125"/>
        <v>133536687.82719702</v>
      </c>
      <c r="J80">
        <f t="shared" si="125"/>
        <v>38260827.243059799</v>
      </c>
      <c r="K80">
        <f t="shared" si="125"/>
        <v>38439505.262186676</v>
      </c>
      <c r="L80">
        <f t="shared" si="125"/>
        <v>50082818.743223384</v>
      </c>
      <c r="M80">
        <f t="shared" si="125"/>
        <v>11999825.500268195</v>
      </c>
      <c r="N80">
        <f t="shared" si="126"/>
        <v>14796747.420810221</v>
      </c>
      <c r="O80">
        <f t="shared" si="126"/>
        <v>3751.5672193262039</v>
      </c>
      <c r="P80">
        <f t="shared" si="126"/>
        <v>1077.4574504509649</v>
      </c>
      <c r="Q80">
        <f t="shared" si="126"/>
        <v>1244.8242258961393</v>
      </c>
      <c r="R80">
        <f t="shared" si="126"/>
        <v>115467.80591778699</v>
      </c>
      <c r="S80">
        <f t="shared" si="126"/>
        <v>222975.17641414993</v>
      </c>
      <c r="T80">
        <f t="shared" si="126"/>
        <v>0</v>
      </c>
      <c r="U80">
        <f t="shared" si="126"/>
        <v>82457.692558865994</v>
      </c>
      <c r="V80">
        <f t="shared" si="126"/>
        <v>159710.10302843305</v>
      </c>
      <c r="W80">
        <f t="shared" si="126"/>
        <v>0</v>
      </c>
      <c r="X80">
        <f t="shared" si="126"/>
        <v>27910.598803539291</v>
      </c>
      <c r="Y80">
        <f t="shared" si="126"/>
        <v>57647.828707260305</v>
      </c>
      <c r="Z80">
        <f t="shared" si="126"/>
        <v>0</v>
      </c>
      <c r="AA80">
        <f t="shared" si="126"/>
        <v>2.5596307131134717</v>
      </c>
      <c r="AB80">
        <f t="shared" si="126"/>
        <v>5.0613713418095641</v>
      </c>
      <c r="AD80">
        <v>79</v>
      </c>
      <c r="AE80" t="s">
        <v>280</v>
      </c>
      <c r="AF80" s="4">
        <v>0</v>
      </c>
      <c r="AG80" s="4">
        <v>0</v>
      </c>
      <c r="AI80" s="84">
        <v>66049675.998382673</v>
      </c>
      <c r="AJ80" s="84">
        <v>1642635.7466854006</v>
      </c>
      <c r="AK80">
        <f>'Colombia-IO-Data'!$AN22*Calculations!AF80</f>
        <v>0</v>
      </c>
      <c r="AL80">
        <f>'Colombia-IO-Data'!$AN22*AI80</f>
        <v>29182104.627515845</v>
      </c>
      <c r="AM80">
        <f>'Colombia-IO-Data'!$AN22*AJ80</f>
        <v>725750.24025620881</v>
      </c>
      <c r="AN80">
        <f>'Colombia-IO-Data'!$AO22*Calculations!AK80</f>
        <v>0</v>
      </c>
      <c r="AO80">
        <f>'Colombia-IO-Data'!$AO22*Calculations!AL80</f>
        <v>8637057.1116395462</v>
      </c>
      <c r="AP80">
        <f>'Colombia-IO-Data'!$AO22*Calculations!AM80</f>
        <v>214801.03487698981</v>
      </c>
      <c r="AQ80">
        <f>(AN80*'Default-Data'!$F$19/biopower_dollar_index)/'Colombia-IO-Data'!$AP22</f>
        <v>0</v>
      </c>
      <c r="AR80">
        <f>(AO80*'Default-Data'!$F$19/biopower_dollar_index)/'Colombia-IO-Data'!$AP22</f>
        <v>1595.0594228944149</v>
      </c>
      <c r="AS80">
        <f>(AP80*'Default-Data'!$F$19/biopower_dollar_index)/'Colombia-IO-Data'!$AP22</f>
        <v>39.668652215612809</v>
      </c>
      <c r="AT80" s="84">
        <v>566565.33999235579</v>
      </c>
      <c r="AU80" s="84">
        <v>166462.03560169833</v>
      </c>
      <c r="AV80" s="31">
        <f>'Colombia-IO-Data'!$AN22*AG80</f>
        <v>0</v>
      </c>
      <c r="AW80">
        <f>'Colombia-IO-Data'!$AN22*AT80</f>
        <v>250320.21399144884</v>
      </c>
      <c r="AX80">
        <f>'Colombia-IO-Data'!$AN22*AU80</f>
        <v>73546.349259260198</v>
      </c>
      <c r="AY80" s="31">
        <f>'Colombia-IO-Data'!$AO22*AV80</f>
        <v>0</v>
      </c>
      <c r="AZ80" s="31">
        <f>'Colombia-IO-Data'!$AO22*AW80</f>
        <v>74087.527683092296</v>
      </c>
      <c r="BA80" s="31">
        <f>'Colombia-IO-Data'!$AO22*AX80</f>
        <v>21767.587602501622</v>
      </c>
      <c r="BB80">
        <f>(AY80*'Default-Data'!$F$19/biopower_dollar_index)/'Colombia-IO-Data'!$AP22</f>
        <v>0</v>
      </c>
      <c r="BC80">
        <f>(AZ80*'Default-Data'!$F$19/biopower_dollar_index)/'Colombia-IO-Data'!$AP22</f>
        <v>13.682207680508736</v>
      </c>
      <c r="BD80">
        <f>(BA80*'Default-Data'!$F$19/biopower_dollar_index)/'Colombia-IO-Data'!$AP22</f>
        <v>4.0199567132952483</v>
      </c>
      <c r="BF80" t="s">
        <v>937</v>
      </c>
      <c r="BG80" s="18">
        <f t="shared" si="127"/>
        <v>0</v>
      </c>
      <c r="BH80" s="18">
        <f t="shared" si="128"/>
        <v>0</v>
      </c>
      <c r="BJ80" s="84">
        <v>33844657.287030675</v>
      </c>
      <c r="BK80" s="84">
        <v>3454055.8173568249</v>
      </c>
      <c r="BL80">
        <f>BG80*'Mexico-IO-Data'!AQ22</f>
        <v>0</v>
      </c>
      <c r="BM80">
        <f>BJ80*'Mexico-IO-Data'!$AQ22</f>
        <v>18512320.125254456</v>
      </c>
      <c r="BN80">
        <f>BK80*'Mexico-IO-Data'!$AQ22</f>
        <v>1889296.3364681457</v>
      </c>
      <c r="BO80">
        <f>BG80*'Mexico-IO-Data'!AR22</f>
        <v>0</v>
      </c>
      <c r="BP80">
        <f>BJ80*'Mexico-IO-Data'!$AR22</f>
        <v>4001313.0960180499</v>
      </c>
      <c r="BQ80">
        <f>BK80*'Mexico-IO-Data'!$AR22</f>
        <v>408358.65640936268</v>
      </c>
      <c r="BR80">
        <f>(BO80*'Default-Data'!$F$19/biopower_dollar_index)/'Mexico-IO-Data'!$AS22</f>
        <v>0</v>
      </c>
      <c r="BS80">
        <f>(BP80*'Default-Data'!$F$19/biopower_dollar_index)/'Mexico-IO-Data'!$AS22</f>
        <v>764.29543010830344</v>
      </c>
      <c r="BT80">
        <f>(BQ80*'Default-Data'!$F$19/biopower_dollar_index)/'Mexico-IO-Data'!$AS22</f>
        <v>78.001058015039888</v>
      </c>
      <c r="BU80" s="84">
        <v>307058.42027107527</v>
      </c>
      <c r="BV80" s="84">
        <v>216963.5308119047</v>
      </c>
      <c r="BW80" s="31">
        <f>BH80*'Mexico-IO-Data'!AQ22</f>
        <v>0</v>
      </c>
      <c r="BX80">
        <f>BU80*'Mexico-IO-Data'!$AQ22</f>
        <v>167954.5378464011</v>
      </c>
      <c r="BY80">
        <f>BV80*'Mexico-IO-Data'!$AQ22</f>
        <v>118674.5164482613</v>
      </c>
      <c r="BZ80" s="31">
        <f>BH80*'Mexico-IO-Data'!AR22</f>
        <v>0</v>
      </c>
      <c r="CA80">
        <f>BU80*'Mexico-IO-Data'!$AR22</f>
        <v>36302.240198605388</v>
      </c>
      <c r="CB80">
        <f>BV80*'Mexico-IO-Data'!$AR22</f>
        <v>25650.696056203298</v>
      </c>
      <c r="CC80">
        <f>(BZ80*'Default-Data'!$F$19/biopower_dollar_index)/'Mexico-IO-Data'!$AS22</f>
        <v>0</v>
      </c>
      <c r="CD80">
        <f>(CA80*'Default-Data'!$F$19/biopower_dollar_index)/'Mexico-IO-Data'!$AS22</f>
        <v>6.9341327760877851</v>
      </c>
      <c r="CE80">
        <f>(CB80*'Default-Data'!$F$19/biopower_dollar_index)/'Mexico-IO-Data'!$AS22</f>
        <v>4.8995690425633285</v>
      </c>
      <c r="CG80" t="s">
        <v>280</v>
      </c>
      <c r="CH80">
        <v>0</v>
      </c>
      <c r="CI80">
        <v>0</v>
      </c>
      <c r="CK80" s="84">
        <v>42491644.060291469</v>
      </c>
      <c r="CL80" s="84">
        <v>4530150.1689359993</v>
      </c>
      <c r="CM80">
        <f>CH80*'Philippines-IO-Data'!AN22</f>
        <v>0</v>
      </c>
      <c r="CN80">
        <f>CK80*'Philippines-IO-Data'!$AN22</f>
        <v>15989096.734540474</v>
      </c>
      <c r="CO80">
        <f>CL80*'Philippines-IO-Data'!$AN22</f>
        <v>1704641.2506500629</v>
      </c>
      <c r="CP80">
        <f>CH80*'Philippines-IO-Data'!AO22</f>
        <v>0</v>
      </c>
      <c r="CQ80">
        <f>CK80*'Philippines-IO-Data'!$AO22</f>
        <v>3400885.4953491329</v>
      </c>
      <c r="CR80">
        <f>CL80*'Philippines-IO-Data'!$AO22</f>
        <v>362577.6865547382</v>
      </c>
      <c r="CS80" s="20">
        <f>(CP80*'Default-Data'!$F$19/biopower_dollar_index)/'Philippines-IO-Data'!$AP22</f>
        <v>0</v>
      </c>
      <c r="CT80" s="20">
        <f>(CQ80*'Default-Data'!$F$19/biopower_dollar_index)/'Philippines-IO-Data'!$AP22</f>
        <v>827.62153410748692</v>
      </c>
      <c r="CU80" s="20">
        <f>(CR80*'Default-Data'!$F$19/biopower_dollar_index)/'Philippines-IO-Data'!$AP22</f>
        <v>88.234991030996255</v>
      </c>
      <c r="CV80" s="84">
        <v>269940.38362424087</v>
      </c>
      <c r="CW80" s="84">
        <v>453153.54185508785</v>
      </c>
      <c r="CX80">
        <f>CI80*'Philippines-IO-Data'!AN22</f>
        <v>0</v>
      </c>
      <c r="CY80">
        <f>CV80*'Philippines-IO-Data'!$AN22</f>
        <v>101575.33326323704</v>
      </c>
      <c r="CZ80">
        <f>CW80*'Philippines-IO-Data'!$AN22</f>
        <v>170516.25034889119</v>
      </c>
      <c r="DA80">
        <f>CI80*'Philippines-IO-Data'!AO22</f>
        <v>0</v>
      </c>
      <c r="DB80">
        <f>CV80*'Philippines-IO-Data'!$AO22</f>
        <v>21605.102734411925</v>
      </c>
      <c r="DC80">
        <f>CW80*'Philippines-IO-Data'!$AO22</f>
        <v>36268.855718417297</v>
      </c>
      <c r="DD80" s="20">
        <f>(DA80*'Default-Data'!$F$19/biopower_dollar_index)/'Philippines-IO-Data'!$AP22</f>
        <v>0</v>
      </c>
      <c r="DE80" s="20">
        <f>(DB80*'Default-Data'!$F$19/biopower_dollar_index)/'Philippines-IO-Data'!$AP22</f>
        <v>5.2577037051252509</v>
      </c>
      <c r="DF80" s="20">
        <f>(DC80*'Default-Data'!$F$19/biopower_dollar_index)/'Philippines-IO-Data'!$AP22</f>
        <v>8.8261971921868856</v>
      </c>
      <c r="DH80" t="s">
        <v>937</v>
      </c>
      <c r="DI80" s="18">
        <f t="shared" si="129"/>
        <v>0</v>
      </c>
      <c r="DJ80" s="18">
        <f t="shared" si="130"/>
        <v>0</v>
      </c>
      <c r="DL80" s="84">
        <v>49006262.234343946</v>
      </c>
      <c r="DM80" s="84">
        <v>3909059.7869446427</v>
      </c>
      <c r="DN80" s="18">
        <f>DI80*'SouthAfrica-IO-Data'!AR22</f>
        <v>0</v>
      </c>
      <c r="DO80">
        <f>DL80*'Mexico-IO-Data'!$AQ22</f>
        <v>26805401.128171295</v>
      </c>
      <c r="DP80">
        <f>DM80*'Mexico-IO-Data'!$AQ22</f>
        <v>2138173.9974778495</v>
      </c>
      <c r="DQ80" s="18">
        <f>DI80*'SouthAfrica-IO-Data'!AS22</f>
        <v>0</v>
      </c>
      <c r="DR80">
        <f>DL80*'Mexico-IO-Data'!$AR22</f>
        <v>5793806.6029794598</v>
      </c>
      <c r="DS80">
        <f>DM80*'Mexico-IO-Data'!$AR22</f>
        <v>462151.88370700163</v>
      </c>
      <c r="DT80">
        <f>(DQ80*'Default-Data'!$F$19/biopower_dollar_index)/'SouthAfrica-IO-Data'!$AT22</f>
        <v>0</v>
      </c>
      <c r="DU80">
        <f>(DR80*'Default-Data'!$F$19/biopower_dollar_index)/'SouthAfrica-IO-Data'!$AT22</f>
        <v>354.56977064303192</v>
      </c>
      <c r="DV80">
        <f>(DS80*'Default-Data'!$F$19/biopower_dollar_index)/'SouthAfrica-IO-Data'!$AT22</f>
        <v>28.282802419391988</v>
      </c>
      <c r="DW80" s="84">
        <v>372891.68187205849</v>
      </c>
      <c r="DX80" s="84">
        <v>346266.70048784505</v>
      </c>
      <c r="DY80" s="31">
        <f>DJ80*'SouthAfrica-IO-Data'!AR22</f>
        <v>0</v>
      </c>
      <c r="DZ80">
        <f>DW80*'SouthAfrica-IO-Data'!$AR22</f>
        <v>122967.75631224443</v>
      </c>
      <c r="EA80">
        <f>DX80*'SouthAfrica-IO-Data'!$AR22</f>
        <v>114187.68858256163</v>
      </c>
      <c r="EB80" s="31">
        <f>DJ80*'SouthAfrica-IO-Data'!AS22</f>
        <v>0</v>
      </c>
      <c r="EC80">
        <f>DW80*'SouthAfrica-IO-Data'!$AS22</f>
        <v>55426.4760105971</v>
      </c>
      <c r="ED80">
        <f>DX80*'SouthAfrica-IO-Data'!$AS22</f>
        <v>51468.949029662646</v>
      </c>
      <c r="EE80">
        <f>(EB80*'Default-Data'!$F$19/biopower_dollar_index)/'SouthAfrica-IO-Data'!$AT22</f>
        <v>0</v>
      </c>
      <c r="EF80">
        <f>(EC80*'Default-Data'!$F$19/biopower_dollar_index)/'SouthAfrica-IO-Data'!$AT22</f>
        <v>3.3919932495714682</v>
      </c>
      <c r="EG80">
        <f>(ED80*'Default-Data'!$F$19/biopower_dollar_index)/'SouthAfrica-IO-Data'!$AT22</f>
        <v>3.1498002441608399</v>
      </c>
      <c r="EI80" t="s">
        <v>138</v>
      </c>
      <c r="EJ80">
        <v>0</v>
      </c>
      <c r="EK80">
        <f>IF(biopower_feedstock&lt;&gt;"Maize Stover",'Biopower-Inputs'!B41*'Biopower-Inputs'!B38+'Biopower-Inputs'!B41*'Biopower-Inputs'!B39*0.9,0)</f>
        <v>56770863.36918553</v>
      </c>
      <c r="EM80" s="84">
        <v>119465.05457948381</v>
      </c>
      <c r="EN80" s="84">
        <v>23045214.453922547</v>
      </c>
      <c r="EO80">
        <f>EJ80*'Zambia-IO-Data'!BO20</f>
        <v>0</v>
      </c>
      <c r="EP80">
        <f>EM80*'Zambia-IO-Data'!$BO20</f>
        <v>55000.288942932915</v>
      </c>
      <c r="EQ80">
        <f>EN80*'Zambia-IO-Data'!$BO20</f>
        <v>10609742.390183996</v>
      </c>
      <c r="ER80">
        <f>EJ80*'Zambia-IO-Data'!BN20</f>
        <v>0</v>
      </c>
      <c r="ES80">
        <f>EM80*'Zambia-IO-Data'!$BN20</f>
        <v>51697.719383312964</v>
      </c>
      <c r="ET80">
        <f>EN80*'Zambia-IO-Data'!$BN20</f>
        <v>9972665.5142863579</v>
      </c>
      <c r="EU80">
        <f>(ER80*'Default-Data'!$F$19/biopower_dollar_index)/'Zambia-IO-Data'!$BP20</f>
        <v>0</v>
      </c>
      <c r="EV80">
        <f>(ES80*'Default-Data'!$F$19/biopower_dollar_index)/'Zambia-IO-Data'!$BP20</f>
        <v>391.67030241512049</v>
      </c>
      <c r="EW80">
        <f>(ET80*'Default-Data'!$F$19/biopower_dollar_index)/'Zambia-IO-Data'!$BP20</f>
        <v>75554.530537495288</v>
      </c>
      <c r="EX80" s="84">
        <v>16725485.622281246</v>
      </c>
      <c r="EY80" s="84">
        <v>2631727.2272469401</v>
      </c>
      <c r="EZ80">
        <f>EK80*'Zambia-IO-Data'!BO20</f>
        <v>26136629.65991056</v>
      </c>
      <c r="FA80">
        <f>EX80*'Zambia-IO-Data'!$BO20</f>
        <v>7700214.470033966</v>
      </c>
      <c r="FB80">
        <f>EY80*'Zambia-IO-Data'!$BO20</f>
        <v>1211615.885725491</v>
      </c>
      <c r="FC80">
        <f>EK80*'Zambia-IO-Data'!BN20</f>
        <v>24567219.041078314</v>
      </c>
      <c r="FD80">
        <f>EX80*'Zambia-IO-Data'!$BN20</f>
        <v>7237844.282530671</v>
      </c>
      <c r="FE80">
        <f>EY80*'Zambia-IO-Data'!$BN20</f>
        <v>1138862.7089867142</v>
      </c>
      <c r="FF80">
        <f>(FC80*'Default-Data'!$F$19/biopower_dollar_index)/'Zambia-IO-Data'!$BP20</f>
        <v>186125.23388069472</v>
      </c>
      <c r="FG80">
        <f>(FD80*'Default-Data'!$F$19/biopower_dollar_index)/'Zambia-IO-Data'!$BP20</f>
        <v>54835.081562367217</v>
      </c>
      <c r="FH80">
        <f>(FE80*'Default-Data'!$F$19/biopower_dollar_index)/'Zambia-IO-Data'!$BP20</f>
        <v>8628.2084966036036</v>
      </c>
      <c r="FJ80" t="s">
        <v>280</v>
      </c>
      <c r="FK80">
        <f t="shared" si="131"/>
        <v>0</v>
      </c>
      <c r="FL80">
        <f t="shared" si="132"/>
        <v>0</v>
      </c>
      <c r="FN80">
        <v>51214129.657017939</v>
      </c>
      <c r="FO80">
        <v>6491271.0205141082</v>
      </c>
      <c r="FP80">
        <f>FK80*CustomRegion1!C18</f>
        <v>0</v>
      </c>
      <c r="FQ80">
        <f>FN80*CustomRegion1!$C18</f>
        <v>19271263.594777957</v>
      </c>
      <c r="FR80">
        <f>FO80*CustomRegion1!$C18</f>
        <v>2442587.5386194084</v>
      </c>
      <c r="FS80">
        <f>FK80*CustomRegion1!D18</f>
        <v>0</v>
      </c>
      <c r="FT80">
        <f>FN80*CustomRegion1!$D18</f>
        <v>4099003.3348756111</v>
      </c>
      <c r="FU80">
        <f>FO80*CustomRegion1!$D18</f>
        <v>519539.0752290691</v>
      </c>
      <c r="FV80">
        <f>(FS80*'Default-Data'!$F$19/biopower_dollar_index)/CustomRegion1!$E18</f>
        <v>0</v>
      </c>
      <c r="FW80">
        <f>(FT80*'Default-Data'!$F$19/biopower_dollar_index)/CustomRegion1!$E18</f>
        <v>1001.6799344335647</v>
      </c>
      <c r="FX80">
        <f>(FU80*'Default-Data'!$F$19/biopower_dollar_index)/CustomRegion1!$E18</f>
        <v>126.960586341392</v>
      </c>
      <c r="FY80">
        <v>451224.90223779989</v>
      </c>
      <c r="FZ80">
        <v>634549.03831494506</v>
      </c>
      <c r="GA80">
        <f>FL80*CustomRegion1!C18</f>
        <v>0</v>
      </c>
      <c r="GB80">
        <f>FY80*CustomRegion1!$C18</f>
        <v>169790.52636035523</v>
      </c>
      <c r="GC80">
        <f>FZ80*CustomRegion1!$C18</f>
        <v>238773.20308038208</v>
      </c>
      <c r="GD80">
        <f>FL80*CustomRegion1!D18</f>
        <v>0</v>
      </c>
      <c r="GE80">
        <f>FY80*CustomRegion1!$D18</f>
        <v>36114.494016363977</v>
      </c>
      <c r="GF80">
        <f>FZ80*CustomRegion1!$D18</f>
        <v>50787.12928666651</v>
      </c>
      <c r="GG80">
        <f>(GD80*'Default-Data'!$C$58/biopower_dollar_index)/CustomRegion1!$E18</f>
        <v>0</v>
      </c>
      <c r="GH80">
        <f>(GE80*'Default-Data'!$C$58/biopower_dollar_index)/CustomRegion1!$E18</f>
        <v>8.825356078787042</v>
      </c>
      <c r="GI80">
        <f>(GF80*'Default-Data'!$C$58/biopower_dollar_index)/CustomRegion1!$E18</f>
        <v>12.410931189320651</v>
      </c>
      <c r="GK80" t="s">
        <v>43</v>
      </c>
      <c r="GL80">
        <f t="shared" si="133"/>
        <v>0</v>
      </c>
      <c r="GM80">
        <f t="shared" si="134"/>
        <v>0</v>
      </c>
      <c r="GO80">
        <v>11112038.185847932</v>
      </c>
      <c r="GP80">
        <v>4860242.8185103368</v>
      </c>
      <c r="GQ80">
        <f>GL80*CustomRegion2!C22</f>
        <v>0</v>
      </c>
      <c r="GR80">
        <f>GO80*CustomRegion2!$C22</f>
        <v>5873615.2264292026</v>
      </c>
      <c r="GS80">
        <f>GP80*CustomRegion2!$C22</f>
        <v>2569033.3083360558</v>
      </c>
      <c r="GT80">
        <f>GL80*CustomRegion2!D22</f>
        <v>0</v>
      </c>
      <c r="GU80">
        <f>GO80*CustomRegion2!$D22</f>
        <v>1646777.0725831816</v>
      </c>
      <c r="GV80">
        <f>GP80*CustomRegion2!$D22</f>
        <v>720276.18217720673</v>
      </c>
      <c r="GW80">
        <f>(GT80*'Default-Data'!$C$59/biopower_dollar_index)/CustomRegion2!$E22</f>
        <v>0</v>
      </c>
      <c r="GX80">
        <f>(GU80*'Default-Data'!$C$59/biopower_dollar_index)/CustomRegion2!$E22</f>
        <v>314.55278824218709</v>
      </c>
      <c r="GY80">
        <f>(GV80*'Default-Data'!$C$59/biopower_dollar_index)/CustomRegion2!$E22</f>
        <v>137.58078441842875</v>
      </c>
      <c r="GZ80">
        <v>153354.82761205785</v>
      </c>
      <c r="HA80">
        <v>270790.25968534511</v>
      </c>
      <c r="HB80">
        <f>GM80*CustomRegion2!C22</f>
        <v>0</v>
      </c>
      <c r="HC80">
        <f>GZ80*CustomRegion2!$C22</f>
        <v>81060.489123928855</v>
      </c>
      <c r="HD80">
        <f>HA80*CustomRegion2!$C22</f>
        <v>143134.65863375203</v>
      </c>
      <c r="HE80">
        <f>GM80*CustomRegion2!D22</f>
        <v>0</v>
      </c>
      <c r="HF80">
        <f>GZ80*CustomRegion2!$D22</f>
        <v>22726.813016455835</v>
      </c>
      <c r="HG80">
        <f>HA80*CustomRegion2!$D22</f>
        <v>40130.458847468784</v>
      </c>
      <c r="HH80">
        <f>(HE80*'Default-Data'!$C$59/biopower_dollar_index)/CustomRegion2!$E22</f>
        <v>0</v>
      </c>
      <c r="HI80">
        <f>(HF80*'Default-Data'!$C$59/biopower_dollar_index)/CustomRegion2!$E22</f>
        <v>4.3410747703520229</v>
      </c>
      <c r="HJ80">
        <f>(HG80*'Default-Data'!$C$59/biopower_dollar_index)/CustomRegion2!$E22</f>
        <v>7.665365236175302</v>
      </c>
      <c r="HL80" t="s">
        <v>138</v>
      </c>
      <c r="HM80">
        <f t="shared" si="135"/>
        <v>0</v>
      </c>
      <c r="HN80">
        <f t="shared" si="136"/>
        <v>56770863.36918553</v>
      </c>
      <c r="HP80">
        <v>119465.05457948381</v>
      </c>
      <c r="HQ80">
        <v>23045214.453922547</v>
      </c>
      <c r="HR80">
        <f>HM80*CustomRegion3!D21</f>
        <v>0</v>
      </c>
      <c r="HS80">
        <f>HP80*CustomRegion3!$D21</f>
        <v>55000.288942932915</v>
      </c>
      <c r="HT80">
        <f>HQ80*CustomRegion3!$D21</f>
        <v>10609742.390183996</v>
      </c>
      <c r="HU80">
        <f>HM80*CustomRegion3!E21</f>
        <v>0</v>
      </c>
      <c r="HV80">
        <f>HP80*CustomRegion3!$E21</f>
        <v>51697.719383312964</v>
      </c>
      <c r="HW80">
        <f>HQ80*CustomRegion3!$E21</f>
        <v>9972665.5142863579</v>
      </c>
      <c r="HX80">
        <f>(HU80*'Default-Data'!$C$60/biopower_dollar_index)/CustomRegion3!$F21</f>
        <v>0</v>
      </c>
      <c r="HY80">
        <f>(HV80*'Default-Data'!$C$60/biopower_dollar_index)/CustomRegion3!$F21</f>
        <v>393.25661839633591</v>
      </c>
      <c r="HZ80">
        <f>(HW80*'Default-Data'!$C$60/biopower_dollar_index)/CustomRegion3!$F21</f>
        <v>75860.536273712234</v>
      </c>
      <c r="IA80">
        <v>16725485.622281246</v>
      </c>
      <c r="IB80">
        <v>2631727.2272469401</v>
      </c>
      <c r="IC80">
        <f>HN80*CustomRegion3!D21</f>
        <v>26136629.65991056</v>
      </c>
      <c r="ID80">
        <f>IA80*CustomRegion3!$D21</f>
        <v>7700214.470033966</v>
      </c>
      <c r="IE80">
        <f>IB80*CustomRegion3!$D21</f>
        <v>1211615.885725491</v>
      </c>
      <c r="IF80">
        <f>HN80*CustomRegion3!E21</f>
        <v>24567219.041078314</v>
      </c>
      <c r="IG80">
        <f>IA80*CustomRegion3!$E21</f>
        <v>7237844.282530671</v>
      </c>
      <c r="IH80">
        <f>IB80*CustomRegion3!$E21</f>
        <v>1138862.7089867142</v>
      </c>
      <c r="II80">
        <f>(IF80*'Default-Data'!$C$60/biopower_dollar_index)/CustomRegion3!$F21</f>
        <v>186879.06543542788</v>
      </c>
      <c r="IJ80">
        <f>(IG80*'Default-Data'!$C$60/biopower_dollar_index)/CustomRegion3!$F21</f>
        <v>55057.170818757761</v>
      </c>
      <c r="IK80">
        <f>(IH80*'Default-Data'!$C$60/biopower_dollar_index)/CustomRegion3!$F21</f>
        <v>8663.1538701563695</v>
      </c>
    </row>
    <row r="81" spans="2:245" x14ac:dyDescent="0.3">
      <c r="B81">
        <v>251</v>
      </c>
      <c r="C81" t="s">
        <v>360</v>
      </c>
      <c r="D81">
        <f t="shared" si="125"/>
        <v>0</v>
      </c>
      <c r="E81">
        <f t="shared" si="125"/>
        <v>0</v>
      </c>
      <c r="F81">
        <f t="shared" si="125"/>
        <v>0</v>
      </c>
      <c r="G81">
        <f t="shared" si="125"/>
        <v>382053.88473886607</v>
      </c>
      <c r="H81">
        <f t="shared" si="125"/>
        <v>20019401.223913014</v>
      </c>
      <c r="I81">
        <f t="shared" si="125"/>
        <v>0</v>
      </c>
      <c r="J81">
        <f t="shared" si="125"/>
        <v>297090.90407037653</v>
      </c>
      <c r="K81">
        <f t="shared" si="125"/>
        <v>11976607.58163731</v>
      </c>
      <c r="L81">
        <f t="shared" si="125"/>
        <v>0</v>
      </c>
      <c r="M81">
        <f t="shared" si="125"/>
        <v>218743.22760271668</v>
      </c>
      <c r="N81">
        <f t="shared" si="126"/>
        <v>8841644.8222679943</v>
      </c>
      <c r="O81">
        <f t="shared" si="126"/>
        <v>0</v>
      </c>
      <c r="P81">
        <f t="shared" si="126"/>
        <v>16.385457981735517</v>
      </c>
      <c r="Q81">
        <f t="shared" si="126"/>
        <v>662.30347477465102</v>
      </c>
      <c r="R81">
        <f t="shared" si="126"/>
        <v>1219.0768613377033</v>
      </c>
      <c r="S81">
        <f t="shared" si="126"/>
        <v>41452.347038881715</v>
      </c>
      <c r="T81">
        <f t="shared" si="126"/>
        <v>0</v>
      </c>
      <c r="U81">
        <f t="shared" si="126"/>
        <v>957.0432265627727</v>
      </c>
      <c r="V81">
        <f t="shared" si="126"/>
        <v>25026.598716906821</v>
      </c>
      <c r="W81">
        <f t="shared" si="126"/>
        <v>0</v>
      </c>
      <c r="X81">
        <f t="shared" si="126"/>
        <v>704.59618137014127</v>
      </c>
      <c r="Y81">
        <f t="shared" si="126"/>
        <v>18473.77323963683</v>
      </c>
      <c r="Z81">
        <f t="shared" si="126"/>
        <v>0</v>
      </c>
      <c r="AA81">
        <f t="shared" si="126"/>
        <v>5.2779376305538091E-2</v>
      </c>
      <c r="AB81">
        <f t="shared" si="126"/>
        <v>1.3838199175333921</v>
      </c>
      <c r="AD81">
        <v>80</v>
      </c>
      <c r="AE81" t="s">
        <v>281</v>
      </c>
      <c r="AF81" s="4">
        <v>0</v>
      </c>
      <c r="AG81" s="4">
        <v>0</v>
      </c>
      <c r="AI81" s="84">
        <v>18034579.945627827</v>
      </c>
      <c r="AJ81" s="84">
        <v>1172730.8436606228</v>
      </c>
      <c r="AK81">
        <f>'Colombia-IO-Data'!$AN23*Calculations!AF81</f>
        <v>0</v>
      </c>
      <c r="AL81">
        <f>'Colombia-IO-Data'!$AN23*AI81</f>
        <v>5253745.4156585447</v>
      </c>
      <c r="AM81">
        <f>'Colombia-IO-Data'!$AN23*AJ81</f>
        <v>341634.20008998091</v>
      </c>
      <c r="AN81">
        <f>'Colombia-IO-Data'!$AO23*Calculations!AK81</f>
        <v>0</v>
      </c>
      <c r="AO81">
        <f>'Colombia-IO-Data'!$AO23*Calculations!AL81</f>
        <v>1373301.5431563333</v>
      </c>
      <c r="AP81">
        <f>'Colombia-IO-Data'!$AO23*Calculations!AM81</f>
        <v>89301.391114274491</v>
      </c>
      <c r="AQ81">
        <f>(AN81*'Default-Data'!$F$19/biopower_dollar_index)/'Colombia-IO-Data'!$AP23</f>
        <v>0</v>
      </c>
      <c r="AR81">
        <f>(AO81*'Default-Data'!$F$19/biopower_dollar_index)/'Colombia-IO-Data'!$AP23</f>
        <v>253.61619572191705</v>
      </c>
      <c r="AS81">
        <f>(AP81*'Default-Data'!$F$19/biopower_dollar_index)/'Colombia-IO-Data'!$AP23</f>
        <v>16.491847111031081</v>
      </c>
      <c r="AT81" s="84">
        <v>270057.20725518663</v>
      </c>
      <c r="AU81" s="84">
        <v>118842.63680646039</v>
      </c>
      <c r="AV81" s="31">
        <f>'Colombia-IO-Data'!$AN23*AG81</f>
        <v>0</v>
      </c>
      <c r="AW81">
        <f>'Colombia-IO-Data'!$AN23*AT81</f>
        <v>78671.741668507922</v>
      </c>
      <c r="AX81">
        <f>'Colombia-IO-Data'!$AN23*AU81</f>
        <v>34620.654331241145</v>
      </c>
      <c r="AY81" s="31">
        <f>'Colombia-IO-Data'!$AO23*AV81</f>
        <v>0</v>
      </c>
      <c r="AZ81" s="31">
        <f>'Colombia-IO-Data'!$AO23*AW81</f>
        <v>20564.381348618463</v>
      </c>
      <c r="BA81" s="31">
        <f>'Colombia-IO-Data'!$AO23*AX81</f>
        <v>9049.6577691928105</v>
      </c>
      <c r="BB81">
        <f>(AY81*'Default-Data'!$F$19/biopower_dollar_index)/'Colombia-IO-Data'!$AP23</f>
        <v>0</v>
      </c>
      <c r="BC81">
        <f>(AZ81*'Default-Data'!$F$19/biopower_dollar_index)/'Colombia-IO-Data'!$AP23</f>
        <v>3.7977530797965793</v>
      </c>
      <c r="BD81">
        <f>(BA81*'Default-Data'!$F$19/biopower_dollar_index)/'Colombia-IO-Data'!$AP23</f>
        <v>1.671256970070045</v>
      </c>
      <c r="BF81" t="s">
        <v>938</v>
      </c>
      <c r="BG81" s="18">
        <f t="shared" si="127"/>
        <v>0</v>
      </c>
      <c r="BH81" s="18">
        <f t="shared" si="128"/>
        <v>0</v>
      </c>
      <c r="BJ81" s="84">
        <v>32639361.418074086</v>
      </c>
      <c r="BK81" s="84">
        <v>1351401.9867260754</v>
      </c>
      <c r="BL81">
        <f>BG81*'Mexico-IO-Data'!AQ23</f>
        <v>0</v>
      </c>
      <c r="BM81">
        <f>BJ81*'Mexico-IO-Data'!$AQ23</f>
        <v>12293346.965590054</v>
      </c>
      <c r="BN81">
        <f>BK81*'Mexico-IO-Data'!$AQ23</f>
        <v>508994.44079232996</v>
      </c>
      <c r="BO81">
        <f>BG81*'Mexico-IO-Data'!AR23</f>
        <v>0</v>
      </c>
      <c r="BP81">
        <f>BJ81*'Mexico-IO-Data'!$AR23</f>
        <v>1506675.1215688735</v>
      </c>
      <c r="BQ81">
        <f>BK81*'Mexico-IO-Data'!$AR23</f>
        <v>62382.462896820674</v>
      </c>
      <c r="BR81">
        <f>(BO81*'Default-Data'!$F$19/biopower_dollar_index)/'Mexico-IO-Data'!$AS23</f>
        <v>0</v>
      </c>
      <c r="BS81">
        <f>(BP81*'Default-Data'!$F$19/biopower_dollar_index)/'Mexico-IO-Data'!$AS23</f>
        <v>113.98401116267229</v>
      </c>
      <c r="BT81">
        <f>(BQ81*'Default-Data'!$F$19/biopower_dollar_index)/'Mexico-IO-Data'!$AS23</f>
        <v>4.719400516670146</v>
      </c>
      <c r="BU81" s="84">
        <v>295652.51412335853</v>
      </c>
      <c r="BV81" s="84">
        <v>84887.147773623234</v>
      </c>
      <c r="BW81" s="31">
        <f>BH81*'Mexico-IO-Data'!AQ23</f>
        <v>0</v>
      </c>
      <c r="BX81">
        <f>BU81*'Mexico-IO-Data'!$AQ23</f>
        <v>111355.08721548757</v>
      </c>
      <c r="BY81">
        <f>BV81*'Mexico-IO-Data'!$AQ23</f>
        <v>31972.045872276169</v>
      </c>
      <c r="BZ81" s="31">
        <f>BH81*'Mexico-IO-Data'!AR23</f>
        <v>0</v>
      </c>
      <c r="CA81">
        <f>BU81*'Mexico-IO-Data'!$AR23</f>
        <v>13647.702292738011</v>
      </c>
      <c r="CB81">
        <f>BV81*'Mexico-IO-Data'!$AR23</f>
        <v>3918.5004894316162</v>
      </c>
      <c r="CC81">
        <f>(BZ81*'Default-Data'!$F$19/biopower_dollar_index)/'Mexico-IO-Data'!$AS23</f>
        <v>0</v>
      </c>
      <c r="CD81">
        <f>(CA81*'Default-Data'!$F$19/biopower_dollar_index)/'Mexico-IO-Data'!$AS23</f>
        <v>1.032485257246724</v>
      </c>
      <c r="CE81">
        <f>(CB81*'Default-Data'!$F$19/biopower_dollar_index)/'Mexico-IO-Data'!$AS23</f>
        <v>0.29644506445638086</v>
      </c>
      <c r="CG81" t="s">
        <v>281</v>
      </c>
      <c r="CH81">
        <v>0</v>
      </c>
      <c r="CI81">
        <v>0</v>
      </c>
      <c r="CK81" s="84">
        <v>41354078.585064709</v>
      </c>
      <c r="CL81" s="84">
        <v>2621975.63092345</v>
      </c>
      <c r="CM81">
        <f>CH81*'Philippines-IO-Data'!AN23</f>
        <v>0</v>
      </c>
      <c r="CN81">
        <f>CK81*'Philippines-IO-Data'!$AN23</f>
        <v>8489159.6975776646</v>
      </c>
      <c r="CO81">
        <f>CL81*'Philippines-IO-Data'!$AN23</f>
        <v>538238.80535219749</v>
      </c>
      <c r="CP81">
        <f>CH81*'Philippines-IO-Data'!AO23</f>
        <v>0</v>
      </c>
      <c r="CQ81">
        <f>CK81*'Philippines-IO-Data'!$AO23</f>
        <v>1932056.9332865363</v>
      </c>
      <c r="CR81">
        <f>CL81*'Philippines-IO-Data'!$AO23</f>
        <v>122498.34526511589</v>
      </c>
      <c r="CS81" s="20">
        <f>(CP81*'Default-Data'!$F$19/biopower_dollar_index)/'Philippines-IO-Data'!$AP23</f>
        <v>0</v>
      </c>
      <c r="CT81" s="20">
        <f>(CQ81*'Default-Data'!$F$19/biopower_dollar_index)/'Philippines-IO-Data'!$AP23</f>
        <v>470.17517211218427</v>
      </c>
      <c r="CU81" s="20">
        <f>(CR81*'Default-Data'!$F$19/biopower_dollar_index)/'Philippines-IO-Data'!$AP23</f>
        <v>29.810550391240376</v>
      </c>
      <c r="CV81" s="84">
        <v>347714.61130097182</v>
      </c>
      <c r="CW81" s="84">
        <v>262277.73903789988</v>
      </c>
      <c r="CX81">
        <f>CI81*'Philippines-IO-Data'!AN23</f>
        <v>0</v>
      </c>
      <c r="CY81">
        <f>CV81*'Philippines-IO-Data'!$AN23</f>
        <v>71378.808705489006</v>
      </c>
      <c r="CZ81">
        <f>CW81*'Philippines-IO-Data'!$AN23</f>
        <v>53840.339042554639</v>
      </c>
      <c r="DA81">
        <f>CI81*'Philippines-IO-Data'!AO23</f>
        <v>0</v>
      </c>
      <c r="DB81">
        <f>CV81*'Philippines-IO-Data'!$AO23</f>
        <v>16245.179400798017</v>
      </c>
      <c r="DC81">
        <f>CW81*'Philippines-IO-Data'!$AO23</f>
        <v>12253.580335795514</v>
      </c>
      <c r="DD81" s="20">
        <f>(DA81*'Default-Data'!$F$19/biopower_dollar_index)/'Philippines-IO-Data'!$AP23</f>
        <v>0</v>
      </c>
      <c r="DE81" s="20">
        <f>(DB81*'Default-Data'!$F$19/biopower_dollar_index)/'Philippines-IO-Data'!$AP23</f>
        <v>3.9533410683559511</v>
      </c>
      <c r="DF81" s="20">
        <f>(DC81*'Default-Data'!$F$19/biopower_dollar_index)/'Philippines-IO-Data'!$AP23</f>
        <v>2.9819665994897941</v>
      </c>
      <c r="DH81" t="s">
        <v>938</v>
      </c>
      <c r="DI81" s="18">
        <f t="shared" si="129"/>
        <v>0</v>
      </c>
      <c r="DJ81" s="18">
        <f t="shared" si="130"/>
        <v>0</v>
      </c>
      <c r="DL81" s="84">
        <v>9940587.3039567992</v>
      </c>
      <c r="DM81" s="84">
        <v>961424.18541414291</v>
      </c>
      <c r="DN81" s="18">
        <f>DI81*'SouthAfrica-IO-Data'!AR23</f>
        <v>0</v>
      </c>
      <c r="DO81">
        <f>DL81*'Mexico-IO-Data'!$AQ23</f>
        <v>3744040.4303256441</v>
      </c>
      <c r="DP81">
        <f>DM81*'Mexico-IO-Data'!$AQ23</f>
        <v>362112.51013817295</v>
      </c>
      <c r="DQ81" s="18">
        <f>DI81*'SouthAfrica-IO-Data'!AS23</f>
        <v>0</v>
      </c>
      <c r="DR81">
        <f>DL81*'Mexico-IO-Data'!$AR23</f>
        <v>458870.36185583728</v>
      </c>
      <c r="DS81">
        <f>DM81*'Mexico-IO-Data'!$AR23</f>
        <v>44380.583396952439</v>
      </c>
      <c r="DT81">
        <f>(DQ81*'Default-Data'!$F$19/biopower_dollar_index)/'SouthAfrica-IO-Data'!$AT23</f>
        <v>0</v>
      </c>
      <c r="DU81">
        <f>(DR81*'Default-Data'!$F$19/biopower_dollar_index)/'SouthAfrica-IO-Data'!$AT23</f>
        <v>28.081979621901805</v>
      </c>
      <c r="DV81">
        <f>(DS81*'Default-Data'!$F$19/biopower_dollar_index)/'SouthAfrica-IO-Data'!$AT23</f>
        <v>2.7160059619472197</v>
      </c>
      <c r="DW81" s="84">
        <v>189521.78690203693</v>
      </c>
      <c r="DX81" s="84">
        <v>85163.491631519806</v>
      </c>
      <c r="DY81" s="31">
        <f>DJ81*'SouthAfrica-IO-Data'!AR23</f>
        <v>0</v>
      </c>
      <c r="DZ81">
        <f>DW81*'SouthAfrica-IO-Data'!$AR23</f>
        <v>30235.714219019341</v>
      </c>
      <c r="EA81">
        <f>DX81*'SouthAfrica-IO-Data'!$AR23</f>
        <v>13586.717585115819</v>
      </c>
      <c r="EB81" s="31">
        <f>DJ81*'SouthAfrica-IO-Data'!AS23</f>
        <v>0</v>
      </c>
      <c r="EC81">
        <f>DW81*'SouthAfrica-IO-Data'!$AS23</f>
        <v>19464.650129539546</v>
      </c>
      <c r="ED81">
        <f>DX81*'SouthAfrica-IO-Data'!$AS23</f>
        <v>8746.6332790242705</v>
      </c>
      <c r="EE81">
        <f>(EB81*'Default-Data'!$F$19/biopower_dollar_index)/'SouthAfrica-IO-Data'!$AT23</f>
        <v>0</v>
      </c>
      <c r="EF81">
        <f>(EC81*'Default-Data'!$F$19/biopower_dollar_index)/'SouthAfrica-IO-Data'!$AT23</f>
        <v>1.1911989828118477</v>
      </c>
      <c r="EG81">
        <f>(ED81*'Default-Data'!$F$19/biopower_dollar_index)/'SouthAfrica-IO-Data'!$AT23</f>
        <v>0.5352770584450488</v>
      </c>
      <c r="EI81" t="s">
        <v>139</v>
      </c>
      <c r="EJ81">
        <v>0</v>
      </c>
      <c r="EK81">
        <v>0</v>
      </c>
      <c r="EM81" s="84">
        <v>159028.48419771946</v>
      </c>
      <c r="EN81" s="84">
        <v>41804234.337357283</v>
      </c>
      <c r="EO81">
        <f>EJ81*'Zambia-IO-Data'!BO21</f>
        <v>0</v>
      </c>
      <c r="EP81">
        <f>EM81*'Zambia-IO-Data'!$BO21</f>
        <v>47845.598766602954</v>
      </c>
      <c r="EQ81">
        <f>EN81*'Zambia-IO-Data'!$BO21</f>
        <v>12577297.915783852</v>
      </c>
      <c r="ER81">
        <f>EJ81*'Zambia-IO-Data'!BN21</f>
        <v>0</v>
      </c>
      <c r="ES81">
        <f>EM81*'Zambia-IO-Data'!$BN21</f>
        <v>30772.402960414573</v>
      </c>
      <c r="ET81">
        <f>EN81*'Zambia-IO-Data'!$BN21</f>
        <v>8089222.1979639893</v>
      </c>
      <c r="EU81">
        <f>(ER81*'Default-Data'!$F$19/biopower_dollar_index)/'Zambia-IO-Data'!$BP21</f>
        <v>0</v>
      </c>
      <c r="EV81">
        <f>(ES81*'Default-Data'!$F$19/biopower_dollar_index)/'Zambia-IO-Data'!$BP21</f>
        <v>233.13671313392376</v>
      </c>
      <c r="EW81">
        <f>(ET81*'Default-Data'!$F$19/biopower_dollar_index)/'Zambia-IO-Data'!$BP21</f>
        <v>61285.258660797532</v>
      </c>
      <c r="EX81" s="84">
        <v>11042.971633264417</v>
      </c>
      <c r="EY81" s="84">
        <v>5309335.356159362</v>
      </c>
      <c r="EZ81">
        <f>EK81*'Zambia-IO-Data'!BO21</f>
        <v>0</v>
      </c>
      <c r="FA81">
        <f>EX81*'Zambia-IO-Data'!$BO21</f>
        <v>3322.408514560464</v>
      </c>
      <c r="FB81">
        <f>EY81*'Zambia-IO-Data'!$BO21</f>
        <v>1597376.2841901167</v>
      </c>
      <c r="FC81">
        <f>EK81*'Zambia-IO-Data'!BN21</f>
        <v>0</v>
      </c>
      <c r="FD81">
        <f>EX81*'Zambia-IO-Data'!$BN21</f>
        <v>2136.8421807802983</v>
      </c>
      <c r="FE81">
        <f>EY81*'Zambia-IO-Data'!$BN21</f>
        <v>1027369.4543210333</v>
      </c>
      <c r="FF81">
        <f>(FC81*'Default-Data'!$F$19/biopower_dollar_index)/'Zambia-IO-Data'!$BP21</f>
        <v>0</v>
      </c>
      <c r="FG81">
        <f>(FD81*'Default-Data'!$F$19/biopower_dollar_index)/'Zambia-IO-Data'!$BP21</f>
        <v>16.189062750604673</v>
      </c>
      <c r="FH81">
        <f>(FE81*'Default-Data'!$F$19/biopower_dollar_index)/'Zambia-IO-Data'!$BP21</f>
        <v>7783.5175258400341</v>
      </c>
      <c r="FJ81" t="s">
        <v>281</v>
      </c>
      <c r="FK81">
        <f t="shared" si="131"/>
        <v>0</v>
      </c>
      <c r="FL81">
        <f t="shared" si="132"/>
        <v>0</v>
      </c>
      <c r="FN81">
        <v>91270586.676529467</v>
      </c>
      <c r="FO81">
        <v>11019454.799195856</v>
      </c>
      <c r="FP81">
        <f>FK81*CustomRegion1!C19</f>
        <v>0</v>
      </c>
      <c r="FQ81">
        <f>FN81*CustomRegion1!$C19</f>
        <v>18736013.77418891</v>
      </c>
      <c r="FR81">
        <f>FO81*CustomRegion1!$C19</f>
        <v>2262072.2011298048</v>
      </c>
      <c r="FS81">
        <f>FK81*CustomRegion1!D19</f>
        <v>0</v>
      </c>
      <c r="FT81">
        <f>FN81*CustomRegion1!$D19</f>
        <v>4264149.4098530058</v>
      </c>
      <c r="FU81">
        <f>FO81*CustomRegion1!$D19</f>
        <v>514827.43115725101</v>
      </c>
      <c r="FV81">
        <f>(FS81*'Default-Data'!$F$19/biopower_dollar_index)/CustomRegion1!$E19</f>
        <v>0</v>
      </c>
      <c r="FW81">
        <f>(FT81*'Default-Data'!$F$19/biopower_dollar_index)/CustomRegion1!$E19</f>
        <v>1042.0369422329588</v>
      </c>
      <c r="FX81">
        <f>(FU81*'Default-Data'!$F$19/biopower_dollar_index)/CustomRegion1!$E19</f>
        <v>125.80919442014678</v>
      </c>
      <c r="FY81">
        <v>1960367.2186836842</v>
      </c>
      <c r="FZ81">
        <v>1077198.0438787676</v>
      </c>
      <c r="GA81">
        <f>FL81*CustomRegion1!C19</f>
        <v>0</v>
      </c>
      <c r="GB81">
        <f>FY81*CustomRegion1!$C19</f>
        <v>402423.91934981407</v>
      </c>
      <c r="GC81">
        <f>FZ81*CustomRegion1!$C19</f>
        <v>221127.06976640821</v>
      </c>
      <c r="GD81">
        <f>FL81*CustomRegion1!D19</f>
        <v>0</v>
      </c>
      <c r="GE81">
        <f>FY81*CustomRegion1!$D19</f>
        <v>91588.090128874261</v>
      </c>
      <c r="GF81">
        <f>FZ81*CustomRegion1!$D19</f>
        <v>50326.546265990532</v>
      </c>
      <c r="GG81">
        <f>(GD81*'Default-Data'!$C$58/biopower_dollar_index)/CustomRegion1!$E19</f>
        <v>0</v>
      </c>
      <c r="GH81">
        <f>(GE81*'Default-Data'!$C$58/biopower_dollar_index)/CustomRegion1!$E19</f>
        <v>22.381526585893884</v>
      </c>
      <c r="GI81">
        <f>(GF81*'Default-Data'!$C$58/biopower_dollar_index)/CustomRegion1!$E19</f>
        <v>12.298377787368876</v>
      </c>
      <c r="GK81" t="s">
        <v>44</v>
      </c>
      <c r="GL81">
        <f t="shared" si="133"/>
        <v>0</v>
      </c>
      <c r="GM81">
        <f t="shared" si="134"/>
        <v>0</v>
      </c>
      <c r="GO81">
        <v>68986182.976597071</v>
      </c>
      <c r="GP81">
        <v>8737868.4714800417</v>
      </c>
      <c r="GQ81">
        <f>GL81*CustomRegion2!C23</f>
        <v>0</v>
      </c>
      <c r="GR81">
        <f>GO81*CustomRegion2!$C23</f>
        <v>24916985.540176347</v>
      </c>
      <c r="GS81">
        <f>GP81*CustomRegion2!$C23</f>
        <v>3156013.7546628863</v>
      </c>
      <c r="GT81">
        <f>GL81*CustomRegion2!D23</f>
        <v>0</v>
      </c>
      <c r="GU81">
        <f>GO81*CustomRegion2!$D23</f>
        <v>6092676.0612196727</v>
      </c>
      <c r="GV81">
        <f>GP81*CustomRegion2!$D23</f>
        <v>771705.28597491398</v>
      </c>
      <c r="GW81">
        <f>(GT81*'Default-Data'!$C$59/biopower_dollar_index)/CustomRegion2!$E23</f>
        <v>0</v>
      </c>
      <c r="GX81">
        <f>(GU81*'Default-Data'!$C$59/biopower_dollar_index)/CustomRegion2!$E23</f>
        <v>460.92727372406119</v>
      </c>
      <c r="GY81">
        <f>(GV81*'Default-Data'!$C$59/biopower_dollar_index)/CustomRegion2!$E23</f>
        <v>58.381573221481545</v>
      </c>
      <c r="GZ81">
        <v>563806.36810556566</v>
      </c>
      <c r="HA81">
        <v>486833.63380056201</v>
      </c>
      <c r="HB81">
        <f>GM81*CustomRegion2!C23</f>
        <v>0</v>
      </c>
      <c r="HC81">
        <f>GZ81*CustomRegion2!$C23</f>
        <v>203640.12785446469</v>
      </c>
      <c r="HD81">
        <f>HA81*CustomRegion2!$C23</f>
        <v>175838.4953403676</v>
      </c>
      <c r="HE81">
        <f>GM81*CustomRegion2!D23</f>
        <v>0</v>
      </c>
      <c r="HF81">
        <f>GZ81*CustomRegion2!$D23</f>
        <v>49793.877757888265</v>
      </c>
      <c r="HG81">
        <f>HA81*CustomRegion2!$D23</f>
        <v>42995.850741002694</v>
      </c>
      <c r="HH81">
        <f>(HE81*'Default-Data'!$C$59/biopower_dollar_index)/CustomRegion2!$E23</f>
        <v>0</v>
      </c>
      <c r="HI81">
        <f>(HF81*'Default-Data'!$C$59/biopower_dollar_index)/CustomRegion2!$E23</f>
        <v>3.7670403107724146</v>
      </c>
      <c r="HJ81">
        <f>(HG81*'Default-Data'!$C$59/biopower_dollar_index)/CustomRegion2!$E23</f>
        <v>3.2527513467587403</v>
      </c>
      <c r="HL81" t="s">
        <v>139</v>
      </c>
      <c r="HM81">
        <f t="shared" si="135"/>
        <v>0</v>
      </c>
      <c r="HN81">
        <f t="shared" si="136"/>
        <v>0</v>
      </c>
      <c r="HP81">
        <v>159028.48419771946</v>
      </c>
      <c r="HQ81">
        <v>41804234.337357283</v>
      </c>
      <c r="HR81">
        <f>HM81*CustomRegion3!D22</f>
        <v>0</v>
      </c>
      <c r="HS81">
        <f>HP81*CustomRegion3!$D22</f>
        <v>47845.598766602954</v>
      </c>
      <c r="HT81">
        <f>HQ81*CustomRegion3!$D22</f>
        <v>12577297.915783852</v>
      </c>
      <c r="HU81">
        <f>HM81*CustomRegion3!E22</f>
        <v>0</v>
      </c>
      <c r="HV81">
        <f>HP81*CustomRegion3!$E22</f>
        <v>30772.402960414573</v>
      </c>
      <c r="HW81">
        <f>HQ81*CustomRegion3!$E22</f>
        <v>8089222.1979639893</v>
      </c>
      <c r="HX81">
        <f>(HU81*'Default-Data'!$C$60/biopower_dollar_index)/CustomRegion3!$F22</f>
        <v>0</v>
      </c>
      <c r="HY81">
        <f>(HV81*'Default-Data'!$C$60/biopower_dollar_index)/CustomRegion3!$F22</f>
        <v>234.08094733184976</v>
      </c>
      <c r="HZ81">
        <f>(HW81*'Default-Data'!$C$60/biopower_dollar_index)/CustomRegion3!$F22</f>
        <v>61533.471978547379</v>
      </c>
      <c r="IA81">
        <v>11042.971633264417</v>
      </c>
      <c r="IB81">
        <v>5309335.356159362</v>
      </c>
      <c r="IC81">
        <f>HN81*CustomRegion3!D22</f>
        <v>0</v>
      </c>
      <c r="ID81">
        <f>IA81*CustomRegion3!$D22</f>
        <v>3322.408514560464</v>
      </c>
      <c r="IE81">
        <f>IB81*CustomRegion3!$D22</f>
        <v>1597376.2841901167</v>
      </c>
      <c r="IF81">
        <f>HN81*CustomRegion3!E22</f>
        <v>0</v>
      </c>
      <c r="IG81">
        <f>IA81*CustomRegion3!$E22</f>
        <v>2136.8421807802983</v>
      </c>
      <c r="IH81">
        <f>IB81*CustomRegion3!$E22</f>
        <v>1027369.4543210333</v>
      </c>
      <c r="II81">
        <f>(IF81*'Default-Data'!$C$60/biopower_dollar_index)/CustomRegion3!$F22</f>
        <v>0</v>
      </c>
      <c r="IJ81">
        <f>(IG81*'Default-Data'!$C$60/biopower_dollar_index)/CustomRegion3!$F22</f>
        <v>16.25463057334699</v>
      </c>
      <c r="IK81">
        <f>(IH81*'Default-Data'!$C$60/biopower_dollar_index)/CustomRegion3!$F22</f>
        <v>7815.0417904196438</v>
      </c>
    </row>
    <row r="82" spans="2:245" x14ac:dyDescent="0.3">
      <c r="B82">
        <v>252</v>
      </c>
      <c r="C82" t="s">
        <v>18</v>
      </c>
      <c r="D82">
        <f t="shared" si="125"/>
        <v>201775.30519663796</v>
      </c>
      <c r="E82">
        <f t="shared" si="125"/>
        <v>0</v>
      </c>
      <c r="F82">
        <f t="shared" si="125"/>
        <v>0</v>
      </c>
      <c r="G82">
        <f t="shared" si="125"/>
        <v>8002360.8688208461</v>
      </c>
      <c r="H82">
        <f t="shared" si="125"/>
        <v>160041472.68554324</v>
      </c>
      <c r="I82">
        <f t="shared" si="125"/>
        <v>93254.255564228544</v>
      </c>
      <c r="J82">
        <f t="shared" si="125"/>
        <v>4027989.5773382308</v>
      </c>
      <c r="K82">
        <f t="shared" si="125"/>
        <v>10812160.877293238</v>
      </c>
      <c r="L82">
        <f t="shared" si="125"/>
        <v>39649.395107409946</v>
      </c>
      <c r="M82">
        <f t="shared" si="125"/>
        <v>1638435.6792325052</v>
      </c>
      <c r="N82">
        <f t="shared" si="126"/>
        <v>5154341.1992137274</v>
      </c>
      <c r="O82">
        <f t="shared" si="126"/>
        <v>6.363472061901942</v>
      </c>
      <c r="P82">
        <f t="shared" si="126"/>
        <v>262.95835388598073</v>
      </c>
      <c r="Q82">
        <f t="shared" si="126"/>
        <v>827.23850212224079</v>
      </c>
      <c r="R82">
        <f t="shared" si="126"/>
        <v>9584.936863637784</v>
      </c>
      <c r="S82">
        <f t="shared" si="126"/>
        <v>331222.51923439151</v>
      </c>
      <c r="T82">
        <f t="shared" si="126"/>
        <v>0</v>
      </c>
      <c r="U82">
        <f t="shared" si="126"/>
        <v>4697.0142424546784</v>
      </c>
      <c r="V82">
        <f t="shared" si="126"/>
        <v>26426.364931505046</v>
      </c>
      <c r="W82">
        <f t="shared" si="126"/>
        <v>0</v>
      </c>
      <c r="X82">
        <f t="shared" si="126"/>
        <v>1936.9299697593829</v>
      </c>
      <c r="Y82">
        <f t="shared" si="126"/>
        <v>12295.681449673932</v>
      </c>
      <c r="Z82">
        <f t="shared" si="126"/>
        <v>0</v>
      </c>
      <c r="AA82">
        <f t="shared" si="126"/>
        <v>0.31086476136734087</v>
      </c>
      <c r="AB82">
        <f t="shared" si="126"/>
        <v>1.9733775301006649</v>
      </c>
      <c r="AD82">
        <v>81</v>
      </c>
      <c r="AE82" t="s">
        <v>282</v>
      </c>
      <c r="AF82" s="4">
        <v>0</v>
      </c>
      <c r="AG82" s="4">
        <v>0</v>
      </c>
      <c r="AI82" s="84">
        <v>7111533.0743126124</v>
      </c>
      <c r="AJ82" s="84">
        <v>1391509.1640343629</v>
      </c>
      <c r="AK82">
        <f>'Colombia-IO-Data'!$AN24*Calculations!AF82</f>
        <v>0</v>
      </c>
      <c r="AL82">
        <f>'Colombia-IO-Data'!$AN24*AI82</f>
        <v>2516618.0869311993</v>
      </c>
      <c r="AM82">
        <f>'Colombia-IO-Data'!$AN24*AJ82</f>
        <v>492425.06415227178</v>
      </c>
      <c r="AN82">
        <f>'Colombia-IO-Data'!$AO24*Calculations!AK82</f>
        <v>0</v>
      </c>
      <c r="AO82">
        <f>'Colombia-IO-Data'!$AO24*Calculations!AL82</f>
        <v>660264.41803077736</v>
      </c>
      <c r="AP82">
        <f>'Colombia-IO-Data'!$AO24*Calculations!AM82</f>
        <v>129193.5197059388</v>
      </c>
      <c r="AQ82">
        <f>(AN82*'Default-Data'!$F$19/biopower_dollar_index)/'Colombia-IO-Data'!$AP24</f>
        <v>0</v>
      </c>
      <c r="AR82">
        <f>(AO82*'Default-Data'!$F$19/biopower_dollar_index)/'Colombia-IO-Data'!$AP24</f>
        <v>121.93516471746128</v>
      </c>
      <c r="AS82">
        <f>(AP82*'Default-Data'!$F$19/biopower_dollar_index)/'Colombia-IO-Data'!$AP24</f>
        <v>23.858976306425635</v>
      </c>
      <c r="AT82" s="84">
        <v>261770.61500042645</v>
      </c>
      <c r="AU82" s="84">
        <v>141013.27605403648</v>
      </c>
      <c r="AV82" s="31">
        <f>'Colombia-IO-Data'!$AN24*AG82</f>
        <v>0</v>
      </c>
      <c r="AW82">
        <f>'Colombia-IO-Data'!$AN24*AT82</f>
        <v>92634.971595186289</v>
      </c>
      <c r="AX82">
        <f>'Colombia-IO-Data'!$AN24*AU82</f>
        <v>49901.555305543188</v>
      </c>
      <c r="AY82" s="31">
        <f>'Colombia-IO-Data'!$AO24*AV82</f>
        <v>0</v>
      </c>
      <c r="AZ82" s="31">
        <f>'Colombia-IO-Data'!$AO24*AW82</f>
        <v>24303.876669732203</v>
      </c>
      <c r="BA82" s="31">
        <f>'Colombia-IO-Data'!$AO24*AX82</f>
        <v>13092.261215058921</v>
      </c>
      <c r="BB82">
        <f>(AY82*'Default-Data'!$F$19/biopower_dollar_index)/'Colombia-IO-Data'!$AP24</f>
        <v>0</v>
      </c>
      <c r="BC82">
        <f>(AZ82*'Default-Data'!$F$19/biopower_dollar_index)/'Colombia-IO-Data'!$AP24</f>
        <v>4.4883490978284417</v>
      </c>
      <c r="BD82">
        <f>(BA82*'Default-Data'!$F$19/biopower_dollar_index)/'Colombia-IO-Data'!$AP24</f>
        <v>2.4178298635923539</v>
      </c>
      <c r="BF82" t="s">
        <v>939</v>
      </c>
      <c r="BG82" s="18">
        <f t="shared" si="127"/>
        <v>0</v>
      </c>
      <c r="BH82" s="18">
        <f t="shared" si="128"/>
        <v>0</v>
      </c>
      <c r="BJ82" s="84">
        <v>11735736.411751255</v>
      </c>
      <c r="BK82" s="84">
        <v>2317622.7734236065</v>
      </c>
      <c r="BL82">
        <f>BG82*'Mexico-IO-Data'!AQ24</f>
        <v>0</v>
      </c>
      <c r="BM82">
        <f>BJ82*'Mexico-IO-Data'!$AQ24</f>
        <v>4313161.5134222899</v>
      </c>
      <c r="BN82">
        <f>BK82*'Mexico-IO-Data'!$AQ24</f>
        <v>851781.34530630964</v>
      </c>
      <c r="BO82">
        <f>BG82*'Mexico-IO-Data'!AR24</f>
        <v>0</v>
      </c>
      <c r="BP82">
        <f>BJ82*'Mexico-IO-Data'!$AR24</f>
        <v>1565984.15666605</v>
      </c>
      <c r="BQ82">
        <f>BK82*'Mexico-IO-Data'!$AR24</f>
        <v>309257.16265028226</v>
      </c>
      <c r="BR82">
        <f>(BO82*'Default-Data'!$F$19/biopower_dollar_index)/'Mexico-IO-Data'!$AS24</f>
        <v>0</v>
      </c>
      <c r="BS82">
        <f>(BP82*'Default-Data'!$F$19/biopower_dollar_index)/'Mexico-IO-Data'!$AS24</f>
        <v>263.10165573970954</v>
      </c>
      <c r="BT82">
        <f>(BQ82*'Default-Data'!$F$19/biopower_dollar_index)/'Mexico-IO-Data'!$AS24</f>
        <v>51.95842575820226</v>
      </c>
      <c r="BU82" s="84">
        <v>327604.45820854529</v>
      </c>
      <c r="BV82" s="84">
        <v>145579.47138122941</v>
      </c>
      <c r="BW82" s="31">
        <f>BH82*'Mexico-IO-Data'!AQ24</f>
        <v>0</v>
      </c>
      <c r="BX82">
        <f>BU82*'Mexico-IO-Data'!$AQ24</f>
        <v>120402.40946071173</v>
      </c>
      <c r="BY82">
        <f>BV82*'Mexico-IO-Data'!$AQ24</f>
        <v>53503.909007119677</v>
      </c>
      <c r="BZ82" s="31">
        <f>BH82*'Mexico-IO-Data'!AR24</f>
        <v>0</v>
      </c>
      <c r="CA82">
        <f>BU82*'Mexico-IO-Data'!$AR24</f>
        <v>43714.631379590734</v>
      </c>
      <c r="CB82">
        <f>BV82*'Mexico-IO-Data'!$AR24</f>
        <v>19425.721379575913</v>
      </c>
      <c r="CC82">
        <f>(BZ82*'Default-Data'!$F$19/biopower_dollar_index)/'Mexico-IO-Data'!$AS24</f>
        <v>0</v>
      </c>
      <c r="CD82">
        <f>(CA82*'Default-Data'!$F$19/biopower_dollar_index)/'Mexico-IO-Data'!$AS24</f>
        <v>7.3445135744589072</v>
      </c>
      <c r="CE82">
        <f>(CB82*'Default-Data'!$F$19/biopower_dollar_index)/'Mexico-IO-Data'!$AS24</f>
        <v>3.2637236061096488</v>
      </c>
      <c r="CG82" t="s">
        <v>282</v>
      </c>
      <c r="CH82">
        <v>0</v>
      </c>
      <c r="CI82">
        <v>0</v>
      </c>
      <c r="CK82" s="84">
        <v>15018511.788345322</v>
      </c>
      <c r="CL82" s="84">
        <v>1646398.3932955265</v>
      </c>
      <c r="CM82">
        <f>CH82*'Philippines-IO-Data'!AN24</f>
        <v>0</v>
      </c>
      <c r="CN82">
        <f>CK82*'Philippines-IO-Data'!$AN24</f>
        <v>3782233.5723537533</v>
      </c>
      <c r="CO82">
        <f>CL82*'Philippines-IO-Data'!$AN24</f>
        <v>414625.85403594712</v>
      </c>
      <c r="CP82">
        <f>CH82*'Philippines-IO-Data'!AO24</f>
        <v>0</v>
      </c>
      <c r="CQ82">
        <f>CK82*'Philippines-IO-Data'!$AO24</f>
        <v>1159436.2612317568</v>
      </c>
      <c r="CR82">
        <f>CL82*'Philippines-IO-Data'!$AO24</f>
        <v>127102.73990675149</v>
      </c>
      <c r="CS82" s="20">
        <f>(CP82*'Default-Data'!$F$19/biopower_dollar_index)/'Philippines-IO-Data'!$AP24</f>
        <v>0</v>
      </c>
      <c r="CT82" s="20">
        <f>(CQ82*'Default-Data'!$F$19/biopower_dollar_index)/'Philippines-IO-Data'!$AP24</f>
        <v>282.1542855626094</v>
      </c>
      <c r="CU82" s="20">
        <f>(CR82*'Default-Data'!$F$19/biopower_dollar_index)/'Philippines-IO-Data'!$AP24</f>
        <v>30.931051555468947</v>
      </c>
      <c r="CV82" s="84">
        <v>471809.25049804139</v>
      </c>
      <c r="CW82" s="84">
        <v>164690.1836372515</v>
      </c>
      <c r="CX82">
        <f>CI82*'Philippines-IO-Data'!AN24</f>
        <v>0</v>
      </c>
      <c r="CY82">
        <f>CV82*'Philippines-IO-Data'!$AN24</f>
        <v>118819.54831007673</v>
      </c>
      <c r="CZ82">
        <f>CW82*'Philippines-IO-Data'!$AN24</f>
        <v>41475.264018722432</v>
      </c>
      <c r="DA82">
        <f>CI82*'Philippines-IO-Data'!AO24</f>
        <v>0</v>
      </c>
      <c r="DB82">
        <f>CV82*'Philippines-IO-Data'!$AO24</f>
        <v>36423.898793788292</v>
      </c>
      <c r="DC82">
        <f>CW82*'Philippines-IO-Data'!$AO24</f>
        <v>12714.1605952013</v>
      </c>
      <c r="DD82" s="20">
        <f>(DA82*'Default-Data'!$F$19/biopower_dollar_index)/'Philippines-IO-Data'!$AP24</f>
        <v>0</v>
      </c>
      <c r="DE82" s="20">
        <f>(DB82*'Default-Data'!$F$19/biopower_dollar_index)/'Philippines-IO-Data'!$AP24</f>
        <v>8.8639276562283147</v>
      </c>
      <c r="DF82" s="20">
        <f>(DC82*'Default-Data'!$F$19/biopower_dollar_index)/'Philippines-IO-Data'!$AP24</f>
        <v>3.094050979099261</v>
      </c>
      <c r="DH82" t="s">
        <v>939</v>
      </c>
      <c r="DI82" s="18">
        <f t="shared" si="129"/>
        <v>0</v>
      </c>
      <c r="DJ82" s="18">
        <f t="shared" si="130"/>
        <v>0</v>
      </c>
      <c r="DL82" s="84">
        <v>39168261.456681795</v>
      </c>
      <c r="DM82" s="84">
        <v>5718877.8786787167</v>
      </c>
      <c r="DN82" s="18">
        <f>DI82*'SouthAfrica-IO-Data'!AR24</f>
        <v>0</v>
      </c>
      <c r="DO82">
        <f>DL82*'Mexico-IO-Data'!$AQ24</f>
        <v>14395265.191322733</v>
      </c>
      <c r="DP82">
        <f>DM82*'Mexico-IO-Data'!$AQ24</f>
        <v>2101823.2772832294</v>
      </c>
      <c r="DQ82" s="18">
        <f>DI82*'SouthAfrica-IO-Data'!AS24</f>
        <v>0</v>
      </c>
      <c r="DR82">
        <f>DL82*'Mexico-IO-Data'!$AR24</f>
        <v>5226504.305592549</v>
      </c>
      <c r="DS82">
        <f>DM82*'Mexico-IO-Data'!$AR24</f>
        <v>763111.22180209355</v>
      </c>
      <c r="DT82">
        <f>(DQ82*'Default-Data'!$F$19/biopower_dollar_index)/'SouthAfrica-IO-Data'!$AT24</f>
        <v>0</v>
      </c>
      <c r="DU82">
        <f>(DR82*'Default-Data'!$F$19/biopower_dollar_index)/'SouthAfrica-IO-Data'!$AT24</f>
        <v>319.85196605385192</v>
      </c>
      <c r="DV82">
        <f>(DS82*'Default-Data'!$F$19/biopower_dollar_index)/'SouthAfrica-IO-Data'!$AT24</f>
        <v>46.700932466463186</v>
      </c>
      <c r="DW82" s="84">
        <v>1286436.4530186753</v>
      </c>
      <c r="DX82" s="84">
        <v>506581.3984622655</v>
      </c>
      <c r="DY82" s="31">
        <f>DJ82*'SouthAfrica-IO-Data'!AR24</f>
        <v>0</v>
      </c>
      <c r="DZ82">
        <f>DW82*'SouthAfrica-IO-Data'!$AR24</f>
        <v>338070.06651132164</v>
      </c>
      <c r="EA82">
        <f>DX82*'SouthAfrica-IO-Data'!$AR24</f>
        <v>133127.45193877854</v>
      </c>
      <c r="EB82" s="31">
        <f>DJ82*'SouthAfrica-IO-Data'!AS24</f>
        <v>0</v>
      </c>
      <c r="EC82">
        <f>DW82*'SouthAfrica-IO-Data'!$AS24</f>
        <v>314026.43718946673</v>
      </c>
      <c r="ED82">
        <f>DX82*'SouthAfrica-IO-Data'!$AS24</f>
        <v>123659.39361581001</v>
      </c>
      <c r="EE82">
        <f>(EB82*'Default-Data'!$F$19/biopower_dollar_index)/'SouthAfrica-IO-Data'!$AT24</f>
        <v>0</v>
      </c>
      <c r="EF82">
        <f>(EC82*'Default-Data'!$F$19/biopower_dollar_index)/'SouthAfrica-IO-Data'!$AT24</f>
        <v>19.217811266406269</v>
      </c>
      <c r="EG82">
        <f>(ED82*'Default-Data'!$F$19/biopower_dollar_index)/'SouthAfrica-IO-Data'!$AT24</f>
        <v>7.5677159830751792</v>
      </c>
      <c r="EI82" t="s">
        <v>140</v>
      </c>
      <c r="EJ82">
        <v>0</v>
      </c>
      <c r="EK82">
        <v>0</v>
      </c>
      <c r="EM82" s="84">
        <v>71035.564597522753</v>
      </c>
      <c r="EN82" s="84">
        <v>20667531.756497215</v>
      </c>
      <c r="EO82">
        <f>EJ82*'Zambia-IO-Data'!BO22</f>
        <v>0</v>
      </c>
      <c r="EP82">
        <f>EM82*'Zambia-IO-Data'!$BO22</f>
        <v>6481.9088550904162</v>
      </c>
      <c r="EQ82">
        <f>EN82*'Zambia-IO-Data'!$BO22</f>
        <v>1885887.1308242334</v>
      </c>
      <c r="ER82">
        <f>EJ82*'Zambia-IO-Data'!BN22</f>
        <v>0</v>
      </c>
      <c r="ES82">
        <f>EM82*'Zambia-IO-Data'!$BN22</f>
        <v>2755.7562959756838</v>
      </c>
      <c r="ET82">
        <f>EN82*'Zambia-IO-Data'!$BN22</f>
        <v>801776.98428866698</v>
      </c>
      <c r="EU82">
        <f>(ER82*'Default-Data'!$F$19/biopower_dollar_index)/'Zambia-IO-Data'!$BP22</f>
        <v>0</v>
      </c>
      <c r="EV82">
        <f>(ES82*'Default-Data'!$F$19/biopower_dollar_index)/'Zambia-IO-Data'!$BP22</f>
        <v>20.878056415300232</v>
      </c>
      <c r="EW82">
        <f>(ET82*'Default-Data'!$F$19/biopower_dollar_index)/'Zambia-IO-Data'!$BP22</f>
        <v>6074.3924036074422</v>
      </c>
      <c r="EX82" s="84">
        <v>3101.6775594207211</v>
      </c>
      <c r="EY82" s="84">
        <v>2115105.0164780803</v>
      </c>
      <c r="EZ82">
        <f>EK82*'Zambia-IO-Data'!BO22</f>
        <v>0</v>
      </c>
      <c r="FA82">
        <f>EX82*'Zambia-IO-Data'!$BO22</f>
        <v>283.02430412083362</v>
      </c>
      <c r="FB82">
        <f>EY82*'Zambia-IO-Data'!$BO22</f>
        <v>193000.75973822188</v>
      </c>
      <c r="FC82">
        <f>EK82*'Zambia-IO-Data'!BN22</f>
        <v>0</v>
      </c>
      <c r="FD82">
        <f>EX82*'Zambia-IO-Data'!$BN22</f>
        <v>120.32659289595094</v>
      </c>
      <c r="FE82">
        <f>EY82*'Zambia-IO-Data'!$BN22</f>
        <v>82053.461513734335</v>
      </c>
      <c r="FF82">
        <f>(FC82*'Default-Data'!$F$19/biopower_dollar_index)/'Zambia-IO-Data'!$BP22</f>
        <v>0</v>
      </c>
      <c r="FG82">
        <f>(FD82*'Default-Data'!$F$19/biopower_dollar_index)/'Zambia-IO-Data'!$BP22</f>
        <v>0.91161377310872882</v>
      </c>
      <c r="FH82">
        <f>(FE82*'Default-Data'!$F$19/biopower_dollar_index)/'Zambia-IO-Data'!$BP22</f>
        <v>621.65032555895073</v>
      </c>
      <c r="FJ82" t="s">
        <v>282</v>
      </c>
      <c r="FK82">
        <f t="shared" si="131"/>
        <v>0</v>
      </c>
      <c r="FL82">
        <f t="shared" si="132"/>
        <v>0</v>
      </c>
      <c r="FN82">
        <v>24857302.291933686</v>
      </c>
      <c r="FO82">
        <v>3927550.0478419997</v>
      </c>
      <c r="FP82">
        <f>FK82*CustomRegion1!C20</f>
        <v>0</v>
      </c>
      <c r="FQ82">
        <f>FN82*CustomRegion1!$C20</f>
        <v>6260015.9437672086</v>
      </c>
      <c r="FR82">
        <f>FO82*CustomRegion1!$C20</f>
        <v>989106.76752774674</v>
      </c>
      <c r="FS82">
        <f>FK82*CustomRegion1!D20</f>
        <v>0</v>
      </c>
      <c r="FT82">
        <f>FN82*CustomRegion1!$D20</f>
        <v>1918995.5729190453</v>
      </c>
      <c r="FU82">
        <f>FO82*CustomRegion1!$D20</f>
        <v>303208.73382436839</v>
      </c>
      <c r="FV82">
        <f>(FS82*'Default-Data'!$F$19/biopower_dollar_index)/CustomRegion1!$E20</f>
        <v>0</v>
      </c>
      <c r="FW82">
        <f>(FT82*'Default-Data'!$F$19/biopower_dollar_index)/CustomRegion1!$E20</f>
        <v>468.94798628364191</v>
      </c>
      <c r="FX82">
        <f>(FU82*'Default-Data'!$F$19/biopower_dollar_index)/CustomRegion1!$E20</f>
        <v>74.095598320876746</v>
      </c>
      <c r="FY82">
        <v>950127.03194239119</v>
      </c>
      <c r="FZ82">
        <v>383934.53268487577</v>
      </c>
      <c r="GA82">
        <f>FL82*CustomRegion1!C20</f>
        <v>0</v>
      </c>
      <c r="GB82">
        <f>FY82*CustomRegion1!$C20</f>
        <v>239278.19273025767</v>
      </c>
      <c r="GC82">
        <f>FZ82*CustomRegion1!$C20</f>
        <v>96689.345760181764</v>
      </c>
      <c r="GD82">
        <f>FL82*CustomRegion1!D20</f>
        <v>0</v>
      </c>
      <c r="GE82">
        <f>FY82*CustomRegion1!$D20</f>
        <v>73350.259275715027</v>
      </c>
      <c r="GF82">
        <f>FZ82*CustomRegion1!$D20</f>
        <v>29639.928736438313</v>
      </c>
      <c r="GG82">
        <f>(GD82*'Default-Data'!$C$58/biopower_dollar_index)/CustomRegion1!$E20</f>
        <v>0</v>
      </c>
      <c r="GH82">
        <f>(GE82*'Default-Data'!$C$58/biopower_dollar_index)/CustomRegion1!$E20</f>
        <v>17.924718986405225</v>
      </c>
      <c r="GI82">
        <f>(GF82*'Default-Data'!$C$58/biopower_dollar_index)/CustomRegion1!$E20</f>
        <v>7.2431563108821013</v>
      </c>
      <c r="GK82" t="s">
        <v>45</v>
      </c>
      <c r="GL82">
        <f t="shared" si="133"/>
        <v>0</v>
      </c>
      <c r="GM82">
        <f t="shared" si="134"/>
        <v>0</v>
      </c>
      <c r="GO82">
        <v>25755273.301791206</v>
      </c>
      <c r="GP82">
        <v>6509650.1088667139</v>
      </c>
      <c r="GQ82">
        <f>GL82*CustomRegion2!C24</f>
        <v>0</v>
      </c>
      <c r="GR82">
        <f>GO82*CustomRegion2!$C24</f>
        <v>8911362.3782257382</v>
      </c>
      <c r="GS82">
        <f>GP82*CustomRegion2!$C24</f>
        <v>2252348.4956198656</v>
      </c>
      <c r="GT82">
        <f>GL82*CustomRegion2!D24</f>
        <v>0</v>
      </c>
      <c r="GU82">
        <f>GO82*CustomRegion2!$D24</f>
        <v>3971135.4193627294</v>
      </c>
      <c r="GV82">
        <f>GP82*CustomRegion2!$D24</f>
        <v>1003705.2145426549</v>
      </c>
      <c r="GW82">
        <f>(GT82*'Default-Data'!$C$59/biopower_dollar_index)/CustomRegion2!$E24</f>
        <v>0</v>
      </c>
      <c r="GX82">
        <f>(GU82*'Default-Data'!$C$59/biopower_dollar_index)/CustomRegion2!$E24</f>
        <v>667.19212934141387</v>
      </c>
      <c r="GY82">
        <f>(GV82*'Default-Data'!$C$59/biopower_dollar_index)/CustomRegion2!$E24</f>
        <v>168.63293456491073</v>
      </c>
      <c r="GZ82">
        <v>575172.44108377222</v>
      </c>
      <c r="HA82">
        <v>362687.60826666572</v>
      </c>
      <c r="HB82">
        <f>GM82*CustomRegion2!C24</f>
        <v>0</v>
      </c>
      <c r="HC82">
        <f>GZ82*CustomRegion2!$C24</f>
        <v>199010.50912590077</v>
      </c>
      <c r="HD82">
        <f>HA82*CustomRegion2!$C24</f>
        <v>125490.44498516191</v>
      </c>
      <c r="HE82">
        <f>GM82*CustomRegion2!D24</f>
        <v>0</v>
      </c>
      <c r="HF82">
        <f>GZ82*CustomRegion2!$D24</f>
        <v>88684.271615562277</v>
      </c>
      <c r="HG82">
        <f>HA82*CustomRegion2!$D24</f>
        <v>55921.814165006101</v>
      </c>
      <c r="HH82">
        <f>(HE82*'Default-Data'!$C$59/biopower_dollar_index)/CustomRegion2!$E24</f>
        <v>0</v>
      </c>
      <c r="HI82">
        <f>(HF82*'Default-Data'!$C$59/biopower_dollar_index)/CustomRegion2!$E24</f>
        <v>14.8998817138738</v>
      </c>
      <c r="HJ82">
        <f>(HG82*'Default-Data'!$C$59/biopower_dollar_index)/CustomRegion2!$E24</f>
        <v>9.3954474802001844</v>
      </c>
      <c r="HL82" t="s">
        <v>140</v>
      </c>
      <c r="HM82">
        <f t="shared" si="135"/>
        <v>0</v>
      </c>
      <c r="HN82">
        <f t="shared" si="136"/>
        <v>0</v>
      </c>
      <c r="HP82">
        <v>71035.564597522753</v>
      </c>
      <c r="HQ82">
        <v>20667531.756497215</v>
      </c>
      <c r="HR82">
        <f>HM82*CustomRegion3!D23</f>
        <v>0</v>
      </c>
      <c r="HS82">
        <f>HP82*CustomRegion3!$D23</f>
        <v>6481.9088550904162</v>
      </c>
      <c r="HT82">
        <f>HQ82*CustomRegion3!$D23</f>
        <v>1885887.1308242334</v>
      </c>
      <c r="HU82">
        <f>HM82*CustomRegion3!E23</f>
        <v>0</v>
      </c>
      <c r="HV82">
        <f>HP82*CustomRegion3!$E23</f>
        <v>2755.7562959756838</v>
      </c>
      <c r="HW82">
        <f>HQ82*CustomRegion3!$E23</f>
        <v>801776.98428866698</v>
      </c>
      <c r="HX82">
        <f>(HU82*'Default-Data'!$C$60/biopower_dollar_index)/CustomRegion3!$F23</f>
        <v>0</v>
      </c>
      <c r="HY82">
        <f>(HV82*'Default-Data'!$C$60/biopower_dollar_index)/CustomRegion3!$F23</f>
        <v>20.962615276015708</v>
      </c>
      <c r="HZ82">
        <f>(HW82*'Default-Data'!$C$60/biopower_dollar_index)/CustomRegion3!$F23</f>
        <v>6098.9944877751695</v>
      </c>
      <c r="IA82">
        <v>3101.6775594207211</v>
      </c>
      <c r="IB82">
        <v>2115105.0164780803</v>
      </c>
      <c r="IC82">
        <f>HN82*CustomRegion3!D23</f>
        <v>0</v>
      </c>
      <c r="ID82">
        <f>IA82*CustomRegion3!$D23</f>
        <v>283.02430412083362</v>
      </c>
      <c r="IE82">
        <f>IB82*CustomRegion3!$D23</f>
        <v>193000.75973822188</v>
      </c>
      <c r="IF82">
        <f>HN82*CustomRegion3!E23</f>
        <v>0</v>
      </c>
      <c r="IG82">
        <f>IA82*CustomRegion3!$E23</f>
        <v>120.32659289595094</v>
      </c>
      <c r="IH82">
        <f>IB82*CustomRegion3!$E23</f>
        <v>82053.461513734335</v>
      </c>
      <c r="II82">
        <f>(IF82*'Default-Data'!$C$60/biopower_dollar_index)/CustomRegion3!$F23</f>
        <v>0</v>
      </c>
      <c r="IJ82">
        <f>(IG82*'Default-Data'!$C$60/biopower_dollar_index)/CustomRegion3!$F23</f>
        <v>0.91530592818931944</v>
      </c>
      <c r="IK82">
        <f>(IH82*'Default-Data'!$C$60/biopower_dollar_index)/CustomRegion3!$F23</f>
        <v>624.16809073052798</v>
      </c>
    </row>
    <row r="83" spans="2:245" x14ac:dyDescent="0.3">
      <c r="B83">
        <v>253</v>
      </c>
      <c r="C83" t="s">
        <v>72</v>
      </c>
      <c r="D83">
        <f t="shared" si="125"/>
        <v>374736658.47205091</v>
      </c>
      <c r="E83">
        <f t="shared" si="125"/>
        <v>1254987.0417640386</v>
      </c>
      <c r="F83">
        <f t="shared" si="125"/>
        <v>0</v>
      </c>
      <c r="G83">
        <f t="shared" si="125"/>
        <v>202221014.36422282</v>
      </c>
      <c r="H83">
        <f t="shared" si="125"/>
        <v>342839276.69058681</v>
      </c>
      <c r="I83">
        <f t="shared" si="125"/>
        <v>236907166.47917458</v>
      </c>
      <c r="J83">
        <f t="shared" si="125"/>
        <v>119225932.42054696</v>
      </c>
      <c r="K83">
        <f t="shared" si="125"/>
        <v>111480859.50273019</v>
      </c>
      <c r="L83">
        <f t="shared" si="125"/>
        <v>67760387.157838866</v>
      </c>
      <c r="M83">
        <f t="shared" si="125"/>
        <v>28561930.143616229</v>
      </c>
      <c r="N83">
        <f t="shared" si="126"/>
        <v>43549199.140706345</v>
      </c>
      <c r="O83">
        <f t="shared" si="126"/>
        <v>5087.2812380622336</v>
      </c>
      <c r="P83">
        <f t="shared" si="126"/>
        <v>3402.5072325720216</v>
      </c>
      <c r="Q83">
        <f t="shared" si="126"/>
        <v>5506.7699804450394</v>
      </c>
      <c r="R83">
        <f t="shared" si="126"/>
        <v>698505.83408853284</v>
      </c>
      <c r="S83">
        <f t="shared" si="126"/>
        <v>2642501.7574014291</v>
      </c>
      <c r="T83">
        <f t="shared" si="126"/>
        <v>779511.26788727974</v>
      </c>
      <c r="U83">
        <f t="shared" si="126"/>
        <v>418198.66899662255</v>
      </c>
      <c r="V83">
        <f t="shared" si="126"/>
        <v>1421754.5768724636</v>
      </c>
      <c r="W83">
        <f t="shared" si="126"/>
        <v>106883.67399970793</v>
      </c>
      <c r="X83">
        <f t="shared" si="126"/>
        <v>86696.632062966761</v>
      </c>
      <c r="Y83">
        <f t="shared" si="126"/>
        <v>281101.7396683314</v>
      </c>
      <c r="Z83">
        <f t="shared" si="126"/>
        <v>8.0063642127313148</v>
      </c>
      <c r="AA83">
        <f t="shared" si="126"/>
        <v>9.9777309753251817</v>
      </c>
      <c r="AB83">
        <f t="shared" si="126"/>
        <v>29.051127710696974</v>
      </c>
      <c r="AD83">
        <v>82</v>
      </c>
      <c r="AE83" t="s">
        <v>283</v>
      </c>
      <c r="AF83" s="4">
        <f>'Biopower-Inputs'!B16*'Biopower-Inputs'!C16+'Biopower-Inputs'!B17*'Biopower-Inputs'!C17</f>
        <v>0</v>
      </c>
      <c r="AG83" s="4">
        <v>0</v>
      </c>
      <c r="AI83" s="84">
        <v>2159092.1102953297</v>
      </c>
      <c r="AJ83" s="84">
        <v>980061.09292166494</v>
      </c>
      <c r="AK83">
        <f>'Colombia-IO-Data'!$AN25*Calculations!AF83</f>
        <v>0</v>
      </c>
      <c r="AL83">
        <f>'Colombia-IO-Data'!$AN25*AI83</f>
        <v>759427.60246816324</v>
      </c>
      <c r="AM83">
        <f>'Colombia-IO-Data'!$AN25*AJ83</f>
        <v>344721.48850009986</v>
      </c>
      <c r="AN83">
        <f>'Colombia-IO-Data'!$AO25*Calculations!AK83</f>
        <v>0</v>
      </c>
      <c r="AO83">
        <f>'Colombia-IO-Data'!$AO25*Calculations!AL83</f>
        <v>388195.94881024188</v>
      </c>
      <c r="AP83">
        <f>'Colombia-IO-Data'!$AO25*Calculations!AM83</f>
        <v>176210.98425795647</v>
      </c>
      <c r="AQ83">
        <f>(AN83*'Default-Data'!$F$19/biopower_dollar_index)/'Colombia-IO-Data'!$AP25</f>
        <v>0</v>
      </c>
      <c r="AR83">
        <f>(AO83*'Default-Data'!$F$19/biopower_dollar_index)/'Colombia-IO-Data'!$AP25</f>
        <v>71.690576787406968</v>
      </c>
      <c r="AS83">
        <f>(AP83*'Default-Data'!$F$19/biopower_dollar_index)/'Colombia-IO-Data'!$AP25</f>
        <v>32.541985913162357</v>
      </c>
      <c r="AT83" s="84">
        <v>107693.80286650133</v>
      </c>
      <c r="AU83" s="84">
        <v>99317.797552478209</v>
      </c>
      <c r="AV83" s="31">
        <f>'Colombia-IO-Data'!$AN25*AG83</f>
        <v>0</v>
      </c>
      <c r="AW83">
        <f>'Colombia-IO-Data'!$AN25*AT83</f>
        <v>37879.646783758166</v>
      </c>
      <c r="AX83">
        <f>'Colombia-IO-Data'!$AN25*AU83</f>
        <v>34933.515118713505</v>
      </c>
      <c r="AY83" s="31">
        <f>'Colombia-IO-Data'!$AO25*AV83</f>
        <v>0</v>
      </c>
      <c r="AZ83" s="31">
        <f>'Colombia-IO-Data'!$AO25*AW83</f>
        <v>19362.906188854624</v>
      </c>
      <c r="BA83" s="31">
        <f>'Colombia-IO-Data'!$AO25*AX83</f>
        <v>17856.934621170061</v>
      </c>
      <c r="BB83">
        <f>(AY83*'Default-Data'!$F$19/biopower_dollar_index)/'Colombia-IO-Data'!$AP25</f>
        <v>0</v>
      </c>
      <c r="BC83">
        <f>(AZ83*'Default-Data'!$F$19/biopower_dollar_index)/'Colombia-IO-Data'!$AP25</f>
        <v>3.5758691382892049</v>
      </c>
      <c r="BD83">
        <f>(BA83*'Default-Data'!$F$19/biopower_dollar_index)/'Colombia-IO-Data'!$AP25</f>
        <v>3.2977519383451197</v>
      </c>
      <c r="BF83" t="s">
        <v>940</v>
      </c>
      <c r="BG83" s="18">
        <f t="shared" si="127"/>
        <v>0</v>
      </c>
      <c r="BH83" s="18">
        <f t="shared" si="128"/>
        <v>0</v>
      </c>
      <c r="BJ83" s="84">
        <v>1050229.5125272167</v>
      </c>
      <c r="BK83" s="84">
        <v>406864.26111469977</v>
      </c>
      <c r="BL83">
        <f>BG83*'Mexico-IO-Data'!AQ25</f>
        <v>0</v>
      </c>
      <c r="BM83">
        <f>BJ83*'Mexico-IO-Data'!$AQ25</f>
        <v>372259.71569347818</v>
      </c>
      <c r="BN83">
        <f>BK83*'Mexico-IO-Data'!$AQ25</f>
        <v>144215.30947452798</v>
      </c>
      <c r="BO83">
        <f>BG83*'Mexico-IO-Data'!AR25</f>
        <v>0</v>
      </c>
      <c r="BP83">
        <f>BJ83*'Mexico-IO-Data'!$AR25</f>
        <v>133123.83005133327</v>
      </c>
      <c r="BQ83">
        <f>BK83*'Mexico-IO-Data'!$AR25</f>
        <v>51572.849652890451</v>
      </c>
      <c r="BR83">
        <f>(BO83*'Default-Data'!$F$19/biopower_dollar_index)/'Mexico-IO-Data'!$AS25</f>
        <v>0</v>
      </c>
      <c r="BS83">
        <f>(BP83*'Default-Data'!$F$19/biopower_dollar_index)/'Mexico-IO-Data'!$AS25</f>
        <v>11.668581321557589</v>
      </c>
      <c r="BT83">
        <f>(BQ83*'Default-Data'!$F$19/biopower_dollar_index)/'Mexico-IO-Data'!$AS25</f>
        <v>4.520467822531586</v>
      </c>
      <c r="BU83" s="84">
        <v>43464.522321376739</v>
      </c>
      <c r="BV83" s="84">
        <v>25556.826907381481</v>
      </c>
      <c r="BW83" s="31">
        <f>BH83*'Mexico-IO-Data'!AQ25</f>
        <v>0</v>
      </c>
      <c r="BX83">
        <f>BU83*'Mexico-IO-Data'!$AQ25</f>
        <v>15406.242663257128</v>
      </c>
      <c r="BY83">
        <f>BV83*'Mexico-IO-Data'!$AQ25</f>
        <v>9058.7600187275384</v>
      </c>
      <c r="BZ83" s="31">
        <f>BH83*'Mexico-IO-Data'!AR25</f>
        <v>0</v>
      </c>
      <c r="CA83">
        <f>BU83*'Mexico-IO-Data'!$AR25</f>
        <v>5509.4278095935624</v>
      </c>
      <c r="CB83">
        <f>BV83*'Mexico-IO-Data'!$AR25</f>
        <v>3239.5039763095829</v>
      </c>
      <c r="CC83">
        <f>(BZ83*'Default-Data'!$F$19/biopower_dollar_index)/'Mexico-IO-Data'!$AS25</f>
        <v>0</v>
      </c>
      <c r="CD83">
        <f>(CA83*'Default-Data'!$F$19/biopower_dollar_index)/'Mexico-IO-Data'!$AS25</f>
        <v>0.48291283691810782</v>
      </c>
      <c r="CE83">
        <f>(CB83*'Default-Data'!$F$19/biopower_dollar_index)/'Mexico-IO-Data'!$AS25</f>
        <v>0.28394927921245583</v>
      </c>
      <c r="CG83" t="s">
        <v>283</v>
      </c>
      <c r="CH83">
        <f>'Biopower-Inputs'!B16*'Biopower-Inputs'!C16+'Biopower-Inputs'!B17*'Biopower-Inputs'!C17</f>
        <v>0</v>
      </c>
      <c r="CI83">
        <v>0</v>
      </c>
      <c r="CK83" s="84">
        <v>2920228.5770972539</v>
      </c>
      <c r="CL83" s="84">
        <v>395478.1557248747</v>
      </c>
      <c r="CM83">
        <f>CH83*'Philippines-IO-Data'!AN25</f>
        <v>0</v>
      </c>
      <c r="CN83">
        <f>CK83*'Philippines-IO-Data'!$AN25</f>
        <v>1068416.449895045</v>
      </c>
      <c r="CO83">
        <f>CL83*'Philippines-IO-Data'!$AN25</f>
        <v>144692.56635061637</v>
      </c>
      <c r="CP83">
        <f>CH83*'Philippines-IO-Data'!AO25</f>
        <v>0</v>
      </c>
      <c r="CQ83">
        <f>CK83*'Philippines-IO-Data'!$AO25</f>
        <v>317861.74874695746</v>
      </c>
      <c r="CR83">
        <f>CL83*'Philippines-IO-Data'!$AO25</f>
        <v>43047.102256250451</v>
      </c>
      <c r="CS83" s="20">
        <f>(CP83*'Default-Data'!$F$19/biopower_dollar_index)/'Philippines-IO-Data'!$AP25</f>
        <v>0</v>
      </c>
      <c r="CT83" s="20">
        <f>(CQ83*'Default-Data'!$F$19/biopower_dollar_index)/'Philippines-IO-Data'!$AP25</f>
        <v>77.353156550493907</v>
      </c>
      <c r="CU83" s="20">
        <f>(CR83*'Default-Data'!$F$19/biopower_dollar_index)/'Philippines-IO-Data'!$AP25</f>
        <v>10.475715473784996</v>
      </c>
      <c r="CV83" s="84">
        <v>130773.30590820689</v>
      </c>
      <c r="CW83" s="84">
        <v>39559.908680717475</v>
      </c>
      <c r="CX83">
        <f>CI83*'Philippines-IO-Data'!AN25</f>
        <v>0</v>
      </c>
      <c r="CY83">
        <f>CV83*'Philippines-IO-Data'!$AN25</f>
        <v>47845.690003612326</v>
      </c>
      <c r="CZ83">
        <f>CW83*'Philippines-IO-Data'!$AN25</f>
        <v>14473.681109181447</v>
      </c>
      <c r="DA83">
        <f>CI83*'Philippines-IO-Data'!AO25</f>
        <v>0</v>
      </c>
      <c r="DB83">
        <f>CV83*'Philippines-IO-Data'!$AO25</f>
        <v>14234.444533353086</v>
      </c>
      <c r="DC83">
        <f>CW83*'Philippines-IO-Data'!$AO25</f>
        <v>4306.026539204031</v>
      </c>
      <c r="DD83" s="20">
        <f>(DA83*'Default-Data'!$F$19/biopower_dollar_index)/'Philippines-IO-Data'!$AP25</f>
        <v>0</v>
      </c>
      <c r="DE83" s="20">
        <f>(DB83*'Default-Data'!$F$19/biopower_dollar_index)/'Philippines-IO-Data'!$AP25</f>
        <v>3.4640192496843261</v>
      </c>
      <c r="DF83" s="20">
        <f>(DC83*'Default-Data'!$F$19/biopower_dollar_index)/'Philippines-IO-Data'!$AP25</f>
        <v>1.0478918784996432</v>
      </c>
      <c r="DH83" t="s">
        <v>940</v>
      </c>
      <c r="DI83" s="18">
        <f t="shared" si="129"/>
        <v>0</v>
      </c>
      <c r="DJ83" s="18">
        <f t="shared" si="130"/>
        <v>0</v>
      </c>
      <c r="DL83" s="84">
        <v>2537522.7771539297</v>
      </c>
      <c r="DM83" s="84">
        <v>923786.18204520922</v>
      </c>
      <c r="DN83" s="18">
        <f>DI83*'SouthAfrica-IO-Data'!AR25</f>
        <v>0</v>
      </c>
      <c r="DO83">
        <f>DL83*'Mexico-IO-Data'!$AQ25</f>
        <v>899439.11908928317</v>
      </c>
      <c r="DP83">
        <f>DM83*'Mexico-IO-Data'!$AQ25</f>
        <v>327441.17108478362</v>
      </c>
      <c r="DQ83" s="18">
        <f>DI83*'SouthAfrica-IO-Data'!AS25</f>
        <v>0</v>
      </c>
      <c r="DR83">
        <f>DL83*'Mexico-IO-Data'!$AR25</f>
        <v>321648.50340603315</v>
      </c>
      <c r="DS83">
        <f>DM83*'Mexico-IO-Data'!$AR25</f>
        <v>117096.26632604221</v>
      </c>
      <c r="DT83">
        <f>(DQ83*'Default-Data'!$F$19/biopower_dollar_index)/'SouthAfrica-IO-Data'!$AT25</f>
        <v>0</v>
      </c>
      <c r="DU83">
        <f>(DR83*'Default-Data'!$F$19/biopower_dollar_index)/'SouthAfrica-IO-Data'!$AT25</f>
        <v>19.684266993258486</v>
      </c>
      <c r="DV83">
        <f>(DS83*'Default-Data'!$F$19/biopower_dollar_index)/'SouthAfrica-IO-Data'!$AT25</f>
        <v>7.1660652727050245</v>
      </c>
      <c r="DW83" s="84">
        <v>251753.09292822873</v>
      </c>
      <c r="DX83" s="84">
        <v>81829.496259273437</v>
      </c>
      <c r="DY83" s="31">
        <f>DJ83*'SouthAfrica-IO-Data'!AR25</f>
        <v>0</v>
      </c>
      <c r="DZ83">
        <f>DW83*'SouthAfrica-IO-Data'!$AR25</f>
        <v>76505.785475809651</v>
      </c>
      <c r="EA83">
        <f>DX83*'SouthAfrica-IO-Data'!$AR25</f>
        <v>24867.340510451257</v>
      </c>
      <c r="EB83" s="31">
        <f>DJ83*'SouthAfrica-IO-Data'!AS25</f>
        <v>0</v>
      </c>
      <c r="EC83">
        <f>DW83*'SouthAfrica-IO-Data'!$AS25</f>
        <v>61253.608093925177</v>
      </c>
      <c r="ED83">
        <f>DX83*'SouthAfrica-IO-Data'!$AS25</f>
        <v>19909.792710343394</v>
      </c>
      <c r="EE83">
        <f>(EB83*'Default-Data'!$F$19/biopower_dollar_index)/'SouthAfrica-IO-Data'!$AT25</f>
        <v>0</v>
      </c>
      <c r="EF83">
        <f>(EC83*'Default-Data'!$F$19/biopower_dollar_index)/'SouthAfrica-IO-Data'!$AT25</f>
        <v>3.7486024752280147</v>
      </c>
      <c r="EG83">
        <f>(ED83*'Default-Data'!$F$19/biopower_dollar_index)/'SouthAfrica-IO-Data'!$AT25</f>
        <v>1.218440848755026</v>
      </c>
      <c r="EI83" t="s">
        <v>141</v>
      </c>
      <c r="EJ83">
        <v>0</v>
      </c>
      <c r="EK83">
        <v>0</v>
      </c>
      <c r="EM83" s="84">
        <v>5716017.5132295154</v>
      </c>
      <c r="EN83" s="84">
        <v>873778.76963938866</v>
      </c>
      <c r="EO83">
        <f>EJ83*'Zambia-IO-Data'!BO23</f>
        <v>0</v>
      </c>
      <c r="EP83">
        <f>EM83*'Zambia-IO-Data'!$BO23</f>
        <v>1832245.4761114714</v>
      </c>
      <c r="EQ83">
        <f>EN83*'Zambia-IO-Data'!$BO23</f>
        <v>280086.12536413921</v>
      </c>
      <c r="ER83">
        <f>EJ83*'Zambia-IO-Data'!BN23</f>
        <v>0</v>
      </c>
      <c r="ES83">
        <f>EM83*'Zambia-IO-Data'!$BN23</f>
        <v>1039819.1355046056</v>
      </c>
      <c r="ET83">
        <f>EN83*'Zambia-IO-Data'!$BN23</f>
        <v>158951.90712167174</v>
      </c>
      <c r="EU83">
        <f>(ER83*'Default-Data'!$F$19/biopower_dollar_index)/'Zambia-IO-Data'!$BP23</f>
        <v>0</v>
      </c>
      <c r="EV83">
        <f>(ES83*'Default-Data'!$F$19/biopower_dollar_index)/'Zambia-IO-Data'!$BP23</f>
        <v>7877.8383286202734</v>
      </c>
      <c r="EW83">
        <f>(ET83*'Default-Data'!$F$19/biopower_dollar_index)/'Zambia-IO-Data'!$BP23</f>
        <v>1204.2454149708701</v>
      </c>
      <c r="EX83" s="84">
        <v>129421.56581847563</v>
      </c>
      <c r="EY83" s="84">
        <v>77955.385894564693</v>
      </c>
      <c r="EZ83">
        <f>EK83*'Zambia-IO-Data'!BO23</f>
        <v>0</v>
      </c>
      <c r="FA83">
        <f>EX83*'Zambia-IO-Data'!$BO23</f>
        <v>41485.540926585934</v>
      </c>
      <c r="FB83">
        <f>EY83*'Zambia-IO-Data'!$BO23</f>
        <v>24988.272483990371</v>
      </c>
      <c r="FC83">
        <f>EK83*'Zambia-IO-Data'!BN23</f>
        <v>0</v>
      </c>
      <c r="FD83">
        <f>EX83*'Zambia-IO-Data'!$BN23</f>
        <v>23543.493415398174</v>
      </c>
      <c r="FE83">
        <f>EY83*'Zambia-IO-Data'!$BN23</f>
        <v>14181.115047531766</v>
      </c>
      <c r="FF83">
        <f>(FC83*'Default-Data'!$F$19/biopower_dollar_index)/'Zambia-IO-Data'!$BP23</f>
        <v>0</v>
      </c>
      <c r="FG83">
        <f>(FD83*'Default-Data'!$F$19/biopower_dollar_index)/'Zambia-IO-Data'!$BP23</f>
        <v>178.36932259131447</v>
      </c>
      <c r="FH83">
        <f>(FE83*'Default-Data'!$F$19/biopower_dollar_index)/'Zambia-IO-Data'!$BP23</f>
        <v>107.43842640461257</v>
      </c>
      <c r="FJ83" t="s">
        <v>283</v>
      </c>
      <c r="FK83">
        <f t="shared" si="131"/>
        <v>0</v>
      </c>
      <c r="FL83">
        <f t="shared" si="132"/>
        <v>0</v>
      </c>
      <c r="FN83">
        <v>9700254.4142520949</v>
      </c>
      <c r="FO83">
        <v>2034129.6665247828</v>
      </c>
      <c r="FP83">
        <f>FK83*CustomRegion1!C21</f>
        <v>0</v>
      </c>
      <c r="FQ83">
        <f>FN83*CustomRegion1!$C21</f>
        <v>3549006.9050196852</v>
      </c>
      <c r="FR83">
        <f>FO83*CustomRegion1!$C21</f>
        <v>744221.74140042393</v>
      </c>
      <c r="FS83">
        <f>FK83*CustomRegion1!D21</f>
        <v>0</v>
      </c>
      <c r="FT83">
        <f>FN83*CustomRegion1!$D21</f>
        <v>1055855.646228024</v>
      </c>
      <c r="FU83">
        <f>FO83*CustomRegion1!$D21</f>
        <v>221411.43951900303</v>
      </c>
      <c r="FV83">
        <f>(FS83*'Default-Data'!$F$19/biopower_dollar_index)/CustomRegion1!$E21</f>
        <v>0</v>
      </c>
      <c r="FW83">
        <f>(FT83*'Default-Data'!$F$19/biopower_dollar_index)/CustomRegion1!$E21</f>
        <v>258.02111588598916</v>
      </c>
      <c r="FX83">
        <f>(FU83*'Default-Data'!$F$19/biopower_dollar_index)/CustomRegion1!$E21</f>
        <v>54.106664011037303</v>
      </c>
      <c r="FY83">
        <v>638079.44547243265</v>
      </c>
      <c r="FZ83">
        <v>198844.728501103</v>
      </c>
      <c r="GA83">
        <f>FL83*CustomRegion1!C21</f>
        <v>0</v>
      </c>
      <c r="GB83">
        <f>FY83*CustomRegion1!$C21</f>
        <v>233452.47054609293</v>
      </c>
      <c r="GC83">
        <f>FZ83*CustomRegion1!$C21</f>
        <v>72750.804704702154</v>
      </c>
      <c r="GD83">
        <f>FL83*CustomRegion1!D21</f>
        <v>0</v>
      </c>
      <c r="GE83">
        <f>FY83*CustomRegion1!$D21</f>
        <v>69453.826309364857</v>
      </c>
      <c r="GF83">
        <f>FZ83*CustomRegion1!$D21</f>
        <v>21643.899257126413</v>
      </c>
      <c r="GG83">
        <f>(GD83*'Default-Data'!$C$58/biopower_dollar_index)/CustomRegion1!$E21</f>
        <v>0</v>
      </c>
      <c r="GH83">
        <f>(GE83*'Default-Data'!$C$58/biopower_dollar_index)/CustomRegion1!$E21</f>
        <v>16.972541493635056</v>
      </c>
      <c r="GI83">
        <f>(GF83*'Default-Data'!$C$58/biopower_dollar_index)/CustomRegion1!$E21</f>
        <v>5.289153927810351</v>
      </c>
      <c r="GK83" t="s">
        <v>46</v>
      </c>
      <c r="GL83">
        <f t="shared" si="133"/>
        <v>0</v>
      </c>
      <c r="GM83">
        <f t="shared" si="134"/>
        <v>0</v>
      </c>
      <c r="GO83">
        <v>18897184.03807988</v>
      </c>
      <c r="GP83">
        <v>2640789.0617716871</v>
      </c>
      <c r="GQ83">
        <f>GL83*CustomRegion2!C25</f>
        <v>0</v>
      </c>
      <c r="GR83">
        <f>GO83*CustomRegion2!$C25</f>
        <v>7100575.4726501331</v>
      </c>
      <c r="GS83">
        <f>GP83*CustomRegion2!$C25</f>
        <v>992270.7003685442</v>
      </c>
      <c r="GT83">
        <f>GL83*CustomRegion2!D25</f>
        <v>0</v>
      </c>
      <c r="GU83">
        <f>GO83*CustomRegion2!$D25</f>
        <v>5084877.6123834504</v>
      </c>
      <c r="GV83">
        <f>GP83*CustomRegion2!$D25</f>
        <v>710586.78119294858</v>
      </c>
      <c r="GW83">
        <f>(GT83*'Default-Data'!$C$59/biopower_dollar_index)/CustomRegion2!$E25</f>
        <v>0</v>
      </c>
      <c r="GX83">
        <f>(GU83*'Default-Data'!$C$59/biopower_dollar_index)/CustomRegion2!$E25</f>
        <v>445.70012677207865</v>
      </c>
      <c r="GY83">
        <f>(GV83*'Default-Data'!$C$59/biopower_dollar_index)/CustomRegion2!$E25</f>
        <v>62.284413235230005</v>
      </c>
      <c r="GZ83">
        <v>188029.25575649619</v>
      </c>
      <c r="HA83">
        <v>147132.55746974211</v>
      </c>
      <c r="HB83">
        <f>GM83*CustomRegion2!C25</f>
        <v>0</v>
      </c>
      <c r="HC83">
        <f>GZ83*CustomRegion2!$C25</f>
        <v>70651.580620415814</v>
      </c>
      <c r="HD83">
        <f>HA83*CustomRegion2!$C25</f>
        <v>55284.735899946827</v>
      </c>
      <c r="HE83">
        <f>GM83*CustomRegion2!D25</f>
        <v>0</v>
      </c>
      <c r="HF83">
        <f>GZ83*CustomRegion2!$D25</f>
        <v>50595.144289364624</v>
      </c>
      <c r="HG83">
        <f>HA83*CustomRegion2!$D25</f>
        <v>39590.610221237584</v>
      </c>
      <c r="HH83">
        <f>(HE83*'Default-Data'!$C$59/biopower_dollar_index)/CustomRegion2!$E25</f>
        <v>0</v>
      </c>
      <c r="HI83">
        <f>(HF83*'Default-Data'!$C$59/biopower_dollar_index)/CustomRegion2!$E25</f>
        <v>4.4347699085035339</v>
      </c>
      <c r="HJ83">
        <f>(HG83*'Default-Data'!$C$59/biopower_dollar_index)/CustomRegion2!$E25</f>
        <v>3.4701995484840187</v>
      </c>
      <c r="HL83" t="s">
        <v>141</v>
      </c>
      <c r="HM83">
        <f t="shared" si="135"/>
        <v>0</v>
      </c>
      <c r="HN83">
        <f t="shared" si="136"/>
        <v>0</v>
      </c>
      <c r="HP83">
        <v>5716017.5132295154</v>
      </c>
      <c r="HQ83">
        <v>873778.76963938866</v>
      </c>
      <c r="HR83">
        <f>HM83*CustomRegion3!D24</f>
        <v>0</v>
      </c>
      <c r="HS83">
        <f>HP83*CustomRegion3!$D24</f>
        <v>1832245.4761114714</v>
      </c>
      <c r="HT83">
        <f>HQ83*CustomRegion3!$D24</f>
        <v>280086.12536413921</v>
      </c>
      <c r="HU83">
        <f>HM83*CustomRegion3!E24</f>
        <v>0</v>
      </c>
      <c r="HV83">
        <f>HP83*CustomRegion3!$E24</f>
        <v>1039819.1355046056</v>
      </c>
      <c r="HW83">
        <f>HQ83*CustomRegion3!$E24</f>
        <v>158951.90712167174</v>
      </c>
      <c r="HX83">
        <f>(HU83*'Default-Data'!$C$60/biopower_dollar_index)/CustomRegion3!$F24</f>
        <v>0</v>
      </c>
      <c r="HY83">
        <f>(HV83*'Default-Data'!$C$60/biopower_dollar_index)/CustomRegion3!$F24</f>
        <v>7909.744604794555</v>
      </c>
      <c r="HZ83">
        <f>(HW83*'Default-Data'!$C$60/biopower_dollar_index)/CustomRegion3!$F24</f>
        <v>1209.1227664966157</v>
      </c>
      <c r="IA83">
        <v>129421.56581847563</v>
      </c>
      <c r="IB83">
        <v>77955.385894564693</v>
      </c>
      <c r="IC83">
        <f>HN83*CustomRegion3!D24</f>
        <v>0</v>
      </c>
      <c r="ID83">
        <f>IA83*CustomRegion3!$D24</f>
        <v>41485.540926585934</v>
      </c>
      <c r="IE83">
        <f>IB83*CustomRegion3!$D24</f>
        <v>24988.272483990371</v>
      </c>
      <c r="IF83">
        <f>HN83*CustomRegion3!E24</f>
        <v>0</v>
      </c>
      <c r="IG83">
        <f>IA83*CustomRegion3!$E24</f>
        <v>23543.493415398174</v>
      </c>
      <c r="IH83">
        <f>IB83*CustomRegion3!$E24</f>
        <v>14181.115047531766</v>
      </c>
      <c r="II83">
        <f>(IF83*'Default-Data'!$C$60/biopower_dollar_index)/CustomRegion3!$F24</f>
        <v>0</v>
      </c>
      <c r="IJ83">
        <f>(IG83*'Default-Data'!$C$60/biopower_dollar_index)/CustomRegion3!$F24</f>
        <v>179.09174169033841</v>
      </c>
      <c r="IK83">
        <f>(IH83*'Default-Data'!$C$60/biopower_dollar_index)/CustomRegion3!$F24</f>
        <v>107.87356609161809</v>
      </c>
    </row>
    <row r="84" spans="2:245" x14ac:dyDescent="0.3">
      <c r="AD84">
        <v>83</v>
      </c>
      <c r="AE84" t="s">
        <v>284</v>
      </c>
      <c r="AF84" s="4">
        <v>0</v>
      </c>
      <c r="AG84" s="4">
        <v>0</v>
      </c>
      <c r="AI84" s="84">
        <v>609263.58394331625</v>
      </c>
      <c r="AJ84" s="84">
        <v>182555.88857790851</v>
      </c>
      <c r="AK84">
        <f>'Colombia-IO-Data'!$AN26*Calculations!AF84</f>
        <v>0</v>
      </c>
      <c r="AL84">
        <f>'Colombia-IO-Data'!$AN26*AI84</f>
        <v>145550.9692951481</v>
      </c>
      <c r="AM84">
        <f>'Colombia-IO-Data'!$AN26*AJ84</f>
        <v>43611.972278198278</v>
      </c>
      <c r="AN84">
        <f>'Colombia-IO-Data'!$AO26*Calculations!AK84</f>
        <v>0</v>
      </c>
      <c r="AO84">
        <f>'Colombia-IO-Data'!$AO26*Calculations!AL84</f>
        <v>57817.013207310563</v>
      </c>
      <c r="AP84">
        <f>'Colombia-IO-Data'!$AO26*Calculations!AM84</f>
        <v>17323.924322979456</v>
      </c>
      <c r="AQ84">
        <f>(AN84*'Default-Data'!$F$19/biopower_dollar_index)/'Colombia-IO-Data'!$AP26</f>
        <v>0</v>
      </c>
      <c r="AR84">
        <f>(AO84*'Default-Data'!$F$19/biopower_dollar_index)/'Colombia-IO-Data'!$AP26</f>
        <v>10.677429884729039</v>
      </c>
      <c r="AS84">
        <f>(AP84*'Default-Data'!$F$19/biopower_dollar_index)/'Colombia-IO-Data'!$AP26</f>
        <v>3.1993175888161631</v>
      </c>
      <c r="AT84" s="84">
        <v>53336.580823446799</v>
      </c>
      <c r="AU84" s="84">
        <v>18499.916907978593</v>
      </c>
      <c r="AV84" s="31">
        <f>'Colombia-IO-Data'!$AN26*AG84</f>
        <v>0</v>
      </c>
      <c r="AW84">
        <f>'Colombia-IO-Data'!$AN26*AT84</f>
        <v>12741.925239477221</v>
      </c>
      <c r="AX84">
        <f>'Colombia-IO-Data'!$AN26*AU84</f>
        <v>4419.5663564991619</v>
      </c>
      <c r="AY84" s="31">
        <f>'Colombia-IO-Data'!$AO26*AV84</f>
        <v>0</v>
      </c>
      <c r="AZ84" s="31">
        <f>'Colombia-IO-Data'!$AO26*AW84</f>
        <v>5061.4576009008824</v>
      </c>
      <c r="BA84" s="31">
        <f>'Colombia-IO-Data'!$AO26*AX84</f>
        <v>1755.5783217502444</v>
      </c>
      <c r="BB84">
        <f>(AY84*'Default-Data'!$F$19/biopower_dollar_index)/'Colombia-IO-Data'!$AP26</f>
        <v>0</v>
      </c>
      <c r="BC84">
        <f>(AZ84*'Default-Data'!$F$19/biopower_dollar_index)/'Colombia-IO-Data'!$AP26</f>
        <v>0.93473107049595239</v>
      </c>
      <c r="BD84">
        <f>(BA84*'Default-Data'!$F$19/biopower_dollar_index)/'Colombia-IO-Data'!$AP26</f>
        <v>0.32421364227905713</v>
      </c>
      <c r="BF84" t="s">
        <v>941</v>
      </c>
      <c r="BG84" s="18">
        <f t="shared" si="127"/>
        <v>0</v>
      </c>
      <c r="BH84" s="18">
        <f t="shared" si="128"/>
        <v>0</v>
      </c>
      <c r="BJ84" s="84">
        <v>1250039.0096665504</v>
      </c>
      <c r="BK84" s="84">
        <v>2304605.3174053943</v>
      </c>
      <c r="BL84">
        <f>BG84*'Mexico-IO-Data'!AQ26</f>
        <v>0</v>
      </c>
      <c r="BM84">
        <f>BJ84*'Mexico-IO-Data'!$AQ26</f>
        <v>169439.35733142454</v>
      </c>
      <c r="BN84">
        <f>BK84*'Mexico-IO-Data'!$AQ26</f>
        <v>312382.92634396872</v>
      </c>
      <c r="BO84">
        <f>BG84*'Mexico-IO-Data'!AR26</f>
        <v>0</v>
      </c>
      <c r="BP84">
        <f>BJ84*'Mexico-IO-Data'!$AR26</f>
        <v>72645.517874353434</v>
      </c>
      <c r="BQ84">
        <f>BK84*'Mexico-IO-Data'!$AR26</f>
        <v>133931.21773340725</v>
      </c>
      <c r="BR84">
        <f>(BO84*'Default-Data'!$F$19/biopower_dollar_index)/'Mexico-IO-Data'!$AS26</f>
        <v>0</v>
      </c>
      <c r="BS84">
        <f>(BP84*'Default-Data'!$F$19/biopower_dollar_index)/'Mexico-IO-Data'!$AS26</f>
        <v>7.2922240356098227</v>
      </c>
      <c r="BT84">
        <f>(BQ84*'Default-Data'!$F$19/biopower_dollar_index)/'Mexico-IO-Data'!$AS26</f>
        <v>13.444139069436533</v>
      </c>
      <c r="BU84" s="84">
        <v>142875.7747235877</v>
      </c>
      <c r="BV84" s="84">
        <v>144761.7911324889</v>
      </c>
      <c r="BW84" s="31">
        <f>BH84*'Mexico-IO-Data'!AQ26</f>
        <v>0</v>
      </c>
      <c r="BX84">
        <f>BU84*'Mexico-IO-Data'!$AQ26</f>
        <v>19366.419175871812</v>
      </c>
      <c r="BY84">
        <f>BV84*'Mexico-IO-Data'!$AQ26</f>
        <v>19622.063524383771</v>
      </c>
      <c r="BZ84" s="31">
        <f>BH84*'Mexico-IO-Data'!AR26</f>
        <v>0</v>
      </c>
      <c r="CA84">
        <f>BU84*'Mexico-IO-Data'!$AR26</f>
        <v>8303.1685941250526</v>
      </c>
      <c r="CB84">
        <f>BV84*'Mexico-IO-Data'!$AR26</f>
        <v>8412.7736845939526</v>
      </c>
      <c r="CC84">
        <f>(BZ84*'Default-Data'!$F$19/biopower_dollar_index)/'Mexico-IO-Data'!$AS26</f>
        <v>0</v>
      </c>
      <c r="CD84">
        <f>(CA84*'Default-Data'!$F$19/biopower_dollar_index)/'Mexico-IO-Data'!$AS26</f>
        <v>0.83347971582394376</v>
      </c>
      <c r="CE84">
        <f>(CB84*'Default-Data'!$F$19/biopower_dollar_index)/'Mexico-IO-Data'!$AS26</f>
        <v>0.84448197581918394</v>
      </c>
      <c r="CG84" t="s">
        <v>284</v>
      </c>
      <c r="CH84">
        <v>0</v>
      </c>
      <c r="CI84">
        <v>0</v>
      </c>
      <c r="CK84" s="84">
        <v>26193680.849863403</v>
      </c>
      <c r="CL84" s="84">
        <v>9386900.8319790363</v>
      </c>
      <c r="CM84">
        <f>CH84*'Philippines-IO-Data'!AN26</f>
        <v>0</v>
      </c>
      <c r="CN84">
        <f>CK84*'Philippines-IO-Data'!$AN26</f>
        <v>6455675.2150518633</v>
      </c>
      <c r="CO84">
        <f>CL84*'Philippines-IO-Data'!$AN26</f>
        <v>2313488.6385191944</v>
      </c>
      <c r="CP84">
        <f>CH84*'Philippines-IO-Data'!AO26</f>
        <v>0</v>
      </c>
      <c r="CQ84">
        <f>CK84*'Philippines-IO-Data'!$AO26</f>
        <v>2422429.2005115272</v>
      </c>
      <c r="CR84">
        <f>CL84*'Philippines-IO-Data'!$AO26</f>
        <v>868114.06186200632</v>
      </c>
      <c r="CS84" s="20">
        <f>(CP84*'Default-Data'!$F$19/biopower_dollar_index)/'Philippines-IO-Data'!$AP26</f>
        <v>0</v>
      </c>
      <c r="CT84" s="20">
        <f>(CQ84*'Default-Data'!$F$19/biopower_dollar_index)/'Philippines-IO-Data'!$AP26</f>
        <v>589.50957741325135</v>
      </c>
      <c r="CU84" s="20">
        <f>(CR84*'Default-Data'!$F$19/biopower_dollar_index)/'Philippines-IO-Data'!$AP26</f>
        <v>211.25965359347029</v>
      </c>
      <c r="CV84" s="84">
        <v>1167175.4230636149</v>
      </c>
      <c r="CW84" s="84">
        <v>938977.12005711533</v>
      </c>
      <c r="CX84">
        <f>CI84*'Philippines-IO-Data'!AN26</f>
        <v>0</v>
      </c>
      <c r="CY84">
        <f>CV84*'Philippines-IO-Data'!$AN26</f>
        <v>287661.19177667028</v>
      </c>
      <c r="CZ84">
        <f>CW84*'Philippines-IO-Data'!$AN26</f>
        <v>231419.60674401012</v>
      </c>
      <c r="DA84">
        <f>CI84*'Philippines-IO-Data'!AO26</f>
        <v>0</v>
      </c>
      <c r="DB84">
        <f>CV84*'Philippines-IO-Data'!$AO26</f>
        <v>107942.05835960015</v>
      </c>
      <c r="DC84">
        <f>CW84*'Philippines-IO-Data'!$AO26</f>
        <v>86837.951766921527</v>
      </c>
      <c r="DD84" s="20">
        <f>(DA84*'Default-Data'!$F$19/biopower_dollar_index)/'Philippines-IO-Data'!$AP26</f>
        <v>0</v>
      </c>
      <c r="DE84" s="20">
        <f>(DB84*'Default-Data'!$F$19/biopower_dollar_index)/'Philippines-IO-Data'!$AP26</f>
        <v>26.268209281512743</v>
      </c>
      <c r="DF84" s="20">
        <f>(DC84*'Default-Data'!$F$19/biopower_dollar_index)/'Philippines-IO-Data'!$AP26</f>
        <v>21.132425351684333</v>
      </c>
      <c r="DH84" t="s">
        <v>941</v>
      </c>
      <c r="DI84" s="18">
        <f t="shared" si="129"/>
        <v>0</v>
      </c>
      <c r="DJ84" s="18">
        <f t="shared" si="130"/>
        <v>0</v>
      </c>
      <c r="DL84" s="84">
        <v>1045903.6318466405</v>
      </c>
      <c r="DM84" s="84">
        <v>1625212.4900216467</v>
      </c>
      <c r="DN84" s="18">
        <f>DI84*'SouthAfrica-IO-Data'!AR26</f>
        <v>0</v>
      </c>
      <c r="DO84">
        <f>DL84*'Mexico-IO-Data'!$AQ26</f>
        <v>141769.36706796897</v>
      </c>
      <c r="DP84">
        <f>DM84*'Mexico-IO-Data'!$AQ26</f>
        <v>220293.09302093592</v>
      </c>
      <c r="DQ84" s="18">
        <f>DI84*'SouthAfrica-IO-Data'!AS26</f>
        <v>0</v>
      </c>
      <c r="DR84">
        <f>DL84*'Mexico-IO-Data'!$AR26</f>
        <v>60782.27190880556</v>
      </c>
      <c r="DS84">
        <f>DM84*'Mexico-IO-Data'!$AR26</f>
        <v>94448.574868862546</v>
      </c>
      <c r="DT84">
        <f>(DQ84*'Default-Data'!$F$19/biopower_dollar_index)/'SouthAfrica-IO-Data'!$AT26</f>
        <v>0</v>
      </c>
      <c r="DU84">
        <f>(DR84*'Default-Data'!$F$19/biopower_dollar_index)/'SouthAfrica-IO-Data'!$AT26</f>
        <v>3.7197576113059636</v>
      </c>
      <c r="DV84">
        <f>(DS84*'Default-Data'!$F$19/biopower_dollar_index)/'SouthAfrica-IO-Data'!$AT26</f>
        <v>5.7800703101812791</v>
      </c>
      <c r="DW84" s="84">
        <v>30422.244399905874</v>
      </c>
      <c r="DX84" s="84">
        <v>143962.23060873008</v>
      </c>
      <c r="DY84" s="31">
        <f>DJ84*'SouthAfrica-IO-Data'!AR26</f>
        <v>0</v>
      </c>
      <c r="DZ84">
        <f>DW84*'SouthAfrica-IO-Data'!$AR26</f>
        <v>7743.0621302044501</v>
      </c>
      <c r="EA84">
        <f>DX84*'SouthAfrica-IO-Data'!$AR26</f>
        <v>36641.231375081152</v>
      </c>
      <c r="EB84" s="31">
        <f>DJ84*'SouthAfrica-IO-Data'!AS26</f>
        <v>0</v>
      </c>
      <c r="EC84">
        <f>DW84*'SouthAfrica-IO-Data'!$AS26</f>
        <v>5412.9006385220528</v>
      </c>
      <c r="ED84">
        <f>DX84*'SouthAfrica-IO-Data'!$AS26</f>
        <v>25614.587791144859</v>
      </c>
      <c r="EE84">
        <f>(EB84*'Default-Data'!$F$19/biopower_dollar_index)/'SouthAfrica-IO-Data'!$AT26</f>
        <v>0</v>
      </c>
      <c r="EF84">
        <f>(EC84*'Default-Data'!$F$19/biopower_dollar_index)/'SouthAfrica-IO-Data'!$AT26</f>
        <v>0.33125906151705387</v>
      </c>
      <c r="EG84">
        <f>(ED84*'Default-Data'!$F$19/biopower_dollar_index)/'SouthAfrica-IO-Data'!$AT26</f>
        <v>1.5675632862083364</v>
      </c>
      <c r="EI84" t="s">
        <v>142</v>
      </c>
      <c r="EJ84">
        <v>0</v>
      </c>
      <c r="EK84">
        <v>0</v>
      </c>
      <c r="EM84" s="84">
        <v>86180411.230136201</v>
      </c>
      <c r="EN84" s="84">
        <v>5016954.1289856285</v>
      </c>
      <c r="EO84">
        <f>EJ84*'Zambia-IO-Data'!BO24</f>
        <v>0</v>
      </c>
      <c r="EP84">
        <f>EM84*'Zambia-IO-Data'!$BO24</f>
        <v>21054926.917545728</v>
      </c>
      <c r="EQ84">
        <f>EN84*'Zambia-IO-Data'!$BO24</f>
        <v>1225703.1618518624</v>
      </c>
      <c r="ER84">
        <f>EJ84*'Zambia-IO-Data'!BN24</f>
        <v>0</v>
      </c>
      <c r="ES84">
        <f>EM84*'Zambia-IO-Data'!$BN24</f>
        <v>767893.78700064775</v>
      </c>
      <c r="ET84">
        <f>EN84*'Zambia-IO-Data'!$BN24</f>
        <v>44702.593667459128</v>
      </c>
      <c r="EU84">
        <f>(ER84*'Default-Data'!$F$19/biopower_dollar_index)/'Zambia-IO-Data'!$BP24</f>
        <v>0</v>
      </c>
      <c r="EV84">
        <f>(ES84*'Default-Data'!$F$19/biopower_dollar_index)/'Zambia-IO-Data'!$BP24</f>
        <v>529.54626008300431</v>
      </c>
      <c r="EW84">
        <f>(ET84*'Default-Data'!$F$19/biopower_dollar_index)/'Zambia-IO-Data'!$BP24</f>
        <v>30.82729889647252</v>
      </c>
      <c r="EX84" s="84">
        <v>2071471.8101198878</v>
      </c>
      <c r="EY84" s="84">
        <v>430742.15347983595</v>
      </c>
      <c r="EZ84">
        <f>EK84*'Zambia-IO-Data'!BO24</f>
        <v>0</v>
      </c>
      <c r="FA84">
        <f>EX84*'Zambia-IO-Data'!$BO24</f>
        <v>506085.86047891696</v>
      </c>
      <c r="FB84">
        <f>EY84*'Zambia-IO-Data'!$BO24</f>
        <v>105235.56841247482</v>
      </c>
      <c r="FC84">
        <f>EK84*'Zambia-IO-Data'!BN24</f>
        <v>0</v>
      </c>
      <c r="FD84">
        <f>EX84*'Zambia-IO-Data'!$BN24</f>
        <v>18457.446538405587</v>
      </c>
      <c r="FE84">
        <f>EY84*'Zambia-IO-Data'!$BN24</f>
        <v>3838.0441533653461</v>
      </c>
      <c r="FF84">
        <f>(FC84*'Default-Data'!$F$19/biopower_dollar_index)/'Zambia-IO-Data'!$BP24</f>
        <v>0</v>
      </c>
      <c r="FG84">
        <f>(FD84*'Default-Data'!$F$19/biopower_dollar_index)/'Zambia-IO-Data'!$BP24</f>
        <v>12.728416286934262</v>
      </c>
      <c r="FH84">
        <f>(FE84*'Default-Data'!$F$19/biopower_dollar_index)/'Zambia-IO-Data'!$BP24</f>
        <v>2.6467487585576017</v>
      </c>
      <c r="FJ84" t="s">
        <v>284</v>
      </c>
      <c r="FK84">
        <f t="shared" si="131"/>
        <v>0</v>
      </c>
      <c r="FL84">
        <f t="shared" si="132"/>
        <v>0</v>
      </c>
      <c r="FN84">
        <v>47166006.447606266</v>
      </c>
      <c r="FO84">
        <v>22265491.811011761</v>
      </c>
      <c r="FP84">
        <f>FK84*CustomRegion1!C22</f>
        <v>0</v>
      </c>
      <c r="FQ84">
        <f>FN84*CustomRegion1!$C22</f>
        <v>11624499.075256009</v>
      </c>
      <c r="FR84">
        <f>FO84*CustomRegion1!$C22</f>
        <v>5487536.6489791544</v>
      </c>
      <c r="FS84">
        <f>FK84*CustomRegion1!D22</f>
        <v>0</v>
      </c>
      <c r="FT84">
        <f>FN84*CustomRegion1!$D22</f>
        <v>4361979.9731503651</v>
      </c>
      <c r="FU84">
        <f>FO84*CustomRegion1!$D22</f>
        <v>2059144.6401098857</v>
      </c>
      <c r="FV84">
        <f>(FS84*'Default-Data'!$F$19/biopower_dollar_index)/CustomRegion1!$E22</f>
        <v>0</v>
      </c>
      <c r="FW84">
        <f>(FT84*'Default-Data'!$F$19/biopower_dollar_index)/CustomRegion1!$E22</f>
        <v>1065.9439518700397</v>
      </c>
      <c r="FX84">
        <f>(FU84*'Default-Data'!$F$19/biopower_dollar_index)/CustomRegion1!$E22</f>
        <v>503.19643571529042</v>
      </c>
      <c r="FY84">
        <v>2288794.2442755857</v>
      </c>
      <c r="FZ84">
        <v>2176545.4518286176</v>
      </c>
      <c r="GA84">
        <f>FL84*CustomRegion1!C22</f>
        <v>0</v>
      </c>
      <c r="GB84">
        <f>FY84*CustomRegion1!$C22</f>
        <v>564094.53714483627</v>
      </c>
      <c r="GC84">
        <f>FZ84*CustomRegion1!$C22</f>
        <v>536429.78275339038</v>
      </c>
      <c r="GD84">
        <f>FL84*CustomRegion1!D22</f>
        <v>0</v>
      </c>
      <c r="GE84">
        <f>FY84*CustomRegion1!$D22</f>
        <v>211670.97679304611</v>
      </c>
      <c r="GF84">
        <f>FZ84*CustomRegion1!$D22</f>
        <v>201290.04735803272</v>
      </c>
      <c r="GG84">
        <f>(GD84*'Default-Data'!$C$58/biopower_dollar_index)/CustomRegion1!$E22</f>
        <v>0</v>
      </c>
      <c r="GH84">
        <f>(GE84*'Default-Data'!$C$58/biopower_dollar_index)/CustomRegion1!$E22</f>
        <v>51.726371713718351</v>
      </c>
      <c r="GI84">
        <f>(GF84*'Default-Data'!$C$58/biopower_dollar_index)/CustomRegion1!$E22</f>
        <v>49.189567552728519</v>
      </c>
      <c r="GK84" t="s">
        <v>47</v>
      </c>
      <c r="GL84">
        <f t="shared" si="133"/>
        <v>0</v>
      </c>
      <c r="GM84">
        <f t="shared" si="134"/>
        <v>0</v>
      </c>
      <c r="GO84">
        <v>81959603.828258857</v>
      </c>
      <c r="GP84">
        <v>17899900.572712883</v>
      </c>
      <c r="GQ84">
        <f>GL84*CustomRegion2!C26</f>
        <v>0</v>
      </c>
      <c r="GR84">
        <f>GO84*CustomRegion2!$C26</f>
        <v>13465213.737764059</v>
      </c>
      <c r="GS84">
        <f>GP84*CustomRegion2!$C26</f>
        <v>2940790.0458054785</v>
      </c>
      <c r="GT84">
        <f>GL84*CustomRegion2!D26</f>
        <v>0</v>
      </c>
      <c r="GU84">
        <f>GO84*CustomRegion2!$D26</f>
        <v>5668628.5244274875</v>
      </c>
      <c r="GV84">
        <f>GP84*CustomRegion2!$D26</f>
        <v>1238023.1508136091</v>
      </c>
      <c r="GW84">
        <f>(GT84*'Default-Data'!$C$59/biopower_dollar_index)/CustomRegion2!$E26</f>
        <v>0</v>
      </c>
      <c r="GX84">
        <f>(GU84*'Default-Data'!$C$59/biopower_dollar_index)/CustomRegion2!$E26</f>
        <v>569.02215558940952</v>
      </c>
      <c r="GY84">
        <f>(GV84*'Default-Data'!$C$59/biopower_dollar_index)/CustomRegion2!$E26</f>
        <v>124.27390486249948</v>
      </c>
      <c r="GZ84">
        <v>687375.12494611414</v>
      </c>
      <c r="HA84">
        <v>997299.70403257105</v>
      </c>
      <c r="HB84">
        <f>GM84*CustomRegion2!C26</f>
        <v>0</v>
      </c>
      <c r="HC84">
        <f>GZ84*CustomRegion2!$C26</f>
        <v>112929.44991311006</v>
      </c>
      <c r="HD84">
        <f>HA84*CustomRegion2!$C26</f>
        <v>163847.22531781284</v>
      </c>
      <c r="HE84">
        <f>GM84*CustomRegion2!D26</f>
        <v>0</v>
      </c>
      <c r="HF84">
        <f>GZ84*CustomRegion2!$D26</f>
        <v>47541.399155811749</v>
      </c>
      <c r="HG84">
        <f>HA84*CustomRegion2!$D26</f>
        <v>68976.926261482426</v>
      </c>
      <c r="HH84">
        <f>(HE84*'Default-Data'!$C$59/biopower_dollar_index)/CustomRegion2!$E26</f>
        <v>0</v>
      </c>
      <c r="HI84">
        <f>(HF84*'Default-Data'!$C$59/biopower_dollar_index)/CustomRegion2!$E26</f>
        <v>4.7722494622469025</v>
      </c>
      <c r="HJ84">
        <f>(HG84*'Default-Data'!$C$59/biopower_dollar_index)/CustomRegion2!$E26</f>
        <v>6.9239674284715171</v>
      </c>
      <c r="HL84" t="s">
        <v>142</v>
      </c>
      <c r="HM84">
        <f t="shared" si="135"/>
        <v>0</v>
      </c>
      <c r="HN84">
        <f t="shared" si="136"/>
        <v>0</v>
      </c>
      <c r="HP84">
        <v>86180411.230136201</v>
      </c>
      <c r="HQ84">
        <v>5016954.1289856285</v>
      </c>
      <c r="HR84">
        <f>HM84*CustomRegion3!D25</f>
        <v>0</v>
      </c>
      <c r="HS84">
        <f>HP84*CustomRegion3!$D25</f>
        <v>21054926.917545728</v>
      </c>
      <c r="HT84">
        <f>HQ84*CustomRegion3!$D25</f>
        <v>1225703.1618518624</v>
      </c>
      <c r="HU84">
        <f>HM84*CustomRegion3!E25</f>
        <v>0</v>
      </c>
      <c r="HV84">
        <f>HP84*CustomRegion3!$E25</f>
        <v>767893.78700064775</v>
      </c>
      <c r="HW84">
        <f>HQ84*CustomRegion3!$E25</f>
        <v>44702.593667459128</v>
      </c>
      <c r="HX84">
        <f>(HU84*'Default-Data'!$C$60/biopower_dollar_index)/CustomRegion3!$F25</f>
        <v>0</v>
      </c>
      <c r="HY84">
        <f>(HV84*'Default-Data'!$C$60/biopower_dollar_index)/CustomRegion3!$F25</f>
        <v>531.69099173608777</v>
      </c>
      <c r="HZ84">
        <f>(HW84*'Default-Data'!$C$60/biopower_dollar_index)/CustomRegion3!$F25</f>
        <v>30.952153491257054</v>
      </c>
      <c r="IA84">
        <v>2071471.8101198878</v>
      </c>
      <c r="IB84">
        <v>430742.15347983595</v>
      </c>
      <c r="IC84">
        <f>HN84*CustomRegion3!D25</f>
        <v>0</v>
      </c>
      <c r="ID84">
        <f>IA84*CustomRegion3!$D25</f>
        <v>506085.86047891696</v>
      </c>
      <c r="IE84">
        <f>IB84*CustomRegion3!$D25</f>
        <v>105235.56841247482</v>
      </c>
      <c r="IF84">
        <f>HN84*CustomRegion3!E25</f>
        <v>0</v>
      </c>
      <c r="IG84">
        <f>IA84*CustomRegion3!$E25</f>
        <v>18457.446538405587</v>
      </c>
      <c r="IH84">
        <f>IB84*CustomRegion3!$E25</f>
        <v>3838.0441533653461</v>
      </c>
      <c r="II84">
        <f>(IF84*'Default-Data'!$C$60/biopower_dollar_index)/CustomRegion3!$F25</f>
        <v>0</v>
      </c>
      <c r="IJ84">
        <f>(IG84*'Default-Data'!$C$60/biopower_dollar_index)/CustomRegion3!$F25</f>
        <v>12.779968038616792</v>
      </c>
      <c r="IK84">
        <f>(IH84*'Default-Data'!$C$60/biopower_dollar_index)/CustomRegion3!$F25</f>
        <v>2.6574684373999147</v>
      </c>
    </row>
    <row r="85" spans="2:245" x14ac:dyDescent="0.3">
      <c r="AD85">
        <v>84</v>
      </c>
      <c r="AE85" t="s">
        <v>285</v>
      </c>
      <c r="AF85" s="4">
        <f>'Biopower-Inputs'!B25*'Biopower-Inputs'!C25</f>
        <v>24262093.785730273</v>
      </c>
      <c r="AG85" s="4">
        <v>0</v>
      </c>
      <c r="AI85" s="84">
        <v>13718068.212844148</v>
      </c>
      <c r="AJ85" s="84">
        <v>680321.7657699585</v>
      </c>
      <c r="AK85">
        <f>'Colombia-IO-Data'!$AN27*Calculations!AF85</f>
        <v>6136665.7769577671</v>
      </c>
      <c r="AL85">
        <f>'Colombia-IO-Data'!$AN27*AI85</f>
        <v>3469741.7490507415</v>
      </c>
      <c r="AM85">
        <f>'Colombia-IO-Data'!$AN27*AJ85</f>
        <v>172075.30950092402</v>
      </c>
      <c r="AN85">
        <f>'Colombia-IO-Data'!$AO27*Calculations!AK85</f>
        <v>3176325.9225854799</v>
      </c>
      <c r="AO85">
        <f>'Colombia-IO-Data'!$AO27*Calculations!AL85</f>
        <v>1795931.3840374397</v>
      </c>
      <c r="AP85">
        <f>'Colombia-IO-Data'!$AO27*Calculations!AM85</f>
        <v>89065.835760027898</v>
      </c>
      <c r="AQ85">
        <f>(AN85*'Default-Data'!$F$19/biopower_dollar_index)/'Colombia-IO-Data'!$AP27</f>
        <v>586.59199858434431</v>
      </c>
      <c r="AR85">
        <f>(AO85*'Default-Data'!$F$19/biopower_dollar_index)/'Colombia-IO-Data'!$AP27</f>
        <v>331.66589498641684</v>
      </c>
      <c r="AS85">
        <f>(AP85*'Default-Data'!$F$19/biopower_dollar_index)/'Colombia-IO-Data'!$AP27</f>
        <v>16.448345628691929</v>
      </c>
      <c r="AT85" s="84">
        <v>587835.77468989987</v>
      </c>
      <c r="AU85" s="84">
        <v>68942.701522676623</v>
      </c>
      <c r="AV85" s="31">
        <f>'Colombia-IO-Data'!$AN27*AG85</f>
        <v>0</v>
      </c>
      <c r="AW85">
        <f>'Colombia-IO-Data'!$AN27*AT85</f>
        <v>148682.62042300016</v>
      </c>
      <c r="AX85">
        <f>'Colombia-IO-Data'!$AN27*AU85</f>
        <v>17437.832066004827</v>
      </c>
      <c r="AY85" s="31">
        <f>'Colombia-IO-Data'!$AO27*AV85</f>
        <v>0</v>
      </c>
      <c r="AZ85" s="31">
        <f>'Colombia-IO-Data'!$AO27*AW85</f>
        <v>76957.826717692995</v>
      </c>
      <c r="BA85" s="31">
        <f>'Colombia-IO-Data'!$AO27*AX85</f>
        <v>9025.7869726126737</v>
      </c>
      <c r="BB85">
        <f>(AY85*'Default-Data'!$F$19/biopower_dollar_index)/'Colombia-IO-Data'!$AP27</f>
        <v>0</v>
      </c>
      <c r="BC85">
        <f>(AZ85*'Default-Data'!$F$19/biopower_dollar_index)/'Colombia-IO-Data'!$AP27</f>
        <v>14.212283777318925</v>
      </c>
      <c r="BD85">
        <f>(BA85*'Default-Data'!$F$19/biopower_dollar_index)/'Colombia-IO-Data'!$AP27</f>
        <v>1.6668486005843517</v>
      </c>
      <c r="BF85" t="s">
        <v>942</v>
      </c>
      <c r="BG85" s="18">
        <f t="shared" si="127"/>
        <v>24262093.785730273</v>
      </c>
      <c r="BH85" s="18">
        <f t="shared" si="128"/>
        <v>0</v>
      </c>
      <c r="BJ85" s="84">
        <v>2751350.7152120396</v>
      </c>
      <c r="BK85" s="84">
        <v>1116571.5313211195</v>
      </c>
      <c r="BL85">
        <f>BG85*'Mexico-IO-Data'!AQ27</f>
        <v>6509406.5216095001</v>
      </c>
      <c r="BM85">
        <f>BJ85*'Mexico-IO-Data'!$AQ27</f>
        <v>738174.5552137699</v>
      </c>
      <c r="BN85">
        <f>BK85*'Mexico-IO-Data'!$AQ27</f>
        <v>299570.93035803846</v>
      </c>
      <c r="BO85">
        <f>BG85*'Mexico-IO-Data'!AR27</f>
        <v>2245972.4829465291</v>
      </c>
      <c r="BP85">
        <f>BJ85*'Mexico-IO-Data'!$AR27</f>
        <v>254695.99004418717</v>
      </c>
      <c r="BQ85">
        <f>BK85*'Mexico-IO-Data'!$AR27</f>
        <v>103362.42851652221</v>
      </c>
      <c r="BR85">
        <f>(BO85*'Default-Data'!$F$19/biopower_dollar_index)/'Mexico-IO-Data'!$AS27</f>
        <v>253.06945235436936</v>
      </c>
      <c r="BS85">
        <f>(BP85*'Default-Data'!$F$19/biopower_dollar_index)/'Mexico-IO-Data'!$AS27</f>
        <v>28.69838130553396</v>
      </c>
      <c r="BT85">
        <f>(BQ85*'Default-Data'!$F$19/biopower_dollar_index)/'Mexico-IO-Data'!$AS27</f>
        <v>11.64656885928405</v>
      </c>
      <c r="BU85" s="84">
        <v>270577.84012888471</v>
      </c>
      <c r="BV85" s="84">
        <v>70136.475682339049</v>
      </c>
      <c r="BW85" s="31">
        <f>BH85*'Mexico-IO-Data'!AQ27</f>
        <v>0</v>
      </c>
      <c r="BX85">
        <f>BU85*'Mexico-IO-Data'!$AQ27</f>
        <v>72594.771609278105</v>
      </c>
      <c r="BY85">
        <f>BV85*'Mexico-IO-Data'!$AQ27</f>
        <v>18817.28906999121</v>
      </c>
      <c r="BZ85" s="31">
        <f>BH85*'Mexico-IO-Data'!AR27</f>
        <v>0</v>
      </c>
      <c r="CA85">
        <f>BU85*'Mexico-IO-Data'!$AR27</f>
        <v>25047.730372800903</v>
      </c>
      <c r="CB85">
        <f>BV85*'Mexico-IO-Data'!$AR27</f>
        <v>6492.6216106719457</v>
      </c>
      <c r="CC85">
        <f>(BZ85*'Default-Data'!$F$19/biopower_dollar_index)/'Mexico-IO-Data'!$AS27</f>
        <v>0</v>
      </c>
      <c r="CD85">
        <f>(CA85*'Default-Data'!$F$19/biopower_dollar_index)/'Mexico-IO-Data'!$AS27</f>
        <v>2.8223032367024508</v>
      </c>
      <c r="CE85">
        <f>(CB85*'Default-Data'!$F$19/biopower_dollar_index)/'Mexico-IO-Data'!$AS27</f>
        <v>0.7315691567161603</v>
      </c>
      <c r="CG85" t="s">
        <v>285</v>
      </c>
      <c r="CH85">
        <f>'Biopower-Inputs'!B25*'Biopower-Inputs'!C25</f>
        <v>24262093.785730273</v>
      </c>
      <c r="CI85">
        <v>0</v>
      </c>
      <c r="CK85" s="84">
        <v>1116871.5312497988</v>
      </c>
      <c r="CL85" s="84">
        <v>5332733.8716908097</v>
      </c>
      <c r="CM85">
        <f>CH85*'Philippines-IO-Data'!AN27</f>
        <v>6304118.7945304932</v>
      </c>
      <c r="CN85">
        <f>CK85*'Philippines-IO-Data'!$AN27</f>
        <v>290201.28573441593</v>
      </c>
      <c r="CO85">
        <f>CL85*'Philippines-IO-Data'!$AN27</f>
        <v>1385625.9943454636</v>
      </c>
      <c r="CP85">
        <f>CH85*'Philippines-IO-Data'!AO27</f>
        <v>2108157.6333518117</v>
      </c>
      <c r="CQ85">
        <f>CK85*'Philippines-IO-Data'!$AO27</f>
        <v>97046.08616517717</v>
      </c>
      <c r="CR85">
        <f>CL85*'Philippines-IO-Data'!$AO27</f>
        <v>463366.58812401653</v>
      </c>
      <c r="CS85" s="20">
        <f>(CP85*'Default-Data'!$F$19/biopower_dollar_index)/'Philippines-IO-Data'!$AP27</f>
        <v>513.03010849411726</v>
      </c>
      <c r="CT85" s="20">
        <f>(CQ85*'Default-Data'!$F$19/biopower_dollar_index)/'Philippines-IO-Data'!$AP27</f>
        <v>23.616623029792994</v>
      </c>
      <c r="CU85" s="20">
        <f>(CR85*'Default-Data'!$F$19/biopower_dollar_index)/'Philippines-IO-Data'!$AP27</f>
        <v>112.76244585176235</v>
      </c>
      <c r="CV85" s="84">
        <v>27774.783089575907</v>
      </c>
      <c r="CW85" s="84">
        <v>533436.45389461063</v>
      </c>
      <c r="CX85">
        <f>CI85*'Philippines-IO-Data'!AN27</f>
        <v>0</v>
      </c>
      <c r="CY85">
        <f>CV85*'Philippines-IO-Data'!$AN27</f>
        <v>7216.8351847681615</v>
      </c>
      <c r="CZ85">
        <f>CW85*'Philippines-IO-Data'!$AN27</f>
        <v>138604.96972699731</v>
      </c>
      <c r="DA85">
        <f>CI85*'Philippines-IO-Data'!AO27</f>
        <v>0</v>
      </c>
      <c r="DB85">
        <f>CV85*'Philippines-IO-Data'!$AO27</f>
        <v>2413.3787257643244</v>
      </c>
      <c r="DC85">
        <f>CW85*'Philippines-IO-Data'!$AO27</f>
        <v>46350.827843533385</v>
      </c>
      <c r="DD85" s="20">
        <f>(DA85*'Default-Data'!$F$19/biopower_dollar_index)/'Philippines-IO-Data'!$AP27</f>
        <v>0</v>
      </c>
      <c r="DE85" s="20">
        <f>(DB85*'Default-Data'!$F$19/biopower_dollar_index)/'Philippines-IO-Data'!$AP27</f>
        <v>0.58730710167423428</v>
      </c>
      <c r="DF85" s="20">
        <f>(DC85*'Default-Data'!$F$19/biopower_dollar_index)/'Philippines-IO-Data'!$AP27</f>
        <v>11.279692685765948</v>
      </c>
      <c r="DH85" t="s">
        <v>942</v>
      </c>
      <c r="DI85" s="18">
        <f t="shared" si="129"/>
        <v>24262093.785730273</v>
      </c>
      <c r="DJ85" s="18">
        <f t="shared" si="130"/>
        <v>0</v>
      </c>
      <c r="DL85" s="84">
        <v>9698545.7594239488</v>
      </c>
      <c r="DM85" s="84">
        <v>3131317.93176613</v>
      </c>
      <c r="DN85" s="18">
        <f>DI85*'SouthAfrica-IO-Data'!AR27</f>
        <v>4563816.3839044422</v>
      </c>
      <c r="DO85">
        <f>DL85*'Mexico-IO-Data'!$AQ27</f>
        <v>2602074.5601788624</v>
      </c>
      <c r="DP85">
        <f>DM85*'Mexico-IO-Data'!$AQ27</f>
        <v>840117.98595302901</v>
      </c>
      <c r="DQ85" s="18">
        <f>DI85*'SouthAfrica-IO-Data'!AS27</f>
        <v>4656203.0467042532</v>
      </c>
      <c r="DR85">
        <f>DL85*'Mexico-IO-Data'!$AR27</f>
        <v>897806.55753113073</v>
      </c>
      <c r="DS85">
        <f>DM85*'Mexico-IO-Data'!$AR27</f>
        <v>289870.032331675</v>
      </c>
      <c r="DT85">
        <f>(DQ85*'Default-Data'!$F$19/biopower_dollar_index)/'SouthAfrica-IO-Data'!$AT27</f>
        <v>284.9506308146901</v>
      </c>
      <c r="DU85">
        <f>(DR85*'Default-Data'!$F$19/biopower_dollar_index)/'SouthAfrica-IO-Data'!$AT27</f>
        <v>54.944026785761125</v>
      </c>
      <c r="DV85">
        <f>(DS85*'Default-Data'!$F$19/biopower_dollar_index)/'SouthAfrica-IO-Data'!$AT27</f>
        <v>17.739485958553775</v>
      </c>
      <c r="DW85" s="84">
        <v>522100.92805922427</v>
      </c>
      <c r="DX85" s="84">
        <v>277373.8923186349</v>
      </c>
      <c r="DY85" s="31">
        <f>DJ85*'SouthAfrica-IO-Data'!AR27</f>
        <v>0</v>
      </c>
      <c r="DZ85">
        <f>DW85*'SouthAfrica-IO-Data'!$AR27</f>
        <v>98209.692476328157</v>
      </c>
      <c r="EA85">
        <f>DX85*'SouthAfrica-IO-Data'!$AR27</f>
        <v>52175.361508810121</v>
      </c>
      <c r="EB85" s="31">
        <f>DJ85*'SouthAfrica-IO-Data'!AS27</f>
        <v>0</v>
      </c>
      <c r="EC85">
        <f>DW85*'SouthAfrica-IO-Data'!$AS27</f>
        <v>100197.77985304274</v>
      </c>
      <c r="ED85">
        <f>DX85*'SouthAfrica-IO-Data'!$AS27</f>
        <v>53231.562531088937</v>
      </c>
      <c r="EE85">
        <f>(EB85*'Default-Data'!$F$19/biopower_dollar_index)/'SouthAfrica-IO-Data'!$AT27</f>
        <v>0</v>
      </c>
      <c r="EF85">
        <f>(EC85*'Default-Data'!$F$19/biopower_dollar_index)/'SouthAfrica-IO-Data'!$AT27</f>
        <v>6.1319105479227751</v>
      </c>
      <c r="EG85">
        <f>(ED85*'Default-Data'!$F$19/biopower_dollar_index)/'SouthAfrica-IO-Data'!$AT27</f>
        <v>3.2576687851320969</v>
      </c>
      <c r="EI85" t="s">
        <v>143</v>
      </c>
      <c r="EJ85">
        <v>0</v>
      </c>
      <c r="EK85">
        <v>0</v>
      </c>
      <c r="EM85" s="84">
        <v>476621.40901540918</v>
      </c>
      <c r="EN85" s="84">
        <v>119991175.9899969</v>
      </c>
      <c r="EO85">
        <f>EJ85*'Zambia-IO-Data'!BO25</f>
        <v>0</v>
      </c>
      <c r="EP85">
        <f>EM85*'Zambia-IO-Data'!$BO25</f>
        <v>53444.531413278899</v>
      </c>
      <c r="EQ85">
        <f>EN85*'Zambia-IO-Data'!$BO25</f>
        <v>13454855.474833146</v>
      </c>
      <c r="ER85">
        <f>EJ85*'Zambia-IO-Data'!BN25</f>
        <v>0</v>
      </c>
      <c r="ES85">
        <f>EM85*'Zambia-IO-Data'!$BN25</f>
        <v>24744.252742382381</v>
      </c>
      <c r="ET85">
        <f>EN85*'Zambia-IO-Data'!$BN25</f>
        <v>6229455.7680185465</v>
      </c>
      <c r="EU85">
        <f>(ER85*'Default-Data'!$F$19/biopower_dollar_index)/'Zambia-IO-Data'!$BP25</f>
        <v>0</v>
      </c>
      <c r="EV85">
        <f>(ES85*'Default-Data'!$F$19/biopower_dollar_index)/'Zambia-IO-Data'!$BP25</f>
        <v>72.735177620384718</v>
      </c>
      <c r="EW85">
        <f>(ET85*'Default-Data'!$F$19/biopower_dollar_index)/'Zambia-IO-Data'!$BP25</f>
        <v>18311.34593081005</v>
      </c>
      <c r="EX85" s="84">
        <v>19456.396167823365</v>
      </c>
      <c r="EY85" s="84">
        <v>11397826.231310105</v>
      </c>
      <c r="EZ85">
        <f>EK85*'Zambia-IO-Data'!BO25</f>
        <v>0</v>
      </c>
      <c r="FA85">
        <f>EX85*'Zambia-IO-Data'!$BO25</f>
        <v>2181.685414275667</v>
      </c>
      <c r="FB85">
        <f>EY85*'Zambia-IO-Data'!$BO25</f>
        <v>1278061.5191430759</v>
      </c>
      <c r="FC85">
        <f>EK85*'Zambia-IO-Data'!BN25</f>
        <v>0</v>
      </c>
      <c r="FD85">
        <f>EX85*'Zambia-IO-Data'!$BN25</f>
        <v>1010.09727034099</v>
      </c>
      <c r="FE85">
        <f>EY85*'Zambia-IO-Data'!$BN25</f>
        <v>591728.96484843979</v>
      </c>
      <c r="FF85">
        <f>(FC85*'Default-Data'!$F$19/biopower_dollar_index)/'Zambia-IO-Data'!$BP25</f>
        <v>0</v>
      </c>
      <c r="FG85">
        <f>(FD85*'Default-Data'!$F$19/biopower_dollar_index)/'Zambia-IO-Data'!$BP25</f>
        <v>2.9691583389898719</v>
      </c>
      <c r="FH85">
        <f>(FE85*'Default-Data'!$F$19/biopower_dollar_index)/'Zambia-IO-Data'!$BP25</f>
        <v>1739.3740602907289</v>
      </c>
      <c r="FJ85" t="s">
        <v>285</v>
      </c>
      <c r="FK85">
        <f t="shared" si="131"/>
        <v>24262093.785730273</v>
      </c>
      <c r="FL85">
        <f t="shared" si="132"/>
        <v>0</v>
      </c>
      <c r="FN85">
        <v>2910687.7483347952</v>
      </c>
      <c r="FO85">
        <v>9639374.5780605376</v>
      </c>
      <c r="FP85">
        <f>FK85*CustomRegion1!C23</f>
        <v>6304118.7945304932</v>
      </c>
      <c r="FQ85">
        <f>FN85*CustomRegion1!$C23</f>
        <v>756295.870477558</v>
      </c>
      <c r="FR85">
        <f>FO85*CustomRegion1!$C23</f>
        <v>2504638.0160648534</v>
      </c>
      <c r="FS85">
        <f>FK85*CustomRegion1!D23</f>
        <v>2108157.6333518117</v>
      </c>
      <c r="FT85">
        <f>FN85*CustomRegion1!$D23</f>
        <v>252912.57420514087</v>
      </c>
      <c r="FU85">
        <f>FO85*CustomRegion1!$D23</f>
        <v>837574.91323472187</v>
      </c>
      <c r="FV85">
        <f>(FS85*'Default-Data'!$F$19/biopower_dollar_index)/CustomRegion1!$E23</f>
        <v>515.17381847056822</v>
      </c>
      <c r="FW85">
        <f>(FT85*'Default-Data'!$F$19/biopower_dollar_index)/CustomRegion1!$E23</f>
        <v>61.804646166485107</v>
      </c>
      <c r="FX85">
        <f>(FU85*'Default-Data'!$F$19/biopower_dollar_index)/CustomRegion1!$E23</f>
        <v>204.67950758513217</v>
      </c>
      <c r="FY85">
        <v>154814.32040116179</v>
      </c>
      <c r="FZ85">
        <v>942289.39896911627</v>
      </c>
      <c r="GA85">
        <f>FL85*CustomRegion1!C23</f>
        <v>0</v>
      </c>
      <c r="GB85">
        <f>FY85*CustomRegion1!$C23</f>
        <v>40226.036364489046</v>
      </c>
      <c r="GC85">
        <f>FZ85*CustomRegion1!$C23</f>
        <v>244838.89817546715</v>
      </c>
      <c r="GD85">
        <f>FL85*CustomRegion1!D23</f>
        <v>0</v>
      </c>
      <c r="GE85">
        <f>FY85*CustomRegion1!$D23</f>
        <v>13451.971383353495</v>
      </c>
      <c r="GF85">
        <f>FZ85*CustomRegion1!$D23</f>
        <v>81876.46980540434</v>
      </c>
      <c r="GG85">
        <f>(GD85*'Default-Data'!$C$58/biopower_dollar_index)/CustomRegion1!$E23</f>
        <v>0</v>
      </c>
      <c r="GH85">
        <f>(GE85*'Default-Data'!$C$58/biopower_dollar_index)/CustomRegion1!$E23</f>
        <v>3.2872795439403122</v>
      </c>
      <c r="GI85">
        <f>(GF85*'Default-Data'!$C$58/biopower_dollar_index)/CustomRegion1!$E23</f>
        <v>20.008282552133608</v>
      </c>
      <c r="GK85" t="s">
        <v>48</v>
      </c>
      <c r="GL85">
        <f t="shared" si="133"/>
        <v>24262093.785730273</v>
      </c>
      <c r="GM85">
        <f t="shared" si="134"/>
        <v>0</v>
      </c>
      <c r="GO85">
        <v>36637268.96478001</v>
      </c>
      <c r="GP85">
        <v>8561813.4703905061</v>
      </c>
      <c r="GQ85">
        <f>GL85*CustomRegion2!C27</f>
        <v>6300023.2572754249</v>
      </c>
      <c r="GR85">
        <f>GO85*CustomRegion2!$C27</f>
        <v>9513426.5245039649</v>
      </c>
      <c r="GS85">
        <f>GP85*CustomRegion2!$C27</f>
        <v>2223205.6501091733</v>
      </c>
      <c r="GT85">
        <f>GL85*CustomRegion2!D27</f>
        <v>2947083.6088429377</v>
      </c>
      <c r="GU85">
        <f>GO85*CustomRegion2!$D27</f>
        <v>4450279.3449087031</v>
      </c>
      <c r="GV85">
        <f>GP85*CustomRegion2!$D27</f>
        <v>1039991.863991513</v>
      </c>
      <c r="GW85">
        <f>(GT85*'Default-Data'!$C$59/biopower_dollar_index)/CustomRegion2!$E27</f>
        <v>332.06855408752426</v>
      </c>
      <c r="GX85">
        <f>(GU85*'Default-Data'!$C$59/biopower_dollar_index)/CustomRegion2!$E27</f>
        <v>501.44414733099819</v>
      </c>
      <c r="GY85">
        <f>(GV85*'Default-Data'!$C$59/biopower_dollar_index)/CustomRegion2!$E27</f>
        <v>117.18316830313449</v>
      </c>
      <c r="GZ85">
        <v>282879.05821962678</v>
      </c>
      <c r="HA85">
        <v>477024.66308774578</v>
      </c>
      <c r="HB85">
        <f>GM85*CustomRegion2!C27</f>
        <v>0</v>
      </c>
      <c r="HC85">
        <f>GZ85*CustomRegion2!$C27</f>
        <v>73453.868471483045</v>
      </c>
      <c r="HD85">
        <f>HA85*CustomRegion2!$C27</f>
        <v>123866.74036823306</v>
      </c>
      <c r="HE85">
        <f>GM85*CustomRegion2!D27</f>
        <v>0</v>
      </c>
      <c r="HF85">
        <f>GZ85*CustomRegion2!$D27</f>
        <v>34360.935339154872</v>
      </c>
      <c r="HG85">
        <f>HA85*CustomRegion2!$D27</f>
        <v>57943.538509712584</v>
      </c>
      <c r="HH85">
        <f>(HE85*'Default-Data'!$C$59/biopower_dollar_index)/CustomRegion2!$E27</f>
        <v>0</v>
      </c>
      <c r="HI85">
        <f>(HF85*'Default-Data'!$C$59/biopower_dollar_index)/CustomRegion2!$E27</f>
        <v>3.871687277867172</v>
      </c>
      <c r="HJ85">
        <f>(HG85*'Default-Data'!$C$59/biopower_dollar_index)/CustomRegion2!$E27</f>
        <v>6.5289043696963152</v>
      </c>
      <c r="HL85" t="s">
        <v>143</v>
      </c>
      <c r="HM85">
        <f t="shared" si="135"/>
        <v>0</v>
      </c>
      <c r="HN85">
        <f t="shared" si="136"/>
        <v>0</v>
      </c>
      <c r="HP85">
        <v>476621.40901540918</v>
      </c>
      <c r="HQ85">
        <v>119991175.9899969</v>
      </c>
      <c r="HR85">
        <f>HM85*CustomRegion3!D26</f>
        <v>0</v>
      </c>
      <c r="HS85">
        <f>HP85*CustomRegion3!$D26</f>
        <v>53444.531413278899</v>
      </c>
      <c r="HT85">
        <f>HQ85*CustomRegion3!$D26</f>
        <v>13454855.474833146</v>
      </c>
      <c r="HU85">
        <f>HM85*CustomRegion3!E26</f>
        <v>0</v>
      </c>
      <c r="HV85">
        <f>HP85*CustomRegion3!$E26</f>
        <v>24744.252742382381</v>
      </c>
      <c r="HW85">
        <f>HQ85*CustomRegion3!$E26</f>
        <v>6229455.7680185465</v>
      </c>
      <c r="HX85">
        <f>(HU85*'Default-Data'!$C$60/biopower_dollar_index)/CustomRegion3!$F26</f>
        <v>0</v>
      </c>
      <c r="HY85">
        <f>(HV85*'Default-Data'!$C$60/biopower_dollar_index)/CustomRegion3!$F26</f>
        <v>73.029764608329131</v>
      </c>
      <c r="HZ85">
        <f>(HW85*'Default-Data'!$C$60/biopower_dollar_index)/CustomRegion3!$F26</f>
        <v>18385.509278167487</v>
      </c>
      <c r="IA85">
        <v>19456.396167823365</v>
      </c>
      <c r="IB85">
        <v>11397826.231310105</v>
      </c>
      <c r="IC85">
        <f>HN85*CustomRegion3!D26</f>
        <v>0</v>
      </c>
      <c r="ID85">
        <f>IA85*CustomRegion3!$D26</f>
        <v>2181.685414275667</v>
      </c>
      <c r="IE85">
        <f>IB85*CustomRegion3!$D26</f>
        <v>1278061.5191430759</v>
      </c>
      <c r="IF85">
        <f>HN85*CustomRegion3!E26</f>
        <v>0</v>
      </c>
      <c r="IG85">
        <f>IA85*CustomRegion3!$E26</f>
        <v>1010.09727034099</v>
      </c>
      <c r="IH85">
        <f>IB85*CustomRegion3!$E26</f>
        <v>591728.96484843979</v>
      </c>
      <c r="II85">
        <f>(IF85*'Default-Data'!$C$60/biopower_dollar_index)/CustomRegion3!$F26</f>
        <v>0</v>
      </c>
      <c r="IJ85">
        <f>(IG85*'Default-Data'!$C$60/biopower_dollar_index)/CustomRegion3!$F26</f>
        <v>2.9811838188254769</v>
      </c>
      <c r="IK85">
        <f>(IH85*'Default-Data'!$C$60/biopower_dollar_index)/CustomRegion3!$F26</f>
        <v>1746.4187528603129</v>
      </c>
    </row>
    <row r="86" spans="2:245" x14ac:dyDescent="0.3">
      <c r="AD86">
        <v>85</v>
      </c>
      <c r="AE86" t="s">
        <v>286</v>
      </c>
      <c r="AF86" s="4">
        <v>0</v>
      </c>
      <c r="AG86" s="4">
        <v>0</v>
      </c>
      <c r="AI86" s="84">
        <v>620702.67539319478</v>
      </c>
      <c r="AJ86" s="84">
        <v>2103958.6688338453</v>
      </c>
      <c r="AK86">
        <f>'Colombia-IO-Data'!$AN28*Calculations!AF86</f>
        <v>0</v>
      </c>
      <c r="AL86">
        <f>'Colombia-IO-Data'!$AN28*AI86</f>
        <v>136620.60313086896</v>
      </c>
      <c r="AM86">
        <f>'Colombia-IO-Data'!$AN28*AJ86</f>
        <v>463094.67268916429</v>
      </c>
      <c r="AN86">
        <f>'Colombia-IO-Data'!$AO28*Calculations!AK86</f>
        <v>0</v>
      </c>
      <c r="AO86">
        <f>'Colombia-IO-Data'!$AO28*Calculations!AL86</f>
        <v>34961.892770431579</v>
      </c>
      <c r="AP86">
        <f>'Colombia-IO-Data'!$AO28*Calculations!AM86</f>
        <v>118508.23315139094</v>
      </c>
      <c r="AQ86">
        <f>(AN86*'Default-Data'!$F$19/biopower_dollar_index)/'Colombia-IO-Data'!$AP28</f>
        <v>0</v>
      </c>
      <c r="AR86">
        <f>(AO86*'Default-Data'!$F$19/biopower_dollar_index)/'Colombia-IO-Data'!$AP28</f>
        <v>6.4566316726734092</v>
      </c>
      <c r="AS86">
        <f>(AP86*'Default-Data'!$F$19/biopower_dollar_index)/'Colombia-IO-Data'!$AP28</f>
        <v>21.885657526098246</v>
      </c>
      <c r="AT86" s="84">
        <v>98735.233923924068</v>
      </c>
      <c r="AU86" s="84">
        <v>213211.75040944471</v>
      </c>
      <c r="AV86" s="31">
        <f>'Colombia-IO-Data'!$AN28*AG86</f>
        <v>0</v>
      </c>
      <c r="AW86">
        <f>'Colombia-IO-Data'!$AN28*AT86</f>
        <v>21732.252403147661</v>
      </c>
      <c r="AX86">
        <f>'Colombia-IO-Data'!$AN28*AU86</f>
        <v>46929.261126632475</v>
      </c>
      <c r="AY86" s="31">
        <f>'Colombia-IO-Data'!$AO28*AV86</f>
        <v>0</v>
      </c>
      <c r="AZ86" s="31">
        <f>'Colombia-IO-Data'!$AO28*AW86</f>
        <v>5561.3916259101043</v>
      </c>
      <c r="BA86" s="31">
        <f>'Colombia-IO-Data'!$AO28*AX86</f>
        <v>12009.431650168062</v>
      </c>
      <c r="BB86">
        <f>(AY86*'Default-Data'!$F$19/biopower_dollar_index)/'Colombia-IO-Data'!$AP28</f>
        <v>0</v>
      </c>
      <c r="BC86">
        <f>(AZ86*'Default-Data'!$F$19/biopower_dollar_index)/'Colombia-IO-Data'!$AP28</f>
        <v>1.0270570175296776</v>
      </c>
      <c r="BD86">
        <f>(BA86*'Default-Data'!$F$19/biopower_dollar_index)/'Colombia-IO-Data'!$AP28</f>
        <v>2.2178569470603762</v>
      </c>
      <c r="BF86" t="s">
        <v>943</v>
      </c>
      <c r="BG86" s="18">
        <f t="shared" si="127"/>
        <v>0</v>
      </c>
      <c r="BH86" s="18">
        <f t="shared" si="128"/>
        <v>0</v>
      </c>
      <c r="BJ86" s="84">
        <v>491797.67020401475</v>
      </c>
      <c r="BK86" s="84">
        <v>7502568.7376458785</v>
      </c>
      <c r="BL86">
        <f>BG86*'Mexico-IO-Data'!AQ28</f>
        <v>0</v>
      </c>
      <c r="BM86">
        <f>BJ86*'Mexico-IO-Data'!$AQ28</f>
        <v>166501.30050116929</v>
      </c>
      <c r="BN86">
        <f>BK86*'Mexico-IO-Data'!$AQ28</f>
        <v>2540043.4520140127</v>
      </c>
      <c r="BO86">
        <f>BG86*'Mexico-IO-Data'!AR28</f>
        <v>0</v>
      </c>
      <c r="BP86">
        <f>BJ86*'Mexico-IO-Data'!$AR28</f>
        <v>42265.789773349738</v>
      </c>
      <c r="BQ86">
        <f>BK86*'Mexico-IO-Data'!$AR28</f>
        <v>644781.40551967581</v>
      </c>
      <c r="BR86">
        <f>(BO86*'Default-Data'!$F$19/biopower_dollar_index)/'Mexico-IO-Data'!$AS28</f>
        <v>0</v>
      </c>
      <c r="BS86">
        <f>(BP86*'Default-Data'!$F$19/biopower_dollar_index)/'Mexico-IO-Data'!$AS28</f>
        <v>4.466356499508823</v>
      </c>
      <c r="BT86">
        <f>(BQ86*'Default-Data'!$F$19/biopower_dollar_index)/'Mexico-IO-Data'!$AS28</f>
        <v>68.136041861474482</v>
      </c>
      <c r="BU86" s="84">
        <v>73702.273280215144</v>
      </c>
      <c r="BV86" s="84">
        <v>471267.37075265771</v>
      </c>
      <c r="BW86" s="31">
        <f>BH86*'Mexico-IO-Data'!AQ28</f>
        <v>0</v>
      </c>
      <c r="BX86">
        <f>BU86*'Mexico-IO-Data'!$AQ28</f>
        <v>24952.384068752799</v>
      </c>
      <c r="BY86">
        <f>BV86*'Mexico-IO-Data'!$AQ28</f>
        <v>159550.63406773264</v>
      </c>
      <c r="BZ86" s="31">
        <f>BH86*'Mexico-IO-Data'!AR28</f>
        <v>0</v>
      </c>
      <c r="CA86">
        <f>BU86*'Mexico-IO-Data'!$AR28</f>
        <v>6334.0779694773655</v>
      </c>
      <c r="CB86">
        <f>BV86*'Mexico-IO-Data'!$AR28</f>
        <v>40501.386700364434</v>
      </c>
      <c r="CC86">
        <f>(BZ86*'Default-Data'!$F$19/biopower_dollar_index)/'Mexico-IO-Data'!$AS28</f>
        <v>0</v>
      </c>
      <c r="CD86">
        <f>(CA86*'Default-Data'!$F$19/biopower_dollar_index)/'Mexico-IO-Data'!$AS28</f>
        <v>0.6693415752805596</v>
      </c>
      <c r="CE86">
        <f>(CB86*'Default-Data'!$F$19/biopower_dollar_index)/'Mexico-IO-Data'!$AS28</f>
        <v>4.2799065792532174</v>
      </c>
      <c r="CG86" t="s">
        <v>286</v>
      </c>
      <c r="CH86">
        <v>0</v>
      </c>
      <c r="CI86">
        <v>0</v>
      </c>
      <c r="CK86" s="84">
        <v>447029.14232783747</v>
      </c>
      <c r="CL86" s="84">
        <v>3494651.3834967362</v>
      </c>
      <c r="CM86">
        <f>CH86*'Philippines-IO-Data'!AN28</f>
        <v>0</v>
      </c>
      <c r="CN86">
        <f>CK86*'Philippines-IO-Data'!$AN28</f>
        <v>73032.438100676794</v>
      </c>
      <c r="CO86">
        <f>CL86*'Philippines-IO-Data'!$AN28</f>
        <v>570931.25857440685</v>
      </c>
      <c r="CP86">
        <f>CH86*'Philippines-IO-Data'!AO28</f>
        <v>0</v>
      </c>
      <c r="CQ86">
        <f>CK86*'Philippines-IO-Data'!$AO28</f>
        <v>18122.431728867028</v>
      </c>
      <c r="CR86">
        <f>CL86*'Philippines-IO-Data'!$AO28</f>
        <v>141672.15314827254</v>
      </c>
      <c r="CS86" s="20">
        <f>(CP86*'Default-Data'!$F$19/biopower_dollar_index)/'Philippines-IO-Data'!$AP28</f>
        <v>0</v>
      </c>
      <c r="CT86" s="20">
        <f>(CQ86*'Default-Data'!$F$19/biopower_dollar_index)/'Philippines-IO-Data'!$AP28</f>
        <v>4.410179281164945</v>
      </c>
      <c r="CU86" s="20">
        <f>(CR86*'Default-Data'!$F$19/biopower_dollar_index)/'Philippines-IO-Data'!$AP28</f>
        <v>34.476587021006786</v>
      </c>
      <c r="CV86" s="84">
        <v>39039.509329421839</v>
      </c>
      <c r="CW86" s="84">
        <v>349571.99936537136</v>
      </c>
      <c r="CX86">
        <f>CI86*'Philippines-IO-Data'!AN28</f>
        <v>0</v>
      </c>
      <c r="CY86">
        <f>CV86*'Philippines-IO-Data'!$AN28</f>
        <v>6377.9970445212002</v>
      </c>
      <c r="CZ86">
        <f>CW86*'Philippines-IO-Data'!$AN28</f>
        <v>57110.584049257173</v>
      </c>
      <c r="DA86">
        <f>CI86*'Philippines-IO-Data'!AO28</f>
        <v>0</v>
      </c>
      <c r="DB86">
        <f>CV86*'Philippines-IO-Data'!$AO28</f>
        <v>1582.6503812855731</v>
      </c>
      <c r="DC86">
        <f>CW86*'Philippines-IO-Data'!$AO28</f>
        <v>14171.547429398968</v>
      </c>
      <c r="DD86" s="20">
        <f>(DA86*'Default-Data'!$F$19/biopower_dollar_index)/'Philippines-IO-Data'!$AP28</f>
        <v>0</v>
      </c>
      <c r="DE86" s="20">
        <f>(DB86*'Default-Data'!$F$19/biopower_dollar_index)/'Philippines-IO-Data'!$AP28</f>
        <v>0.38514543882957109</v>
      </c>
      <c r="DF86" s="20">
        <f>(DC86*'Default-Data'!$F$19/biopower_dollar_index)/'Philippines-IO-Data'!$AP28</f>
        <v>3.4487129426249998</v>
      </c>
      <c r="DH86" t="s">
        <v>943</v>
      </c>
      <c r="DI86" s="18">
        <f t="shared" si="129"/>
        <v>0</v>
      </c>
      <c r="DJ86" s="18">
        <f t="shared" si="130"/>
        <v>0</v>
      </c>
      <c r="DL86" s="84">
        <v>1831026.6752590972</v>
      </c>
      <c r="DM86" s="84">
        <v>5408272.609569882</v>
      </c>
      <c r="DN86" s="18">
        <f>DI86*'SouthAfrica-IO-Data'!AR28</f>
        <v>0</v>
      </c>
      <c r="DO86">
        <f>DL86*'Mexico-IO-Data'!$AQ28</f>
        <v>619905.99214612355</v>
      </c>
      <c r="DP86">
        <f>DM86*'Mexico-IO-Data'!$AQ28</f>
        <v>1831005.8739901832</v>
      </c>
      <c r="DQ86" s="18">
        <f>DI86*'SouthAfrica-IO-Data'!AS28</f>
        <v>0</v>
      </c>
      <c r="DR86">
        <f>DL86*'Mexico-IO-Data'!$AR28</f>
        <v>157361.03120169835</v>
      </c>
      <c r="DS86">
        <f>DM86*'Mexico-IO-Data'!$AR28</f>
        <v>464794.62389120559</v>
      </c>
      <c r="DT86">
        <f>(DQ86*'Default-Data'!$F$19/biopower_dollar_index)/'SouthAfrica-IO-Data'!$AT28</f>
        <v>0</v>
      </c>
      <c r="DU86">
        <f>(DR86*'Default-Data'!$F$19/biopower_dollar_index)/'SouthAfrica-IO-Data'!$AT28</f>
        <v>9.6301910927859442</v>
      </c>
      <c r="DV86">
        <f>(DS86*'Default-Data'!$F$19/biopower_dollar_index)/'SouthAfrica-IO-Data'!$AT28</f>
        <v>28.444533012971082</v>
      </c>
      <c r="DW86" s="84">
        <v>203004.42072359973</v>
      </c>
      <c r="DX86" s="84">
        <v>479067.81014426495</v>
      </c>
      <c r="DY86" s="31">
        <f>DJ86*'SouthAfrica-IO-Data'!AR28</f>
        <v>0</v>
      </c>
      <c r="DZ86">
        <f>DW86*'SouthAfrica-IO-Data'!$AR28</f>
        <v>49082.428577590013</v>
      </c>
      <c r="EA86">
        <f>DX86*'SouthAfrica-IO-Data'!$AR28</f>
        <v>115829.06170917096</v>
      </c>
      <c r="EB86" s="31">
        <f>DJ86*'SouthAfrica-IO-Data'!AS28</f>
        <v>0</v>
      </c>
      <c r="EC86">
        <f>DW86*'SouthAfrica-IO-Data'!$AS28</f>
        <v>36033.401764384987</v>
      </c>
      <c r="ED86">
        <f>DX86*'SouthAfrica-IO-Data'!$AS28</f>
        <v>85034.812610391644</v>
      </c>
      <c r="EE86">
        <f>(EB86*'Default-Data'!$F$19/biopower_dollar_index)/'SouthAfrica-IO-Data'!$AT28</f>
        <v>0</v>
      </c>
      <c r="EF86">
        <f>(EC86*'Default-Data'!$F$19/biopower_dollar_index)/'SouthAfrica-IO-Data'!$AT28</f>
        <v>2.2051745725368153</v>
      </c>
      <c r="EG86">
        <f>(ED86*'Default-Data'!$F$19/biopower_dollar_index)/'SouthAfrica-IO-Data'!$AT28</f>
        <v>5.2039662470671288</v>
      </c>
      <c r="EI86" t="s">
        <v>144</v>
      </c>
      <c r="EJ86">
        <v>0</v>
      </c>
      <c r="EK86">
        <v>0</v>
      </c>
      <c r="EM86" s="84">
        <v>33127167.814218979</v>
      </c>
      <c r="EN86" s="84">
        <v>39984428.543951213</v>
      </c>
      <c r="EO86">
        <f>EJ86*'Zambia-IO-Data'!BO26</f>
        <v>0</v>
      </c>
      <c r="EP86">
        <f>EM86*'Zambia-IO-Data'!$BO26</f>
        <v>3361912.3324482627</v>
      </c>
      <c r="EQ86">
        <f>EN86*'Zambia-IO-Data'!$BO26</f>
        <v>4057821.7909140978</v>
      </c>
      <c r="ER86">
        <f>EJ86*'Zambia-IO-Data'!BN26</f>
        <v>0</v>
      </c>
      <c r="ES86">
        <f>EM86*'Zambia-IO-Data'!$BN26</f>
        <v>923818.58717992413</v>
      </c>
      <c r="ET86">
        <f>EN86*'Zambia-IO-Data'!$BN26</f>
        <v>1115047.277624947</v>
      </c>
      <c r="EU86">
        <f>(ER86*'Default-Data'!$F$19/biopower_dollar_index)/'Zambia-IO-Data'!$BP26</f>
        <v>0</v>
      </c>
      <c r="EV86">
        <f>(ES86*'Default-Data'!$F$19/biopower_dollar_index)/'Zambia-IO-Data'!$BP26</f>
        <v>2715.5440791490705</v>
      </c>
      <c r="EW86">
        <f>(ET86*'Default-Data'!$F$19/biopower_dollar_index)/'Zambia-IO-Data'!$BP26</f>
        <v>3277.6565385731788</v>
      </c>
      <c r="EX86" s="84">
        <v>725620.36978259578</v>
      </c>
      <c r="EY86" s="84">
        <v>3747488.9223141782</v>
      </c>
      <c r="EZ86">
        <f>EK86*'Zambia-IO-Data'!BO26</f>
        <v>0</v>
      </c>
      <c r="FA86">
        <f>EX86*'Zambia-IO-Data'!$BO26</f>
        <v>73639.620613769992</v>
      </c>
      <c r="FB86">
        <f>EY86*'Zambia-IO-Data'!$BO26</f>
        <v>380314.1063641911</v>
      </c>
      <c r="FC86">
        <f>EK86*'Zambia-IO-Data'!BN26</f>
        <v>0</v>
      </c>
      <c r="FD86">
        <f>EX86*'Zambia-IO-Data'!$BN26</f>
        <v>20235.40281502136</v>
      </c>
      <c r="FE86">
        <f>EY86*'Zambia-IO-Data'!$BN26</f>
        <v>104506.36592599766</v>
      </c>
      <c r="FF86">
        <f>(FC86*'Default-Data'!$F$19/biopower_dollar_index)/'Zambia-IO-Data'!$BP26</f>
        <v>0</v>
      </c>
      <c r="FG86">
        <f>(FD86*'Default-Data'!$F$19/biopower_dollar_index)/'Zambia-IO-Data'!$BP26</f>
        <v>59.481514083051806</v>
      </c>
      <c r="FH86">
        <f>(FE86*'Default-Data'!$F$19/biopower_dollar_index)/'Zambia-IO-Data'!$BP26</f>
        <v>307.1941257320226</v>
      </c>
      <c r="FJ86" t="s">
        <v>286</v>
      </c>
      <c r="FK86">
        <f t="shared" si="131"/>
        <v>0</v>
      </c>
      <c r="FL86">
        <f t="shared" si="132"/>
        <v>0</v>
      </c>
      <c r="FN86">
        <v>1158205.5182436549</v>
      </c>
      <c r="FO86">
        <v>6795262.9342491757</v>
      </c>
      <c r="FP86">
        <f>FK86*CustomRegion1!C24</f>
        <v>0</v>
      </c>
      <c r="FQ86">
        <f>FN86*CustomRegion1!$C24</f>
        <v>189219.37030440581</v>
      </c>
      <c r="FR86">
        <f>FO86*CustomRegion1!$C24</f>
        <v>1110161.6709798835</v>
      </c>
      <c r="FS86">
        <f>FK86*CustomRegion1!D24</f>
        <v>0</v>
      </c>
      <c r="FT86">
        <f>FN86*CustomRegion1!$D24</f>
        <v>46953.315667672141</v>
      </c>
      <c r="FU86">
        <f>FO86*CustomRegion1!$D24</f>
        <v>275477.98777583794</v>
      </c>
      <c r="FV86">
        <f>(FS86*'Default-Data'!$F$19/biopower_dollar_index)/CustomRegion1!$E24</f>
        <v>0</v>
      </c>
      <c r="FW86">
        <f>(FT86*'Default-Data'!$F$19/biopower_dollar_index)/CustomRegion1!$E24</f>
        <v>11.474056085601976</v>
      </c>
      <c r="FX86">
        <f>(FU86*'Default-Data'!$F$19/biopower_dollar_index)/CustomRegion1!$E24</f>
        <v>67.318992006032474</v>
      </c>
      <c r="FY86">
        <v>97524.257724035488</v>
      </c>
      <c r="FZ86">
        <v>664265.52618096117</v>
      </c>
      <c r="GA86">
        <f>FL86*CustomRegion1!C24</f>
        <v>0</v>
      </c>
      <c r="GB86">
        <f>FY86*CustomRegion1!$C24</f>
        <v>15932.81878325887</v>
      </c>
      <c r="GC86">
        <f>FZ86*CustomRegion1!$C24</f>
        <v>108522.97161344046</v>
      </c>
      <c r="GD86">
        <f>FL86*CustomRegion1!D24</f>
        <v>0</v>
      </c>
      <c r="GE86">
        <f>FY86*CustomRegion1!$D24</f>
        <v>3953.6051124293954</v>
      </c>
      <c r="GF86">
        <f>FZ86*CustomRegion1!$D24</f>
        <v>26929.131701275135</v>
      </c>
      <c r="GG86">
        <f>(GD86*'Default-Data'!$C$58/biopower_dollar_index)/CustomRegion1!$E24</f>
        <v>0</v>
      </c>
      <c r="GH86">
        <f>(GE86*'Default-Data'!$C$58/biopower_dollar_index)/CustomRegion1!$E24</f>
        <v>0.96614874062176404</v>
      </c>
      <c r="GI86">
        <f>(GF86*'Default-Data'!$C$58/biopower_dollar_index)/CustomRegion1!$E24</f>
        <v>6.5807145476998441</v>
      </c>
      <c r="GK86" t="s">
        <v>49</v>
      </c>
      <c r="GL86">
        <f t="shared" si="133"/>
        <v>0</v>
      </c>
      <c r="GM86">
        <f t="shared" si="134"/>
        <v>0</v>
      </c>
      <c r="GO86">
        <v>0</v>
      </c>
      <c r="GP86">
        <v>0</v>
      </c>
      <c r="GQ86">
        <f>GL86*CustomRegion2!C28</f>
        <v>0</v>
      </c>
      <c r="GR86">
        <f>GO86*CustomRegion2!$C28</f>
        <v>0</v>
      </c>
      <c r="GS86">
        <f>GP86*CustomRegion2!$C28</f>
        <v>0</v>
      </c>
      <c r="GT86">
        <f>GL86*CustomRegion2!D28</f>
        <v>0</v>
      </c>
      <c r="GU86">
        <f>GO86*CustomRegion2!$D28</f>
        <v>0</v>
      </c>
      <c r="GV86">
        <f>GP86*CustomRegion2!$D28</f>
        <v>0</v>
      </c>
      <c r="GW86">
        <f>(GT86*'Default-Data'!$C$59/biopower_dollar_index)/CustomRegion2!$E28</f>
        <v>0</v>
      </c>
      <c r="GX86">
        <f>(GU86*'Default-Data'!$C$59/biopower_dollar_index)/CustomRegion2!$E28</f>
        <v>0</v>
      </c>
      <c r="GY86">
        <f>(GV86*'Default-Data'!$C$59/biopower_dollar_index)/CustomRegion2!$E28</f>
        <v>0</v>
      </c>
      <c r="GZ86">
        <v>0</v>
      </c>
      <c r="HA86">
        <v>0</v>
      </c>
      <c r="HB86">
        <f>GM86*CustomRegion2!C28</f>
        <v>0</v>
      </c>
      <c r="HC86">
        <f>GZ86*CustomRegion2!$C28</f>
        <v>0</v>
      </c>
      <c r="HD86">
        <f>HA86*CustomRegion2!$C28</f>
        <v>0</v>
      </c>
      <c r="HE86">
        <f>GM86*CustomRegion2!D28</f>
        <v>0</v>
      </c>
      <c r="HF86">
        <f>GZ86*CustomRegion2!$D28</f>
        <v>0</v>
      </c>
      <c r="HG86">
        <f>HA86*CustomRegion2!$D28</f>
        <v>0</v>
      </c>
      <c r="HH86">
        <f>(HE86*'Default-Data'!$C$59/biopower_dollar_index)/CustomRegion2!$E28</f>
        <v>0</v>
      </c>
      <c r="HI86">
        <f>(HF86*'Default-Data'!$C$59/biopower_dollar_index)/CustomRegion2!$E28</f>
        <v>0</v>
      </c>
      <c r="HJ86">
        <f>(HG86*'Default-Data'!$C$59/biopower_dollar_index)/CustomRegion2!$E28</f>
        <v>0</v>
      </c>
      <c r="HL86" t="s">
        <v>144</v>
      </c>
      <c r="HM86">
        <f t="shared" si="135"/>
        <v>0</v>
      </c>
      <c r="HN86">
        <f t="shared" si="136"/>
        <v>0</v>
      </c>
      <c r="HP86">
        <v>33127167.814218979</v>
      </c>
      <c r="HQ86">
        <v>39984428.543951213</v>
      </c>
      <c r="HR86">
        <f>HM86*CustomRegion3!D27</f>
        <v>0</v>
      </c>
      <c r="HS86">
        <f>HP86*CustomRegion3!$D27</f>
        <v>3361912.3324482627</v>
      </c>
      <c r="HT86">
        <f>HQ86*CustomRegion3!$D27</f>
        <v>4057821.7909140978</v>
      </c>
      <c r="HU86">
        <f>HM86*CustomRegion3!E27</f>
        <v>0</v>
      </c>
      <c r="HV86">
        <f>HP86*CustomRegion3!$E27</f>
        <v>923818.58717992413</v>
      </c>
      <c r="HW86">
        <f>HQ86*CustomRegion3!$E27</f>
        <v>1115047.277624947</v>
      </c>
      <c r="HX86">
        <f>(HU86*'Default-Data'!$C$60/biopower_dollar_index)/CustomRegion3!$F27</f>
        <v>0</v>
      </c>
      <c r="HY86">
        <f>(HV86*'Default-Data'!$C$60/biopower_dollar_index)/CustomRegion3!$F27</f>
        <v>2726.5423880427661</v>
      </c>
      <c r="HZ86">
        <f>(HW86*'Default-Data'!$C$60/biopower_dollar_index)/CustomRegion3!$F27</f>
        <v>3290.9314764891069</v>
      </c>
      <c r="IA86">
        <v>725620.36978259578</v>
      </c>
      <c r="IB86">
        <v>3747488.9223141782</v>
      </c>
      <c r="IC86">
        <f>HN86*CustomRegion3!D27</f>
        <v>0</v>
      </c>
      <c r="ID86">
        <f>IA86*CustomRegion3!$D27</f>
        <v>73639.620613769992</v>
      </c>
      <c r="IE86">
        <f>IB86*CustomRegion3!$D27</f>
        <v>380314.1063641911</v>
      </c>
      <c r="IF86">
        <f>HN86*CustomRegion3!E27</f>
        <v>0</v>
      </c>
      <c r="IG86">
        <f>IA86*CustomRegion3!$E27</f>
        <v>20235.40281502136</v>
      </c>
      <c r="IH86">
        <f>IB86*CustomRegion3!$E27</f>
        <v>104506.36592599766</v>
      </c>
      <c r="II86">
        <f>(IF86*'Default-Data'!$C$60/biopower_dollar_index)/CustomRegion3!$F27</f>
        <v>0</v>
      </c>
      <c r="IJ86">
        <f>(IG86*'Default-Data'!$C$60/biopower_dollar_index)/CustomRegion3!$F27</f>
        <v>59.722421999212429</v>
      </c>
      <c r="IK86">
        <f>(IH86*'Default-Data'!$C$60/biopower_dollar_index)/CustomRegion3!$F27</f>
        <v>308.43830214258861</v>
      </c>
    </row>
    <row r="87" spans="2:245" x14ac:dyDescent="0.3">
      <c r="AD87">
        <v>86</v>
      </c>
      <c r="AE87" t="s">
        <v>287</v>
      </c>
      <c r="AF87" s="4">
        <v>0</v>
      </c>
      <c r="AG87" s="4">
        <v>0</v>
      </c>
      <c r="AI87" s="84">
        <v>79800.490814160119</v>
      </c>
      <c r="AJ87" s="84">
        <v>183704.52146376841</v>
      </c>
      <c r="AK87">
        <f>'Colombia-IO-Data'!$AN29*Calculations!AF87</f>
        <v>0</v>
      </c>
      <c r="AL87">
        <f>'Colombia-IO-Data'!$AN29*AI87</f>
        <v>8902.0686364273752</v>
      </c>
      <c r="AM87">
        <f>'Colombia-IO-Data'!$AN29*AJ87</f>
        <v>20492.984970492551</v>
      </c>
      <c r="AN87">
        <f>'Colombia-IO-Data'!$AO29*Calculations!AK87</f>
        <v>0</v>
      </c>
      <c r="AO87">
        <f>'Colombia-IO-Data'!$AO29*Calculations!AL87</f>
        <v>3356.7874340687331</v>
      </c>
      <c r="AP87">
        <f>'Colombia-IO-Data'!$AO29*Calculations!AM87</f>
        <v>7727.4841663225143</v>
      </c>
      <c r="AQ87">
        <f>(AN87*'Default-Data'!$F$19/biopower_dollar_index)/'Colombia-IO-Data'!$AP29</f>
        <v>0</v>
      </c>
      <c r="AR87">
        <f>(AO87*'Default-Data'!$F$19/biopower_dollar_index)/'Colombia-IO-Data'!$AP29</f>
        <v>0.61991895597741531</v>
      </c>
      <c r="AS87">
        <f>(AP87*'Default-Data'!$F$19/biopower_dollar_index)/'Colombia-IO-Data'!$AP29</f>
        <v>1.4270828912488633</v>
      </c>
      <c r="AT87" s="84">
        <v>7801.1331501066252</v>
      </c>
      <c r="AU87" s="84">
        <v>18616.31749692544</v>
      </c>
      <c r="AV87" s="31">
        <f>'Colombia-IO-Data'!$AN29*AG87</f>
        <v>0</v>
      </c>
      <c r="AW87">
        <f>'Colombia-IO-Data'!$AN29*AT87</f>
        <v>870.24806533940841</v>
      </c>
      <c r="AX87">
        <f>'Colombia-IO-Data'!$AN29*AU87</f>
        <v>2076.7257747962053</v>
      </c>
      <c r="AY87" s="31">
        <f>'Colombia-IO-Data'!$AO29*AV87</f>
        <v>0</v>
      </c>
      <c r="AZ87" s="31">
        <f>'Colombia-IO-Data'!$AO29*AW87</f>
        <v>328.15269007253107</v>
      </c>
      <c r="BA87" s="31">
        <f>'Colombia-IO-Data'!$AO29*AX87</f>
        <v>783.09068032980758</v>
      </c>
      <c r="BB87">
        <f>(AY87*'Default-Data'!$F$19/biopower_dollar_index)/'Colombia-IO-Data'!$AP29</f>
        <v>0</v>
      </c>
      <c r="BC87">
        <f>(AZ87*'Default-Data'!$F$19/biopower_dollar_index)/'Colombia-IO-Data'!$AP29</f>
        <v>6.0602012199613843E-2</v>
      </c>
      <c r="BD87">
        <f>(BA87*'Default-Data'!$F$19/biopower_dollar_index)/'Colombia-IO-Data'!$AP29</f>
        <v>0.14461825972617073</v>
      </c>
      <c r="BF87" t="s">
        <v>944</v>
      </c>
      <c r="BG87" s="18">
        <f t="shared" si="127"/>
        <v>0</v>
      </c>
      <c r="BH87" s="18">
        <f t="shared" si="128"/>
        <v>0</v>
      </c>
      <c r="BJ87" s="84">
        <v>30589.182819192294</v>
      </c>
      <c r="BK87" s="84">
        <v>294227.86151299125</v>
      </c>
      <c r="BL87">
        <f>BG87*'Mexico-IO-Data'!AQ29</f>
        <v>0</v>
      </c>
      <c r="BM87">
        <f>BJ87*'Mexico-IO-Data'!$AQ29</f>
        <v>10777.966390861087</v>
      </c>
      <c r="BN87">
        <f>BK87*'Mexico-IO-Data'!$AQ29</f>
        <v>103669.91564914532</v>
      </c>
      <c r="BO87">
        <f>BG87*'Mexico-IO-Data'!AR29</f>
        <v>0</v>
      </c>
      <c r="BP87">
        <f>BJ87*'Mexico-IO-Data'!$AR29</f>
        <v>2748.4947229392778</v>
      </c>
      <c r="BQ87">
        <f>BK87*'Mexico-IO-Data'!$AR29</f>
        <v>26436.918223352473</v>
      </c>
      <c r="BR87">
        <f>(BO87*'Default-Data'!$F$19/biopower_dollar_index)/'Mexico-IO-Data'!$AS29</f>
        <v>0</v>
      </c>
      <c r="BS87">
        <f>(BP87*'Default-Data'!$F$19/biopower_dollar_index)/'Mexico-IO-Data'!$AS29</f>
        <v>0.2904419232550553</v>
      </c>
      <c r="BT87">
        <f>(BQ87*'Default-Data'!$F$19/biopower_dollar_index)/'Mexico-IO-Data'!$AS29</f>
        <v>2.7936707717290927</v>
      </c>
      <c r="BU87" s="84">
        <v>7487.4212940092029</v>
      </c>
      <c r="BV87" s="84">
        <v>18481.668818526887</v>
      </c>
      <c r="BW87" s="31">
        <f>BH87*'Mexico-IO-Data'!AQ29</f>
        <v>0</v>
      </c>
      <c r="BX87">
        <f>BU87*'Mexico-IO-Data'!$AQ29</f>
        <v>2638.1605398891688</v>
      </c>
      <c r="BY87">
        <f>BV87*'Mexico-IO-Data'!$AQ29</f>
        <v>6511.9361491451527</v>
      </c>
      <c r="BZ87" s="31">
        <f>BH87*'Mexico-IO-Data'!AR29</f>
        <v>0</v>
      </c>
      <c r="CA87">
        <f>BU87*'Mexico-IO-Data'!$AR29</f>
        <v>672.75866886171582</v>
      </c>
      <c r="CB87">
        <f>BV87*'Mexico-IO-Data'!$AR29</f>
        <v>1660.6121686572676</v>
      </c>
      <c r="CC87">
        <f>(BZ87*'Default-Data'!$F$19/biopower_dollar_index)/'Mexico-IO-Data'!$AS29</f>
        <v>0</v>
      </c>
      <c r="CD87">
        <f>(CA87*'Default-Data'!$F$19/biopower_dollar_index)/'Mexico-IO-Data'!$AS29</f>
        <v>7.1092485657657384E-2</v>
      </c>
      <c r="CE87">
        <f>(CB87*'Default-Data'!$F$19/biopower_dollar_index)/'Mexico-IO-Data'!$AS29</f>
        <v>0.17548201494444735</v>
      </c>
      <c r="CG87" t="s">
        <v>287</v>
      </c>
      <c r="CH87">
        <v>0</v>
      </c>
      <c r="CI87">
        <v>0</v>
      </c>
      <c r="CK87" s="84">
        <v>21893.978293959732</v>
      </c>
      <c r="CL87" s="84">
        <v>35096.403948392865</v>
      </c>
      <c r="CM87">
        <f>CH87*'Philippines-IO-Data'!AN29</f>
        <v>0</v>
      </c>
      <c r="CN87">
        <f>CK87*'Philippines-IO-Data'!$AN29</f>
        <v>4581.8006419762196</v>
      </c>
      <c r="CO87">
        <f>CL87*'Philippines-IO-Data'!$AN29</f>
        <v>7344.7010855111293</v>
      </c>
      <c r="CP87">
        <f>CH87*'Philippines-IO-Data'!AO29</f>
        <v>0</v>
      </c>
      <c r="CQ87">
        <f>CK87*'Philippines-IO-Data'!$AO29</f>
        <v>1028.8496280378552</v>
      </c>
      <c r="CR87">
        <f>CL87*'Philippines-IO-Data'!$AO29</f>
        <v>1649.2627179470758</v>
      </c>
      <c r="CS87" s="20">
        <f>(CP87*'Default-Data'!$F$19/biopower_dollar_index)/'Philippines-IO-Data'!$AP29</f>
        <v>0</v>
      </c>
      <c r="CT87" s="20">
        <f>(CQ87*'Default-Data'!$F$19/biopower_dollar_index)/'Philippines-IO-Data'!$AP29</f>
        <v>0.25037541213518355</v>
      </c>
      <c r="CU87" s="20">
        <f>(CR87*'Default-Data'!$F$19/biopower_dollar_index)/'Philippines-IO-Data'!$AP29</f>
        <v>0.40135586530046224</v>
      </c>
      <c r="CV87" s="84">
        <v>243.19604905414533</v>
      </c>
      <c r="CW87" s="84">
        <v>3510.7135884033069</v>
      </c>
      <c r="CX87">
        <f>CI87*'Philippines-IO-Data'!AN29</f>
        <v>0</v>
      </c>
      <c r="CY87">
        <f>CV87*'Philippines-IO-Data'!$AN29</f>
        <v>50.894168191889442</v>
      </c>
      <c r="CZ87">
        <f>CW87*'Philippines-IO-Data'!$AN29</f>
        <v>734.69469811151964</v>
      </c>
      <c r="DA87">
        <f>CI87*'Philippines-IO-Data'!AO29</f>
        <v>0</v>
      </c>
      <c r="DB87">
        <f>CV87*'Philippines-IO-Data'!$AO29</f>
        <v>11.428355379280875</v>
      </c>
      <c r="DC87">
        <f>CW87*'Philippines-IO-Data'!$AO29</f>
        <v>164.97670368900884</v>
      </c>
      <c r="DD87" s="20">
        <f>(DA87*'Default-Data'!$F$19/biopower_dollar_index)/'Philippines-IO-Data'!$AP29</f>
        <v>0</v>
      </c>
      <c r="DE87" s="20">
        <f>(DB87*'Default-Data'!$F$19/biopower_dollar_index)/'Philippines-IO-Data'!$AP29</f>
        <v>2.7811442120767435E-3</v>
      </c>
      <c r="DF87" s="20">
        <f>(DC87*'Default-Data'!$F$19/biopower_dollar_index)/'Philippines-IO-Data'!$AP29</f>
        <v>4.0147859369513074E-2</v>
      </c>
      <c r="DH87" t="s">
        <v>944</v>
      </c>
      <c r="DI87" s="18">
        <f t="shared" si="129"/>
        <v>0</v>
      </c>
      <c r="DJ87" s="18">
        <f t="shared" si="130"/>
        <v>0</v>
      </c>
      <c r="DL87" s="84">
        <v>794633.75830706954</v>
      </c>
      <c r="DM87" s="84">
        <v>2760745.1026369785</v>
      </c>
      <c r="DN87" s="18">
        <f>DI87*'SouthAfrica-IO-Data'!AR29</f>
        <v>0</v>
      </c>
      <c r="DO87">
        <f>DL87*'Mexico-IO-Data'!$AQ29</f>
        <v>279985.77113683661</v>
      </c>
      <c r="DP87">
        <f>DM87*'Mexico-IO-Data'!$AQ29</f>
        <v>972736.60776863422</v>
      </c>
      <c r="DQ87" s="18">
        <f>DI87*'SouthAfrica-IO-Data'!AS29</f>
        <v>0</v>
      </c>
      <c r="DR87">
        <f>DL87*'Mexico-IO-Data'!$AR29</f>
        <v>71399.31472788706</v>
      </c>
      <c r="DS87">
        <f>DM87*'Mexico-IO-Data'!$AR29</f>
        <v>248058.05996286331</v>
      </c>
      <c r="DT87">
        <f>(DQ87*'Default-Data'!$F$19/biopower_dollar_index)/'SouthAfrica-IO-Data'!$AT29</f>
        <v>0</v>
      </c>
      <c r="DU87">
        <f>(DR87*'Default-Data'!$F$19/biopower_dollar_index)/'SouthAfrica-IO-Data'!$AT29</f>
        <v>4.3695001200277908</v>
      </c>
      <c r="DV87">
        <f>(DS87*'Default-Data'!$F$19/biopower_dollar_index)/'SouthAfrica-IO-Data'!$AT29</f>
        <v>15.180674029049856</v>
      </c>
      <c r="DW87" s="84">
        <v>127139.48068311598</v>
      </c>
      <c r="DX87" s="84">
        <v>244548.34402143527</v>
      </c>
      <c r="DY87" s="31">
        <f>DJ87*'SouthAfrica-IO-Data'!AR29</f>
        <v>0</v>
      </c>
      <c r="DZ87">
        <f>DW87*'SouthAfrica-IO-Data'!$AR29</f>
        <v>16222.868211267705</v>
      </c>
      <c r="EA87">
        <f>DX87*'SouthAfrica-IO-Data'!$AR29</f>
        <v>31204.119562448017</v>
      </c>
      <c r="EB87" s="31">
        <f>DJ87*'SouthAfrica-IO-Data'!AS29</f>
        <v>0</v>
      </c>
      <c r="EC87">
        <f>DW87*'SouthAfrica-IO-Data'!$AS29</f>
        <v>16561.396580764311</v>
      </c>
      <c r="ED87">
        <f>DX87*'SouthAfrica-IO-Data'!$AS29</f>
        <v>31855.267040161958</v>
      </c>
      <c r="EE87">
        <f>(EB87*'Default-Data'!$F$19/biopower_dollar_index)/'SouthAfrica-IO-Data'!$AT29</f>
        <v>0</v>
      </c>
      <c r="EF87">
        <f>(EC87*'Default-Data'!$F$19/biopower_dollar_index)/'SouthAfrica-IO-Data'!$AT29</f>
        <v>1.013525474624944</v>
      </c>
      <c r="EG87">
        <f>(ED87*'Default-Data'!$F$19/biopower_dollar_index)/'SouthAfrica-IO-Data'!$AT29</f>
        <v>1.9494807994444197</v>
      </c>
      <c r="EI87" t="s">
        <v>145</v>
      </c>
      <c r="EJ87">
        <v>0</v>
      </c>
      <c r="EK87">
        <v>0</v>
      </c>
      <c r="EM87" s="84">
        <v>120687522.94653536</v>
      </c>
      <c r="EN87" s="84">
        <v>17549549.920506462</v>
      </c>
      <c r="EO87">
        <f>EJ87*'Zambia-IO-Data'!BO27</f>
        <v>0</v>
      </c>
      <c r="EP87">
        <f>EM87*'Zambia-IO-Data'!$BO27</f>
        <v>22174703.711217403</v>
      </c>
      <c r="EQ87">
        <f>EN87*'Zambia-IO-Data'!$BO27</f>
        <v>3224492.9736841652</v>
      </c>
      <c r="ER87">
        <f>EJ87*'Zambia-IO-Data'!BN27</f>
        <v>0</v>
      </c>
      <c r="ES87">
        <f>EM87*'Zambia-IO-Data'!$BN27</f>
        <v>6873388.9221969899</v>
      </c>
      <c r="ET87">
        <f>EN87*'Zambia-IO-Data'!$BN27</f>
        <v>999480.96595361456</v>
      </c>
      <c r="EU87">
        <f>(ER87*'Default-Data'!$F$19/biopower_dollar_index)/'Zambia-IO-Data'!$BP27</f>
        <v>0</v>
      </c>
      <c r="EV87">
        <f>(ES87*'Default-Data'!$F$19/biopower_dollar_index)/'Zambia-IO-Data'!$BP27</f>
        <v>20204.173038278168</v>
      </c>
      <c r="EW87">
        <f>(ET87*'Default-Data'!$F$19/biopower_dollar_index)/'Zambia-IO-Data'!$BP27</f>
        <v>2937.9519496384887</v>
      </c>
      <c r="EX87" s="84">
        <v>2059128.5157572576</v>
      </c>
      <c r="EY87" s="84">
        <v>1571210.1378817488</v>
      </c>
      <c r="EZ87">
        <f>EK87*'Zambia-IO-Data'!BO27</f>
        <v>0</v>
      </c>
      <c r="FA87">
        <f>EX87*'Zambia-IO-Data'!$BO27</f>
        <v>378337.07764856273</v>
      </c>
      <c r="FB87">
        <f>EY87*'Zambia-IO-Data'!$BO27</f>
        <v>288688.65997874079</v>
      </c>
      <c r="FC87">
        <f>EK87*'Zambia-IO-Data'!BN27</f>
        <v>0</v>
      </c>
      <c r="FD87">
        <f>EX87*'Zambia-IO-Data'!$BN27</f>
        <v>117271.36976583516</v>
      </c>
      <c r="FE87">
        <f>EY87*'Zambia-IO-Data'!$BN27</f>
        <v>89483.470142511898</v>
      </c>
      <c r="FF87">
        <f>(FC87*'Default-Data'!$F$19/biopower_dollar_index)/'Zambia-IO-Data'!$BP27</f>
        <v>0</v>
      </c>
      <c r="FG87">
        <f>(FD87*'Default-Data'!$F$19/biopower_dollar_index)/'Zambia-IO-Data'!$BP27</f>
        <v>344.71656907601522</v>
      </c>
      <c r="FH87">
        <f>(FE87*'Default-Data'!$F$19/biopower_dollar_index)/'Zambia-IO-Data'!$BP27</f>
        <v>263.03465950927506</v>
      </c>
      <c r="FJ87" t="s">
        <v>287</v>
      </c>
      <c r="FK87">
        <f t="shared" si="131"/>
        <v>0</v>
      </c>
      <c r="FL87">
        <f t="shared" si="132"/>
        <v>0</v>
      </c>
      <c r="FN87">
        <v>113874.23742283613</v>
      </c>
      <c r="FO87">
        <v>100820.14926282209</v>
      </c>
      <c r="FP87">
        <f>FK87*CustomRegion1!C25</f>
        <v>0</v>
      </c>
      <c r="FQ87">
        <f>FN87*CustomRegion1!$C25</f>
        <v>23830.710304140885</v>
      </c>
      <c r="FR87">
        <f>FO87*CustomRegion1!$C25</f>
        <v>21098.852771950507</v>
      </c>
      <c r="FS87">
        <f>FK87*CustomRegion1!D25</f>
        <v>0</v>
      </c>
      <c r="FT87">
        <f>FN87*CustomRegion1!$D25</f>
        <v>5351.218734326696</v>
      </c>
      <c r="FU87">
        <f>FO87*CustomRegion1!$D25</f>
        <v>4737.7763728026066</v>
      </c>
      <c r="FV87">
        <f>(FS87*'Default-Data'!$F$19/biopower_dollar_index)/CustomRegion1!$E25</f>
        <v>0</v>
      </c>
      <c r="FW87">
        <f>(FT87*'Default-Data'!$F$19/biopower_dollar_index)/CustomRegion1!$E25</f>
        <v>1.3076857940889404</v>
      </c>
      <c r="FX87">
        <f>(FU87*'Default-Data'!$F$19/biopower_dollar_index)/CustomRegion1!$E25</f>
        <v>1.1577779130091441</v>
      </c>
      <c r="FY87">
        <v>4816.0802863974977</v>
      </c>
      <c r="FZ87">
        <v>9855.5935432852166</v>
      </c>
      <c r="GA87">
        <f>FL87*CustomRegion1!C25</f>
        <v>0</v>
      </c>
      <c r="GB87">
        <f>FY87*CustomRegion1!$C25</f>
        <v>1007.8716372032252</v>
      </c>
      <c r="GC87">
        <f>FZ87*CustomRegion1!$C25</f>
        <v>2062.5015799955804</v>
      </c>
      <c r="GD87">
        <f>FL87*CustomRegion1!D25</f>
        <v>0</v>
      </c>
      <c r="GE87">
        <f>FY87*CustomRegion1!$D25</f>
        <v>226.31896061701767</v>
      </c>
      <c r="GF87">
        <f>FZ87*CustomRegion1!$D25</f>
        <v>463.13756298455621</v>
      </c>
      <c r="GG87">
        <f>(GD87*'Default-Data'!$C$58/biopower_dollar_index)/CustomRegion1!$E25</f>
        <v>0</v>
      </c>
      <c r="GH87">
        <f>(GE87*'Default-Data'!$C$58/biopower_dollar_index)/CustomRegion1!$E25</f>
        <v>5.5305922711284213E-2</v>
      </c>
      <c r="GI87">
        <f>(GF87*'Default-Data'!$C$58/biopower_dollar_index)/CustomRegion1!$E25</f>
        <v>0.11317765950004266</v>
      </c>
      <c r="GK87" t="s">
        <v>50</v>
      </c>
      <c r="GL87">
        <f t="shared" si="133"/>
        <v>0</v>
      </c>
      <c r="GM87">
        <f t="shared" si="134"/>
        <v>0</v>
      </c>
      <c r="GO87">
        <v>0</v>
      </c>
      <c r="GP87">
        <v>0</v>
      </c>
      <c r="GQ87">
        <f>GL87*CustomRegion2!C29</f>
        <v>0</v>
      </c>
      <c r="GR87">
        <f>GO87*CustomRegion2!$C29</f>
        <v>0</v>
      </c>
      <c r="GS87">
        <f>GP87*CustomRegion2!$C29</f>
        <v>0</v>
      </c>
      <c r="GT87">
        <f>GL87*CustomRegion2!D29</f>
        <v>0</v>
      </c>
      <c r="GU87">
        <f>GO87*CustomRegion2!$D29</f>
        <v>0</v>
      </c>
      <c r="GV87">
        <f>GP87*CustomRegion2!$D29</f>
        <v>0</v>
      </c>
      <c r="GW87">
        <f>(GT87*'Default-Data'!$C$59/biopower_dollar_index)/CustomRegion2!$E29</f>
        <v>0</v>
      </c>
      <c r="GX87">
        <f>(GU87*'Default-Data'!$C$59/biopower_dollar_index)/CustomRegion2!$E29</f>
        <v>0</v>
      </c>
      <c r="GY87">
        <f>(GV87*'Default-Data'!$C$59/biopower_dollar_index)/CustomRegion2!$E29</f>
        <v>0</v>
      </c>
      <c r="GZ87">
        <v>0</v>
      </c>
      <c r="HA87">
        <v>0</v>
      </c>
      <c r="HB87">
        <f>GM87*CustomRegion2!C29</f>
        <v>0</v>
      </c>
      <c r="HC87">
        <f>GZ87*CustomRegion2!$C29</f>
        <v>0</v>
      </c>
      <c r="HD87">
        <f>HA87*CustomRegion2!$C29</f>
        <v>0</v>
      </c>
      <c r="HE87">
        <f>GM87*CustomRegion2!D29</f>
        <v>0</v>
      </c>
      <c r="HF87">
        <f>GZ87*CustomRegion2!$D29</f>
        <v>0</v>
      </c>
      <c r="HG87">
        <f>HA87*CustomRegion2!$D29</f>
        <v>0</v>
      </c>
      <c r="HH87">
        <f>(HE87*'Default-Data'!$C$59/biopower_dollar_index)/CustomRegion2!$E29</f>
        <v>0</v>
      </c>
      <c r="HI87">
        <f>(HF87*'Default-Data'!$C$59/biopower_dollar_index)/CustomRegion2!$E29</f>
        <v>0</v>
      </c>
      <c r="HJ87">
        <f>(HG87*'Default-Data'!$C$59/biopower_dollar_index)/CustomRegion2!$E29</f>
        <v>0</v>
      </c>
      <c r="HL87" t="s">
        <v>145</v>
      </c>
      <c r="HM87">
        <f t="shared" si="135"/>
        <v>0</v>
      </c>
      <c r="HN87">
        <f t="shared" si="136"/>
        <v>0</v>
      </c>
      <c r="HP87">
        <v>120687522.94653536</v>
      </c>
      <c r="HQ87">
        <v>17549549.920506462</v>
      </c>
      <c r="HR87">
        <f>HM87*CustomRegion3!D28</f>
        <v>0</v>
      </c>
      <c r="HS87">
        <f>HP87*CustomRegion3!$D28</f>
        <v>22174703.711217403</v>
      </c>
      <c r="HT87">
        <f>HQ87*CustomRegion3!$D28</f>
        <v>3224492.9736841652</v>
      </c>
      <c r="HU87">
        <f>HM87*CustomRegion3!E28</f>
        <v>0</v>
      </c>
      <c r="HV87">
        <f>HP87*CustomRegion3!$E28</f>
        <v>6873388.9221969899</v>
      </c>
      <c r="HW87">
        <f>HQ87*CustomRegion3!$E28</f>
        <v>999480.96595361456</v>
      </c>
      <c r="HX87">
        <f>(HU87*'Default-Data'!$C$60/biopower_dollar_index)/CustomRegion3!$F28</f>
        <v>0</v>
      </c>
      <c r="HY87">
        <f>(HV87*'Default-Data'!$C$60/biopower_dollar_index)/CustomRegion3!$F28</f>
        <v>20286.002583128087</v>
      </c>
      <c r="HZ87">
        <f>(HW87*'Default-Data'!$C$60/biopower_dollar_index)/CustomRegion3!$F28</f>
        <v>2949.8510395133567</v>
      </c>
      <c r="IA87">
        <v>2059128.5157572576</v>
      </c>
      <c r="IB87">
        <v>1571210.1378817488</v>
      </c>
      <c r="IC87">
        <f>HN87*CustomRegion3!D28</f>
        <v>0</v>
      </c>
      <c r="ID87">
        <f>IA87*CustomRegion3!$D28</f>
        <v>378337.07764856273</v>
      </c>
      <c r="IE87">
        <f>IB87*CustomRegion3!$D28</f>
        <v>288688.65997874079</v>
      </c>
      <c r="IF87">
        <f>HN87*CustomRegion3!E28</f>
        <v>0</v>
      </c>
      <c r="IG87">
        <f>IA87*CustomRegion3!$E28</f>
        <v>117271.36976583516</v>
      </c>
      <c r="IH87">
        <f>IB87*CustomRegion3!$E28</f>
        <v>89483.470142511898</v>
      </c>
      <c r="II87">
        <f>(IF87*'Default-Data'!$C$60/biopower_dollar_index)/CustomRegion3!$F28</f>
        <v>0</v>
      </c>
      <c r="IJ87">
        <f>(IG87*'Default-Data'!$C$60/biopower_dollar_index)/CustomRegion3!$F28</f>
        <v>346.11271629254685</v>
      </c>
      <c r="IK87">
        <f>(IH87*'Default-Data'!$C$60/biopower_dollar_index)/CustomRegion3!$F28</f>
        <v>264.09998430265404</v>
      </c>
    </row>
    <row r="88" spans="2:245" x14ac:dyDescent="0.3">
      <c r="AD88">
        <v>87</v>
      </c>
      <c r="AE88" t="s">
        <v>288</v>
      </c>
      <c r="AF88" s="4">
        <v>0</v>
      </c>
      <c r="AG88" s="4">
        <v>0</v>
      </c>
      <c r="AI88" s="84">
        <v>4077923.7481665397</v>
      </c>
      <c r="AJ88" s="84">
        <v>3441723.0620135544</v>
      </c>
      <c r="AK88">
        <f>'Colombia-IO-Data'!$AN30*Calculations!AF88</f>
        <v>0</v>
      </c>
      <c r="AL88">
        <f>'Colombia-IO-Data'!$AN30*AI88</f>
        <v>1520296.203171395</v>
      </c>
      <c r="AM88">
        <f>'Colombia-IO-Data'!$AN30*AJ88</f>
        <v>1283113.3750107936</v>
      </c>
      <c r="AN88">
        <f>'Colombia-IO-Data'!$AO30*Calculations!AK88</f>
        <v>0</v>
      </c>
      <c r="AO88">
        <f>'Colombia-IO-Data'!$AO30*Calculations!AL88</f>
        <v>349956.08387652331</v>
      </c>
      <c r="AP88">
        <f>'Colombia-IO-Data'!$AO30*Calculations!AM88</f>
        <v>295359.10893657809</v>
      </c>
      <c r="AQ88">
        <f>(AN88*'Default-Data'!$F$19/biopower_dollar_index)/'Colombia-IO-Data'!$AP30</f>
        <v>0</v>
      </c>
      <c r="AR88">
        <f>(AO88*'Default-Data'!$F$19/biopower_dollar_index)/'Colombia-IO-Data'!$AP30</f>
        <v>64.628581468360252</v>
      </c>
      <c r="AS88">
        <f>(AP88*'Default-Data'!$F$19/biopower_dollar_index)/'Colombia-IO-Data'!$AP30</f>
        <v>54.545816214656995</v>
      </c>
      <c r="AT88" s="84">
        <v>82486.073937521855</v>
      </c>
      <c r="AU88" s="84">
        <v>348778.61877543142</v>
      </c>
      <c r="AV88" s="31">
        <f>'Colombia-IO-Data'!$AN30*AG88</f>
        <v>0</v>
      </c>
      <c r="AW88">
        <f>'Colombia-IO-Data'!$AN30*AT88</f>
        <v>30751.74347683954</v>
      </c>
      <c r="AX88">
        <f>'Colombia-IO-Data'!$AN30*AU88</f>
        <v>130028.62304869093</v>
      </c>
      <c r="AY88" s="31">
        <f>'Colombia-IO-Data'!$AO30*AV88</f>
        <v>0</v>
      </c>
      <c r="AZ88" s="31">
        <f>'Colombia-IO-Data'!$AO30*AW88</f>
        <v>7078.7256437796468</v>
      </c>
      <c r="BA88" s="31">
        <f>'Colombia-IO-Data'!$AO30*AX88</f>
        <v>29931.211838227853</v>
      </c>
      <c r="BB88">
        <f>(AY88*'Default-Data'!$F$19/biopower_dollar_index)/'Colombia-IO-Data'!$AP30</f>
        <v>0</v>
      </c>
      <c r="BC88">
        <f>(AZ88*'Default-Data'!$F$19/biopower_dollar_index)/'Colombia-IO-Data'!$AP30</f>
        <v>1.3072725923021857</v>
      </c>
      <c r="BD88">
        <f>(BA88*'Default-Data'!$F$19/biopower_dollar_index)/'Colombia-IO-Data'!$AP30</f>
        <v>5.5275843223122409</v>
      </c>
      <c r="BF88" t="s">
        <v>945</v>
      </c>
      <c r="BG88" s="18">
        <f t="shared" si="127"/>
        <v>0</v>
      </c>
      <c r="BH88" s="18">
        <f t="shared" si="128"/>
        <v>0</v>
      </c>
      <c r="BJ88" s="84">
        <v>2033707.8962021074</v>
      </c>
      <c r="BK88" s="84">
        <v>3878129.8746040673</v>
      </c>
      <c r="BL88">
        <f>BG88*'Mexico-IO-Data'!AQ30</f>
        <v>0</v>
      </c>
      <c r="BM88">
        <f>BJ88*'Mexico-IO-Data'!$AQ30</f>
        <v>764629.20382446819</v>
      </c>
      <c r="BN88">
        <f>BK88*'Mexico-IO-Data'!$AQ30</f>
        <v>1458091.0876552458</v>
      </c>
      <c r="BO88">
        <f>BG88*'Mexico-IO-Data'!AR30</f>
        <v>0</v>
      </c>
      <c r="BP88">
        <f>BJ88*'Mexico-IO-Data'!$AR30</f>
        <v>314547.3776925311</v>
      </c>
      <c r="BQ88">
        <f>BK88*'Mexico-IO-Data'!$AR30</f>
        <v>599818.48164420261</v>
      </c>
      <c r="BR88">
        <f>(BO88*'Default-Data'!$F$19/biopower_dollar_index)/'Mexico-IO-Data'!$AS30</f>
        <v>0</v>
      </c>
      <c r="BS88">
        <f>(BP88*'Default-Data'!$F$19/biopower_dollar_index)/'Mexico-IO-Data'!$AS30</f>
        <v>38.616039744907816</v>
      </c>
      <c r="BT88">
        <f>(BQ88*'Default-Data'!$F$19/biopower_dollar_index)/'Mexico-IO-Data'!$AS30</f>
        <v>73.637919021356964</v>
      </c>
      <c r="BU88" s="84">
        <v>149470.14501763135</v>
      </c>
      <c r="BV88" s="84">
        <v>243601.37618885172</v>
      </c>
      <c r="BW88" s="31">
        <f>BH88*'Mexico-IO-Data'!AQ30</f>
        <v>0</v>
      </c>
      <c r="BX88">
        <f>BU88*'Mexico-IO-Data'!$AQ30</f>
        <v>56197.469751576034</v>
      </c>
      <c r="BY88">
        <f>BV88*'Mexico-IO-Data'!$AQ30</f>
        <v>91588.731436638773</v>
      </c>
      <c r="BZ88" s="31">
        <f>BH88*'Mexico-IO-Data'!AR30</f>
        <v>0</v>
      </c>
      <c r="CA88">
        <f>BU88*'Mexico-IO-Data'!$AR30</f>
        <v>23118.089990415192</v>
      </c>
      <c r="CB88">
        <f>BV88*'Mexico-IO-Data'!$AR30</f>
        <v>37677.0794987759</v>
      </c>
      <c r="CC88">
        <f>(BZ88*'Default-Data'!$F$19/biopower_dollar_index)/'Mexico-IO-Data'!$AS30</f>
        <v>0</v>
      </c>
      <c r="CD88">
        <f>(CA88*'Default-Data'!$F$19/biopower_dollar_index)/'Mexico-IO-Data'!$AS30</f>
        <v>2.8381386881847348</v>
      </c>
      <c r="CE88">
        <f>(CB88*'Default-Data'!$F$19/biopower_dollar_index)/'Mexico-IO-Data'!$AS30</f>
        <v>4.625502237755037</v>
      </c>
      <c r="CG88" t="s">
        <v>288</v>
      </c>
      <c r="CH88">
        <v>0</v>
      </c>
      <c r="CI88">
        <v>0</v>
      </c>
      <c r="CK88" s="84">
        <v>1346804.3014391172</v>
      </c>
      <c r="CL88" s="84">
        <v>1572208.9094841867</v>
      </c>
      <c r="CM88">
        <f>CH88*'Philippines-IO-Data'!AN30</f>
        <v>0</v>
      </c>
      <c r="CN88">
        <f>CK88*'Philippines-IO-Data'!$AN30</f>
        <v>545961.1592243074</v>
      </c>
      <c r="CO88">
        <f>CL88*'Philippines-IO-Data'!$AN30</f>
        <v>637334.61338634836</v>
      </c>
      <c r="CP88">
        <f>CH88*'Philippines-IO-Data'!AO30</f>
        <v>0</v>
      </c>
      <c r="CQ88">
        <f>CK88*'Philippines-IO-Data'!$AO30</f>
        <v>184305.35948336491</v>
      </c>
      <c r="CR88">
        <f>CL88*'Philippines-IO-Data'!$AO30</f>
        <v>215151.17521959532</v>
      </c>
      <c r="CS88" s="20">
        <f>(CP88*'Default-Data'!$F$19/biopower_dollar_index)/'Philippines-IO-Data'!$AP30</f>
        <v>0</v>
      </c>
      <c r="CT88" s="20">
        <f>(CQ88*'Default-Data'!$F$19/biopower_dollar_index)/'Philippines-IO-Data'!$AP30</f>
        <v>44.851578969198769</v>
      </c>
      <c r="CU88" s="20">
        <f>(CR88*'Default-Data'!$F$19/biopower_dollar_index)/'Philippines-IO-Data'!$AP30</f>
        <v>52.358053790337998</v>
      </c>
      <c r="CV88" s="84">
        <v>29365.863953843636</v>
      </c>
      <c r="CW88" s="84">
        <v>157268.96665684273</v>
      </c>
      <c r="CX88">
        <f>CI88*'Philippines-IO-Data'!AN30</f>
        <v>0</v>
      </c>
      <c r="CY88">
        <f>CV88*'Philippines-IO-Data'!$AN30</f>
        <v>11904.19507030995</v>
      </c>
      <c r="CZ88">
        <f>CW88*'Philippines-IO-Data'!$AN30</f>
        <v>63752.95004198519</v>
      </c>
      <c r="DA88">
        <f>CI88*'Philippines-IO-Data'!AO30</f>
        <v>0</v>
      </c>
      <c r="DB88">
        <f>CV88*'Philippines-IO-Data'!$AO30</f>
        <v>4018.6136224613206</v>
      </c>
      <c r="DC88">
        <f>CW88*'Philippines-IO-Data'!$AO30</f>
        <v>21521.696510988633</v>
      </c>
      <c r="DD88" s="20">
        <f>(DA88*'Default-Data'!$F$19/biopower_dollar_index)/'Philippines-IO-Data'!$AP30</f>
        <v>0</v>
      </c>
      <c r="DE88" s="20">
        <f>(DB88*'Default-Data'!$F$19/biopower_dollar_index)/'Philippines-IO-Data'!$AP30</f>
        <v>0.97794858890573999</v>
      </c>
      <c r="DF88" s="20">
        <f>(DC88*'Default-Data'!$F$19/biopower_dollar_index)/'Philippines-IO-Data'!$AP30</f>
        <v>5.2374064070603499</v>
      </c>
      <c r="DH88" t="s">
        <v>945</v>
      </c>
      <c r="DI88" s="18">
        <f t="shared" si="129"/>
        <v>0</v>
      </c>
      <c r="DJ88" s="18">
        <f t="shared" si="130"/>
        <v>0</v>
      </c>
      <c r="DL88" s="84">
        <v>15008439.175055437</v>
      </c>
      <c r="DM88" s="84">
        <v>16549689.196069546</v>
      </c>
      <c r="DN88" s="18">
        <f>DI88*'SouthAfrica-IO-Data'!AR30</f>
        <v>0</v>
      </c>
      <c r="DO88">
        <f>DL88*'Mexico-IO-Data'!$AQ30</f>
        <v>5642841.2942200312</v>
      </c>
      <c r="DP88">
        <f>DM88*'Mexico-IO-Data'!$AQ30</f>
        <v>6222317.2251849705</v>
      </c>
      <c r="DQ88" s="18">
        <f>DI88*'SouthAfrica-IO-Data'!AS30</f>
        <v>0</v>
      </c>
      <c r="DR88">
        <f>DL88*'Mexico-IO-Data'!$AR30</f>
        <v>2321309.365316241</v>
      </c>
      <c r="DS88">
        <f>DM88*'Mexico-IO-Data'!$AR30</f>
        <v>2559689.7902454501</v>
      </c>
      <c r="DT88">
        <f>(DQ88*'Default-Data'!$F$19/biopower_dollar_index)/'SouthAfrica-IO-Data'!$AT30</f>
        <v>0</v>
      </c>
      <c r="DU88">
        <f>(DR88*'Default-Data'!$F$19/biopower_dollar_index)/'SouthAfrica-IO-Data'!$AT30</f>
        <v>142.05964845779289</v>
      </c>
      <c r="DV88">
        <f>(DS88*'Default-Data'!$F$19/biopower_dollar_index)/'SouthAfrica-IO-Data'!$AT30</f>
        <v>156.6480699196816</v>
      </c>
      <c r="DW88" s="84">
        <v>407189.84345848329</v>
      </c>
      <c r="DX88" s="84">
        <v>1465980.7177064219</v>
      </c>
      <c r="DY88" s="31">
        <f>DJ88*'SouthAfrica-IO-Data'!AR30</f>
        <v>0</v>
      </c>
      <c r="DZ88">
        <f>DW88*'SouthAfrica-IO-Data'!$AR30</f>
        <v>108954.67175522576</v>
      </c>
      <c r="EA88">
        <f>DX88*'SouthAfrica-IO-Data'!$AR30</f>
        <v>392262.84855378256</v>
      </c>
      <c r="EB88" s="31">
        <f>DJ88*'SouthAfrica-IO-Data'!AS30</f>
        <v>0</v>
      </c>
      <c r="EC88">
        <f>DW88*'SouthAfrica-IO-Data'!$AS30</f>
        <v>42283.823060633593</v>
      </c>
      <c r="ED88">
        <f>DX88*'SouthAfrica-IO-Data'!$AS30</f>
        <v>152231.86499768173</v>
      </c>
      <c r="EE88">
        <f>(EB88*'Default-Data'!$F$19/biopower_dollar_index)/'SouthAfrica-IO-Data'!$AT30</f>
        <v>0</v>
      </c>
      <c r="EF88">
        <f>(EC88*'Default-Data'!$F$19/biopower_dollar_index)/'SouthAfrica-IO-Data'!$AT30</f>
        <v>2.5876882802421259</v>
      </c>
      <c r="EG88">
        <f>(ED88*'Default-Data'!$F$19/biopower_dollar_index)/'SouthAfrica-IO-Data'!$AT30</f>
        <v>9.3162960304942626</v>
      </c>
      <c r="EI88" t="s">
        <v>146</v>
      </c>
      <c r="EJ88">
        <v>0</v>
      </c>
      <c r="EK88">
        <f>'Biopower-Inputs'!B50*'Biopower-Inputs'!C50+'Biopower-Inputs'!B52*'Biopower-Inputs'!C52</f>
        <v>1910000</v>
      </c>
      <c r="EM88" s="84">
        <v>7668034.4573074859</v>
      </c>
      <c r="EN88" s="84">
        <v>9272547.1593849193</v>
      </c>
      <c r="EO88">
        <f>EJ88*'Zambia-IO-Data'!BO28</f>
        <v>0</v>
      </c>
      <c r="EP88">
        <f>EM88*'Zambia-IO-Data'!$BO28</f>
        <v>1429071.4433101185</v>
      </c>
      <c r="EQ88">
        <f>EN88*'Zambia-IO-Data'!$BO28</f>
        <v>1728100.2616772645</v>
      </c>
      <c r="ER88">
        <f>EJ88*'Zambia-IO-Data'!BN28</f>
        <v>0</v>
      </c>
      <c r="ES88">
        <f>EM88*'Zambia-IO-Data'!$BN28</f>
        <v>276023.07695889642</v>
      </c>
      <c r="ET88">
        <f>EN88*'Zambia-IO-Data'!$BN28</f>
        <v>333780.05960064603</v>
      </c>
      <c r="EU88">
        <f>(ER88*'Default-Data'!$F$19/biopower_dollar_index)/'Zambia-IO-Data'!$BP28</f>
        <v>0</v>
      </c>
      <c r="EV88">
        <f>(ES88*'Default-Data'!$F$19/biopower_dollar_index)/'Zambia-IO-Data'!$BP28</f>
        <v>811.36366246142188</v>
      </c>
      <c r="EW88">
        <f>(ET88*'Default-Data'!$F$19/biopower_dollar_index)/'Zambia-IO-Data'!$BP28</f>
        <v>981.13902141051813</v>
      </c>
      <c r="EX88" s="84">
        <v>4886859.0342945671</v>
      </c>
      <c r="EY88" s="84">
        <v>1099717.6192758456</v>
      </c>
      <c r="EZ88">
        <f>EK88*'Zambia-IO-Data'!BO28</f>
        <v>355961.68378209899</v>
      </c>
      <c r="FA88">
        <f>EX88*'Zambia-IO-Data'!$BO28</f>
        <v>910751.08390222851</v>
      </c>
      <c r="FB88">
        <f>EY88*'Zambia-IO-Data'!$BO28</f>
        <v>204951.48452474936</v>
      </c>
      <c r="FC88">
        <f>EK88*'Zambia-IO-Data'!BN28</f>
        <v>68753.483037504746</v>
      </c>
      <c r="FD88">
        <f>EX88*'Zambia-IO-Data'!$BN28</f>
        <v>175910.25116285254</v>
      </c>
      <c r="FE88">
        <f>EY88*'Zambia-IO-Data'!$BN28</f>
        <v>39586.082032946048</v>
      </c>
      <c r="FF88">
        <f>(FC88*'Default-Data'!$F$19/biopower_dollar_index)/'Zambia-IO-Data'!$BP28</f>
        <v>202.09932596540142</v>
      </c>
      <c r="FG88">
        <f>(FD88*'Default-Data'!$F$19/biopower_dollar_index)/'Zambia-IO-Data'!$BP28</f>
        <v>517.0842496957406</v>
      </c>
      <c r="FH88">
        <f>(FE88*'Default-Data'!$F$19/biopower_dollar_index)/'Zambia-IO-Data'!$BP28</f>
        <v>116.36240293608604</v>
      </c>
      <c r="FJ88" t="s">
        <v>288</v>
      </c>
      <c r="FK88">
        <f t="shared" si="131"/>
        <v>0</v>
      </c>
      <c r="FL88">
        <f t="shared" si="132"/>
        <v>0</v>
      </c>
      <c r="FN88">
        <v>2325022.0451744343</v>
      </c>
      <c r="FO88">
        <v>2550549.3251540852</v>
      </c>
      <c r="FP88">
        <f>FK88*CustomRegion1!C26</f>
        <v>0</v>
      </c>
      <c r="FQ88">
        <f>FN88*CustomRegion1!$C26</f>
        <v>942506.44258347468</v>
      </c>
      <c r="FR88">
        <f>FO88*CustomRegion1!$C26</f>
        <v>1033929.6249142903</v>
      </c>
      <c r="FS88">
        <f>FK88*CustomRegion1!D26</f>
        <v>0</v>
      </c>
      <c r="FT88">
        <f>FN88*CustomRegion1!$D26</f>
        <v>318170.96469378448</v>
      </c>
      <c r="FU88">
        <f>FO88*CustomRegion1!$D26</f>
        <v>349033.56764622539</v>
      </c>
      <c r="FV88">
        <f>(FS88*'Default-Data'!$F$19/biopower_dollar_index)/CustomRegion1!$E26</f>
        <v>0</v>
      </c>
      <c r="FW88">
        <f>(FT88*'Default-Data'!$F$19/biopower_dollar_index)/CustomRegion1!$E26</f>
        <v>77.751942366449796</v>
      </c>
      <c r="FX88">
        <f>(FU88*'Default-Data'!$F$19/biopower_dollar_index)/CustomRegion1!$E26</f>
        <v>85.293885511218747</v>
      </c>
      <c r="FY88">
        <v>64847.607412100318</v>
      </c>
      <c r="FZ88">
        <v>249326.92169786873</v>
      </c>
      <c r="GA88">
        <f>FL88*CustomRegion1!C26</f>
        <v>0</v>
      </c>
      <c r="GB88">
        <f>FY88*CustomRegion1!$C26</f>
        <v>26287.61645459709</v>
      </c>
      <c r="GC88">
        <f>FZ88*CustomRegion1!$C26</f>
        <v>101070.9685516623</v>
      </c>
      <c r="GD88">
        <f>FL88*CustomRegion1!D26</f>
        <v>0</v>
      </c>
      <c r="GE88">
        <f>FY88*CustomRegion1!$D26</f>
        <v>8874.1635165200369</v>
      </c>
      <c r="GF88">
        <f>FZ88*CustomRegion1!$D26</f>
        <v>34119.498937822304</v>
      </c>
      <c r="GG88">
        <f>(GD88*'Default-Data'!$C$58/biopower_dollar_index)/CustomRegion1!$E26</f>
        <v>0</v>
      </c>
      <c r="GH88">
        <f>(GE88*'Default-Data'!$C$58/biopower_dollar_index)/CustomRegion1!$E26</f>
        <v>2.1685933879949557</v>
      </c>
      <c r="GI88">
        <f>(GF88*'Default-Data'!$C$58/biopower_dollar_index)/CustomRegion1!$E26</f>
        <v>8.3378359729929468</v>
      </c>
      <c r="GK88" t="s">
        <v>51</v>
      </c>
      <c r="GL88">
        <f t="shared" si="133"/>
        <v>0</v>
      </c>
      <c r="GM88">
        <f t="shared" si="134"/>
        <v>0</v>
      </c>
      <c r="GO88">
        <v>25091139.388822835</v>
      </c>
      <c r="GP88">
        <v>24756851.620859969</v>
      </c>
      <c r="GQ88">
        <f>GL88*CustomRegion2!C30</f>
        <v>0</v>
      </c>
      <c r="GR88">
        <f>GO88*CustomRegion2!$C30</f>
        <v>7655195.5857778434</v>
      </c>
      <c r="GS88">
        <f>GP88*CustomRegion2!$C30</f>
        <v>7553205.8671750752</v>
      </c>
      <c r="GT88">
        <f>GL88*CustomRegion2!D30</f>
        <v>0</v>
      </c>
      <c r="GU88">
        <f>GO88*CustomRegion2!$D30</f>
        <v>2662399.7256178502</v>
      </c>
      <c r="GV88">
        <f>GP88*CustomRegion2!$D30</f>
        <v>2626928.7313393597</v>
      </c>
      <c r="GW88">
        <f>(GT88*'Default-Data'!$C$59/biopower_dollar_index)/CustomRegion2!$E30</f>
        <v>0</v>
      </c>
      <c r="GX88">
        <f>(GU88*'Default-Data'!$C$59/biopower_dollar_index)/CustomRegion2!$E30</f>
        <v>281.34399907278402</v>
      </c>
      <c r="GY88">
        <f>(GV88*'Default-Data'!$C$59/biopower_dollar_index)/CustomRegion2!$E30</f>
        <v>277.59566959191227</v>
      </c>
      <c r="GZ88">
        <v>731421.96134778252</v>
      </c>
      <c r="HA88">
        <v>1379337.3149736957</v>
      </c>
      <c r="HB88">
        <f>GM88*CustomRegion2!C30</f>
        <v>0</v>
      </c>
      <c r="HC88">
        <f>GZ88*CustomRegion2!$C30</f>
        <v>223153.60347265622</v>
      </c>
      <c r="HD88">
        <f>HA88*CustomRegion2!$C30</f>
        <v>420829.71049090661</v>
      </c>
      <c r="HE88">
        <f>GM88*CustomRegion2!D30</f>
        <v>0</v>
      </c>
      <c r="HF88">
        <f>GZ88*CustomRegion2!$D30</f>
        <v>77610.569971592122</v>
      </c>
      <c r="HG88">
        <f>HA88*CustomRegion2!$D30</f>
        <v>146360.32393795249</v>
      </c>
      <c r="HH88">
        <f>(HE88*'Default-Data'!$C$59/biopower_dollar_index)/CustomRegion2!$E30</f>
        <v>0</v>
      </c>
      <c r="HI88">
        <f>(HF88*'Default-Data'!$C$59/biopower_dollar_index)/CustomRegion2!$E30</f>
        <v>8.2013485488392046</v>
      </c>
      <c r="HJ88">
        <f>(HG88*'Default-Data'!$C$59/biopower_dollar_index)/CustomRegion2!$E30</f>
        <v>15.466347312943697</v>
      </c>
      <c r="HL88" t="s">
        <v>146</v>
      </c>
      <c r="HM88">
        <f t="shared" si="135"/>
        <v>0</v>
      </c>
      <c r="HN88">
        <f t="shared" si="136"/>
        <v>1910000</v>
      </c>
      <c r="HP88">
        <v>7668034.4573074859</v>
      </c>
      <c r="HQ88">
        <v>9272547.1593849193</v>
      </c>
      <c r="HR88">
        <f>HM88*CustomRegion3!D29</f>
        <v>0</v>
      </c>
      <c r="HS88">
        <f>HP88*CustomRegion3!$D29</f>
        <v>1429071.4433101185</v>
      </c>
      <c r="HT88">
        <f>HQ88*CustomRegion3!$D29</f>
        <v>1728100.2616772645</v>
      </c>
      <c r="HU88">
        <f>HM88*CustomRegion3!E29</f>
        <v>0</v>
      </c>
      <c r="HV88">
        <f>HP88*CustomRegion3!$E29</f>
        <v>276023.07695889642</v>
      </c>
      <c r="HW88">
        <f>HQ88*CustomRegion3!$E29</f>
        <v>333780.05960064603</v>
      </c>
      <c r="HX88">
        <f>(HU88*'Default-Data'!$C$60/biopower_dollar_index)/CustomRegion3!$F29</f>
        <v>0</v>
      </c>
      <c r="HY88">
        <f>(HV88*'Default-Data'!$C$60/biopower_dollar_index)/CustomRegion3!$F29</f>
        <v>814.64979147453187</v>
      </c>
      <c r="HZ88">
        <f>(HW88*'Default-Data'!$C$60/biopower_dollar_index)/CustomRegion3!$F29</f>
        <v>985.11276284524104</v>
      </c>
      <c r="IA88">
        <v>4886859.0342945671</v>
      </c>
      <c r="IB88">
        <v>1099717.6192758456</v>
      </c>
      <c r="IC88">
        <f>HN88*CustomRegion3!D29</f>
        <v>355961.68378209899</v>
      </c>
      <c r="ID88">
        <f>IA88*CustomRegion3!$D29</f>
        <v>910751.08390222851</v>
      </c>
      <c r="IE88">
        <f>IB88*CustomRegion3!$D29</f>
        <v>204951.48452474936</v>
      </c>
      <c r="IF88">
        <f>HN88*CustomRegion3!E29</f>
        <v>68753.483037504746</v>
      </c>
      <c r="IG88">
        <f>IA88*CustomRegion3!$E29</f>
        <v>175910.25116285254</v>
      </c>
      <c r="IH88">
        <f>IB88*CustomRegion3!$E29</f>
        <v>39586.082032946048</v>
      </c>
      <c r="II88">
        <f>(IF88*'Default-Data'!$C$60/biopower_dollar_index)/CustomRegion3!$F29</f>
        <v>202.91785468354755</v>
      </c>
      <c r="IJ88">
        <f>(IG88*'Default-Data'!$C$60/biopower_dollar_index)/CustomRegion3!$F29</f>
        <v>519.17850857589872</v>
      </c>
      <c r="IK88">
        <f>(IH88*'Default-Data'!$C$60/biopower_dollar_index)/CustomRegion3!$F29</f>
        <v>116.83368589589158</v>
      </c>
    </row>
    <row r="89" spans="2:245" x14ac:dyDescent="0.3">
      <c r="AD89">
        <v>88</v>
      </c>
      <c r="AE89" t="s">
        <v>289</v>
      </c>
      <c r="AF89" s="4">
        <v>0</v>
      </c>
      <c r="AG89" s="4">
        <f>'Biopower-Inputs'!B46*'Biopower-Inputs'!C46+'Biopower-Inputs'!B51*'Biopower-Inputs'!C51</f>
        <v>73849406.695213139</v>
      </c>
      <c r="AI89" s="84">
        <v>18633579.055522114</v>
      </c>
      <c r="AJ89" s="84">
        <v>27243697.027436391</v>
      </c>
      <c r="AK89">
        <f>'Colombia-IO-Data'!$AN31*Calculations!AF89</f>
        <v>0</v>
      </c>
      <c r="AL89">
        <f>'Colombia-IO-Data'!$AN31*AI89</f>
        <v>9855079.9299297836</v>
      </c>
      <c r="AM89">
        <f>'Colombia-IO-Data'!$AN31*AJ89</f>
        <v>14408869.653659407</v>
      </c>
      <c r="AN89">
        <f>'Colombia-IO-Data'!$AO31*Calculations!AK89</f>
        <v>0</v>
      </c>
      <c r="AO89">
        <f>'Colombia-IO-Data'!$AO31*Calculations!AL89</f>
        <v>1736873.3034495667</v>
      </c>
      <c r="AP89">
        <f>'Colombia-IO-Data'!$AO31*Calculations!AM89</f>
        <v>2539439.6810847521</v>
      </c>
      <c r="AQ89">
        <f>(AN89*'Default-Data'!$F$19/biopower_dollar_index)/'Colombia-IO-Data'!$AP31</f>
        <v>0</v>
      </c>
      <c r="AR89">
        <f>(AO89*'Default-Data'!$F$19/biopower_dollar_index)/'Colombia-IO-Data'!$AP31</f>
        <v>130.10443726723904</v>
      </c>
      <c r="AS89">
        <f>(AP89*'Default-Data'!$F$19/biopower_dollar_index)/'Colombia-IO-Data'!$AP31</f>
        <v>190.22249350337958</v>
      </c>
      <c r="AT89" s="84">
        <v>23242633.001027495</v>
      </c>
      <c r="AU89" s="84">
        <v>2760831.9578177929</v>
      </c>
      <c r="AV89" s="31">
        <f>'Colombia-IO-Data'!$AN31*AG89</f>
        <v>39058079.158632383</v>
      </c>
      <c r="AW89">
        <f>'Colombia-IO-Data'!$AN31*AT89</f>
        <v>12292754.136209155</v>
      </c>
      <c r="AX89">
        <f>'Colombia-IO-Data'!$AN31*AU89</f>
        <v>1460171.4215141963</v>
      </c>
      <c r="AY89" s="31">
        <f>'Colombia-IO-Data'!$AO31*AV89</f>
        <v>6883651.4221079331</v>
      </c>
      <c r="AZ89" s="31">
        <f>'Colombia-IO-Data'!$AO31*AW89</f>
        <v>2166492.4725986514</v>
      </c>
      <c r="BA89" s="31">
        <f>'Colombia-IO-Data'!$AO31*AX89</f>
        <v>257342.68808777502</v>
      </c>
      <c r="BB89">
        <f>(AY89*'Default-Data'!$F$19/biopower_dollar_index)/'Colombia-IO-Data'!$AP31</f>
        <v>515.63553474998048</v>
      </c>
      <c r="BC89">
        <f>(AZ89*'Default-Data'!$F$19/biopower_dollar_index)/'Colombia-IO-Data'!$AP31</f>
        <v>162.28603631096195</v>
      </c>
      <c r="BD89">
        <f>(BA89*'Default-Data'!$F$19/biopower_dollar_index)/'Colombia-IO-Data'!$AP31</f>
        <v>19.2768381850316</v>
      </c>
      <c r="BF89" t="s">
        <v>946</v>
      </c>
      <c r="BG89" s="18">
        <f t="shared" si="127"/>
        <v>0</v>
      </c>
      <c r="BH89" s="18">
        <f t="shared" si="128"/>
        <v>73849406.695213139</v>
      </c>
      <c r="BJ89" s="84">
        <v>15456885.285645284</v>
      </c>
      <c r="BK89" s="84">
        <v>14542288.826216023</v>
      </c>
      <c r="BL89">
        <f>BG89*'Mexico-IO-Data'!AQ31</f>
        <v>0</v>
      </c>
      <c r="BM89">
        <f>BJ89*'Mexico-IO-Data'!$AQ31</f>
        <v>6914293.5999795403</v>
      </c>
      <c r="BN89">
        <f>BK89*'Mexico-IO-Data'!$AQ31</f>
        <v>6505169.230539564</v>
      </c>
      <c r="BO89">
        <f>BG89*'Mexico-IO-Data'!AR31</f>
        <v>0</v>
      </c>
      <c r="BP89">
        <f>BJ89*'Mexico-IO-Data'!$AR31</f>
        <v>1670042.2767849218</v>
      </c>
      <c r="BQ89">
        <f>BK89*'Mexico-IO-Data'!$AR31</f>
        <v>1571224.5185355823</v>
      </c>
      <c r="BR89">
        <f>(BO89*'Default-Data'!$F$19/biopower_dollar_index)/'Mexico-IO-Data'!$AS31</f>
        <v>0</v>
      </c>
      <c r="BS89">
        <f>(BP89*'Default-Data'!$F$19/biopower_dollar_index)/'Mexico-IO-Data'!$AS31</f>
        <v>70.318216805909216</v>
      </c>
      <c r="BT89">
        <f>(BQ89*'Default-Data'!$F$19/biopower_dollar_index)/'Mexico-IO-Data'!$AS31</f>
        <v>66.157430791420865</v>
      </c>
      <c r="BU89" s="84">
        <v>2412386.766010195</v>
      </c>
      <c r="BV89" s="84">
        <v>913461.3036557138</v>
      </c>
      <c r="BW89" s="31">
        <f>BH89*'Mexico-IO-Data'!AQ31</f>
        <v>33034888.377492514</v>
      </c>
      <c r="BX89">
        <f>BU89*'Mexico-IO-Data'!$AQ31</f>
        <v>1079127.5259311267</v>
      </c>
      <c r="BY89">
        <f>BV89*'Mexico-IO-Data'!$AQ31</f>
        <v>408616.58277047868</v>
      </c>
      <c r="BZ89" s="31">
        <f>BH89*'Mexico-IO-Data'!AR31</f>
        <v>7979073.9865959119</v>
      </c>
      <c r="CA89">
        <f>BU89*'Mexico-IO-Data'!$AR31</f>
        <v>260646.8129083543</v>
      </c>
      <c r="CB89">
        <f>BV89*'Mexico-IO-Data'!$AR31</f>
        <v>98695.110115674557</v>
      </c>
      <c r="CC89">
        <f>(BZ89*'Default-Data'!$F$19/biopower_dollar_index)/'Mexico-IO-Data'!$AS31</f>
        <v>335.96410240583401</v>
      </c>
      <c r="CD89">
        <f>(CA89*'Default-Data'!$F$19/biopower_dollar_index)/'Mexico-IO-Data'!$AS31</f>
        <v>10.974703667468493</v>
      </c>
      <c r="CE89">
        <f>(CB89*'Default-Data'!$F$19/biopower_dollar_index)/'Mexico-IO-Data'!$AS31</f>
        <v>4.1556218350099119</v>
      </c>
      <c r="CG89" t="s">
        <v>289</v>
      </c>
      <c r="CH89">
        <v>0</v>
      </c>
      <c r="CI89">
        <f>'Biopower-Inputs'!B46*'Biopower-Inputs'!C46+'Biopower-Inputs'!B51*'Biopower-Inputs'!C51</f>
        <v>73849406.695213139</v>
      </c>
      <c r="CK89" s="84">
        <v>41489152.635340013</v>
      </c>
      <c r="CL89" s="84">
        <v>19942171.165561832</v>
      </c>
      <c r="CM89">
        <f>CH89*'Philippines-IO-Data'!AN31</f>
        <v>0</v>
      </c>
      <c r="CN89">
        <f>CK89*'Philippines-IO-Data'!$AN31</f>
        <v>24862624.942049991</v>
      </c>
      <c r="CO89">
        <f>CL89*'Philippines-IO-Data'!$AN31</f>
        <v>11950466.34423664</v>
      </c>
      <c r="CP89">
        <f>CH89*'Philippines-IO-Data'!AO31</f>
        <v>0</v>
      </c>
      <c r="CQ89">
        <f>CK89*'Philippines-IO-Data'!$AO31</f>
        <v>5149084.9514264334</v>
      </c>
      <c r="CR89">
        <f>CL89*'Philippines-IO-Data'!$AO31</f>
        <v>2474958.559647697</v>
      </c>
      <c r="CS89" s="20">
        <f>(CP89*'Default-Data'!$F$19/biopower_dollar_index)/'Philippines-IO-Data'!$AP31</f>
        <v>0</v>
      </c>
      <c r="CT89" s="20">
        <f>(CQ89*'Default-Data'!$F$19/biopower_dollar_index)/'Philippines-IO-Data'!$AP31</f>
        <v>1020.057771579305</v>
      </c>
      <c r="CU89" s="20">
        <f>(CR89*'Default-Data'!$F$19/biopower_dollar_index)/'Philippines-IO-Data'!$AP31</f>
        <v>490.30084702835887</v>
      </c>
      <c r="CV89" s="84">
        <v>6082722.642478615</v>
      </c>
      <c r="CW89" s="84">
        <v>1994826.9172006696</v>
      </c>
      <c r="CX89">
        <f>CI89*'Philippines-IO-Data'!AN31</f>
        <v>44254702.355430558</v>
      </c>
      <c r="CY89">
        <f>CV89*'Philippines-IO-Data'!$AN31</f>
        <v>3645108.2290276247</v>
      </c>
      <c r="CZ89">
        <f>CW89*'Philippines-IO-Data'!$AN31</f>
        <v>1195412.0611376425</v>
      </c>
      <c r="DA89">
        <f>CI89*'Philippines-IO-Data'!AO31</f>
        <v>9165211.7368671875</v>
      </c>
      <c r="DB89">
        <f>CV89*'Philippines-IO-Data'!$AO31</f>
        <v>754907.09336418309</v>
      </c>
      <c r="DC89">
        <f>CW89*'Philippines-IO-Data'!$AO31</f>
        <v>247571.53635644924</v>
      </c>
      <c r="DD89" s="20">
        <f>(DA89*'Default-Data'!$F$19/biopower_dollar_index)/'Philippines-IO-Data'!$AP31</f>
        <v>1815.6712403378199</v>
      </c>
      <c r="DE89" s="20">
        <f>(DB89*'Default-Data'!$F$19/biopower_dollar_index)/'Philippines-IO-Data'!$AP31</f>
        <v>149.5506200947714</v>
      </c>
      <c r="DF89" s="20">
        <f>(DC89*'Default-Data'!$F$19/biopower_dollar_index)/'Philippines-IO-Data'!$AP31</f>
        <v>49.045077341803228</v>
      </c>
      <c r="DH89" t="s">
        <v>946</v>
      </c>
      <c r="DI89" s="18">
        <f t="shared" si="129"/>
        <v>0</v>
      </c>
      <c r="DJ89" s="18">
        <f t="shared" si="130"/>
        <v>73849406.695213139</v>
      </c>
      <c r="DL89" s="84">
        <v>36532307.516485408</v>
      </c>
      <c r="DM89" s="84">
        <v>34392334.888836801</v>
      </c>
      <c r="DN89" s="18">
        <f>DI89*'SouthAfrica-IO-Data'!AR31</f>
        <v>0</v>
      </c>
      <c r="DO89">
        <f>DL89*'Mexico-IO-Data'!$AQ31</f>
        <v>16341914.647468017</v>
      </c>
      <c r="DP89">
        <f>DM89*'Mexico-IO-Data'!$AQ31</f>
        <v>15384645.523058878</v>
      </c>
      <c r="DQ89" s="18">
        <f>DI89*'SouthAfrica-IO-Data'!AS31</f>
        <v>0</v>
      </c>
      <c r="DR89">
        <f>DL89*'Mexico-IO-Data'!$AR31</f>
        <v>3947140.5068716067</v>
      </c>
      <c r="DS89">
        <f>DM89*'Mexico-IO-Data'!$AR31</f>
        <v>3715926.7342847907</v>
      </c>
      <c r="DT89">
        <f>(DQ89*'Default-Data'!$F$19/biopower_dollar_index)/'SouthAfrica-IO-Data'!$AT31</f>
        <v>0</v>
      </c>
      <c r="DU89">
        <f>(DR89*'Default-Data'!$F$19/biopower_dollar_index)/'SouthAfrica-IO-Data'!$AT31</f>
        <v>112.43716404999672</v>
      </c>
      <c r="DV89">
        <f>(DS89*'Default-Data'!$F$19/biopower_dollar_index)/'SouthAfrica-IO-Data'!$AT31</f>
        <v>105.8508718129446</v>
      </c>
      <c r="DW89" s="84">
        <v>11949926.844571397</v>
      </c>
      <c r="DX89" s="84">
        <v>3046492.2444531471</v>
      </c>
      <c r="DY89" s="31">
        <f>DJ89*'SouthAfrica-IO-Data'!AR31</f>
        <v>40153885.002785437</v>
      </c>
      <c r="DZ89">
        <f>DW89*'SouthAfrica-IO-Data'!$AR31</f>
        <v>6497492.8003006019</v>
      </c>
      <c r="EA89">
        <f>DX89*'SouthAfrica-IO-Data'!$AR31</f>
        <v>1656458.7952685419</v>
      </c>
      <c r="EB89" s="31">
        <f>DJ89*'SouthAfrica-IO-Data'!AS31</f>
        <v>13120927.170615435</v>
      </c>
      <c r="EC89">
        <f>DW89*'SouthAfrica-IO-Data'!$AS31</f>
        <v>2123160.1828422933</v>
      </c>
      <c r="ED89">
        <f>DX89*'SouthAfrica-IO-Data'!$AS31</f>
        <v>541274.5295339725</v>
      </c>
      <c r="EE89">
        <f>(EB89*'Default-Data'!$F$19/biopower_dollar_index)/'SouthAfrica-IO-Data'!$AT31</f>
        <v>373.75913986396512</v>
      </c>
      <c r="EF89">
        <f>(EC89*'Default-Data'!$F$19/biopower_dollar_index)/'SouthAfrica-IO-Data'!$AT31</f>
        <v>60.479759807654894</v>
      </c>
      <c r="EG89">
        <f>(ED89*'Default-Data'!$F$19/biopower_dollar_index)/'SouthAfrica-IO-Data'!$AT31</f>
        <v>15.418598088247816</v>
      </c>
      <c r="EI89" t="s">
        <v>147</v>
      </c>
      <c r="EJ89">
        <v>0</v>
      </c>
      <c r="EK89">
        <v>0</v>
      </c>
      <c r="EM89" s="84">
        <v>304827803.25050187</v>
      </c>
      <c r="EN89" s="84">
        <v>49652794.298037589</v>
      </c>
      <c r="EO89">
        <f>EJ89*'Zambia-IO-Data'!BO29</f>
        <v>0</v>
      </c>
      <c r="EP89">
        <f>EM89*'Zambia-IO-Data'!$BO29</f>
        <v>32714625.933044408</v>
      </c>
      <c r="EQ89">
        <f>EN89*'Zambia-IO-Data'!$BO29</f>
        <v>5328820.3197653219</v>
      </c>
      <c r="ER89">
        <f>EJ89*'Zambia-IO-Data'!BN29</f>
        <v>0</v>
      </c>
      <c r="ES89">
        <f>EM89*'Zambia-IO-Data'!$BN29</f>
        <v>1101565.1111596751</v>
      </c>
      <c r="ET89">
        <f>EN89*'Zambia-IO-Data'!$BN29</f>
        <v>179431.74896470408</v>
      </c>
      <c r="EU89">
        <f>(ER89*'Default-Data'!$F$19/biopower_dollar_index)/'Zambia-IO-Data'!$BP29</f>
        <v>0</v>
      </c>
      <c r="EV89">
        <f>(ES89*'Default-Data'!$F$19/biopower_dollar_index)/'Zambia-IO-Data'!$BP29</f>
        <v>3238.0260117284747</v>
      </c>
      <c r="EW89">
        <f>(ET89*'Default-Data'!$F$19/biopower_dollar_index)/'Zambia-IO-Data'!$BP29</f>
        <v>527.43561373870273</v>
      </c>
      <c r="EX89" s="84">
        <v>22847367.191078383</v>
      </c>
      <c r="EY89" s="84">
        <v>4232266.4548635185</v>
      </c>
      <c r="EZ89">
        <f>EK89*'Zambia-IO-Data'!BO29</f>
        <v>0</v>
      </c>
      <c r="FA89">
        <f>EX89*'Zambia-IO-Data'!$BO29</f>
        <v>2452017.3791260305</v>
      </c>
      <c r="FB89">
        <f>EY89*'Zambia-IO-Data'!$BO29</f>
        <v>454213.86252634757</v>
      </c>
      <c r="FC89">
        <f>EK89*'Zambia-IO-Data'!BN29</f>
        <v>0</v>
      </c>
      <c r="FD89">
        <f>EX89*'Zambia-IO-Data'!$BN29</f>
        <v>82564.196281215482</v>
      </c>
      <c r="FE89">
        <f>EY89*'Zambia-IO-Data'!$BN29</f>
        <v>15294.26455885933</v>
      </c>
      <c r="FF89">
        <f>(FC89*'Default-Data'!$F$19/biopower_dollar_index)/'Zambia-IO-Data'!$BP29</f>
        <v>0</v>
      </c>
      <c r="FG89">
        <f>(FD89*'Default-Data'!$F$19/biopower_dollar_index)/'Zambia-IO-Data'!$BP29</f>
        <v>242.69560871856504</v>
      </c>
      <c r="FH89">
        <f>(FE89*'Default-Data'!$F$19/biopower_dollar_index)/'Zambia-IO-Data'!$BP29</f>
        <v>44.957148669775627</v>
      </c>
      <c r="FJ89" t="s">
        <v>289</v>
      </c>
      <c r="FK89">
        <f t="shared" si="131"/>
        <v>0</v>
      </c>
      <c r="FL89">
        <f t="shared" si="132"/>
        <v>73849406.695213139</v>
      </c>
      <c r="FN89">
        <v>51287769.937206998</v>
      </c>
      <c r="FO89">
        <v>25951121.131419674</v>
      </c>
      <c r="FP89">
        <f>FK89*CustomRegion1!C27</f>
        <v>0</v>
      </c>
      <c r="FQ89">
        <f>FN89*CustomRegion1!$C27</f>
        <v>30734505.456656799</v>
      </c>
      <c r="FR89">
        <f>FO89*CustomRegion1!$C27</f>
        <v>15551365.85186871</v>
      </c>
      <c r="FS89">
        <f>FK89*CustomRegion1!D27</f>
        <v>0</v>
      </c>
      <c r="FT89">
        <f>FN89*CustomRegion1!$D27</f>
        <v>6365159.7490315754</v>
      </c>
      <c r="FU89">
        <f>FO89*CustomRegion1!$D27</f>
        <v>3220709.9639971345</v>
      </c>
      <c r="FV89">
        <f>(FS89*'Default-Data'!$F$19/biopower_dollar_index)/CustomRegion1!$E27</f>
        <v>0</v>
      </c>
      <c r="FW89">
        <f>(FT89*'Default-Data'!$F$19/biopower_dollar_index)/CustomRegion1!$E27</f>
        <v>1266.2368550494739</v>
      </c>
      <c r="FX89">
        <f>(FU89*'Default-Data'!$F$19/biopower_dollar_index)/CustomRegion1!$E27</f>
        <v>640.70373983287845</v>
      </c>
      <c r="FY89">
        <v>6764725.314618215</v>
      </c>
      <c r="FZ89">
        <v>2536831.2161202729</v>
      </c>
      <c r="GA89">
        <f>FL89*CustomRegion1!C27</f>
        <v>44254702.355430558</v>
      </c>
      <c r="GB89">
        <f>FY89*CustomRegion1!$C27</f>
        <v>4053802.4435351412</v>
      </c>
      <c r="GC89">
        <f>FZ89*CustomRegion1!$C27</f>
        <v>1520211.4061485704</v>
      </c>
      <c r="GD89">
        <f>FL89*CustomRegion1!D27</f>
        <v>9165211.7368671875</v>
      </c>
      <c r="GE89">
        <f>FY89*CustomRegion1!$D27</f>
        <v>839548.24587968201</v>
      </c>
      <c r="GF89">
        <f>FZ89*CustomRegion1!$D27</f>
        <v>314837.94219762727</v>
      </c>
      <c r="GG89">
        <f>(GD89*'Default-Data'!$C$58/biopower_dollar_index)/CustomRegion1!$E27</f>
        <v>1823.258070988544</v>
      </c>
      <c r="GH89">
        <f>(GE89*'Default-Data'!$C$58/biopower_dollar_index)/CustomRegion1!$E27</f>
        <v>167.01339360520072</v>
      </c>
      <c r="GI89">
        <f>(GF89*'Default-Data'!$C$58/biopower_dollar_index)/CustomRegion1!$E27</f>
        <v>62.631484754051236</v>
      </c>
      <c r="GK89" t="s">
        <v>52</v>
      </c>
      <c r="GL89">
        <f t="shared" si="133"/>
        <v>0</v>
      </c>
      <c r="GM89">
        <f t="shared" si="134"/>
        <v>73849406.695213139</v>
      </c>
      <c r="GO89">
        <v>0</v>
      </c>
      <c r="GP89">
        <v>0</v>
      </c>
      <c r="GQ89">
        <f>GL89*CustomRegion2!C31</f>
        <v>0</v>
      </c>
      <c r="GR89">
        <f>GO89*CustomRegion2!$C31</f>
        <v>0</v>
      </c>
      <c r="GS89">
        <f>GP89*CustomRegion2!$C31</f>
        <v>0</v>
      </c>
      <c r="GT89">
        <f>GL89*CustomRegion2!D31</f>
        <v>0</v>
      </c>
      <c r="GU89">
        <f>GO89*CustomRegion2!$D31</f>
        <v>0</v>
      </c>
      <c r="GV89">
        <f>GP89*CustomRegion2!$D31</f>
        <v>0</v>
      </c>
      <c r="GW89">
        <f>(GT89*'Default-Data'!$C$59/biopower_dollar_index)/CustomRegion2!$E31</f>
        <v>0</v>
      </c>
      <c r="GX89">
        <f>(GU89*'Default-Data'!$C$59/biopower_dollar_index)/CustomRegion2!$E31</f>
        <v>0</v>
      </c>
      <c r="GY89">
        <f>(GV89*'Default-Data'!$C$59/biopower_dollar_index)/CustomRegion2!$E31</f>
        <v>0</v>
      </c>
      <c r="GZ89">
        <v>0</v>
      </c>
      <c r="HA89">
        <v>0</v>
      </c>
      <c r="HB89">
        <f>GM89*CustomRegion2!C31</f>
        <v>0</v>
      </c>
      <c r="HC89">
        <f>GZ89*CustomRegion2!$C31</f>
        <v>0</v>
      </c>
      <c r="HD89">
        <f>HA89*CustomRegion2!$C31</f>
        <v>0</v>
      </c>
      <c r="HE89">
        <f>GM89*CustomRegion2!D31</f>
        <v>0</v>
      </c>
      <c r="HF89">
        <f>GZ89*CustomRegion2!$D31</f>
        <v>0</v>
      </c>
      <c r="HG89">
        <f>HA89*CustomRegion2!$D31</f>
        <v>0</v>
      </c>
      <c r="HH89">
        <f>(HE89*'Default-Data'!$C$59/biopower_dollar_index)/CustomRegion2!$E31</f>
        <v>0</v>
      </c>
      <c r="HI89">
        <f>(HF89*'Default-Data'!$C$59/biopower_dollar_index)/CustomRegion2!$E31</f>
        <v>0</v>
      </c>
      <c r="HJ89">
        <f>(HG89*'Default-Data'!$C$59/biopower_dollar_index)/CustomRegion2!$E31</f>
        <v>0</v>
      </c>
      <c r="HL89" t="s">
        <v>147</v>
      </c>
      <c r="HM89">
        <f t="shared" si="135"/>
        <v>0</v>
      </c>
      <c r="HN89">
        <f t="shared" si="136"/>
        <v>0</v>
      </c>
      <c r="HP89">
        <v>304827803.25050187</v>
      </c>
      <c r="HQ89">
        <v>49652794.298037589</v>
      </c>
      <c r="HR89">
        <f>HM89*CustomRegion3!D30</f>
        <v>0</v>
      </c>
      <c r="HS89">
        <f>HP89*CustomRegion3!$D30</f>
        <v>32714625.933044408</v>
      </c>
      <c r="HT89">
        <f>HQ89*CustomRegion3!$D30</f>
        <v>5328820.3197653219</v>
      </c>
      <c r="HU89">
        <f>HM89*CustomRegion3!E30</f>
        <v>0</v>
      </c>
      <c r="HV89">
        <f>HP89*CustomRegion3!$E30</f>
        <v>1101565.1111596751</v>
      </c>
      <c r="HW89">
        <f>HQ89*CustomRegion3!$E30</f>
        <v>179431.74896470408</v>
      </c>
      <c r="HX89">
        <f>(HU89*'Default-Data'!$C$60/biopower_dollar_index)/CustomRegion3!$F30</f>
        <v>0</v>
      </c>
      <c r="HY89">
        <f>(HV89*'Default-Data'!$C$60/biopower_dollar_index)/CustomRegion3!$F30</f>
        <v>3251.140440824382</v>
      </c>
      <c r="HZ89">
        <f>(HW89*'Default-Data'!$C$60/biopower_dollar_index)/CustomRegion3!$F30</f>
        <v>529.57179699787935</v>
      </c>
      <c r="IA89">
        <v>22847367.191078383</v>
      </c>
      <c r="IB89">
        <v>4232266.4548635185</v>
      </c>
      <c r="IC89">
        <f>HN89*CustomRegion3!D30</f>
        <v>0</v>
      </c>
      <c r="ID89">
        <f>IA89*CustomRegion3!$D30</f>
        <v>2452017.3791260305</v>
      </c>
      <c r="IE89">
        <f>IB89*CustomRegion3!$D30</f>
        <v>454213.86252634757</v>
      </c>
      <c r="IF89">
        <f>HN89*CustomRegion3!E30</f>
        <v>0</v>
      </c>
      <c r="IG89">
        <f>IA89*CustomRegion3!$E30</f>
        <v>82564.196281215482</v>
      </c>
      <c r="IH89">
        <f>IB89*CustomRegion3!$E30</f>
        <v>15294.26455885933</v>
      </c>
      <c r="II89">
        <f>(IF89*'Default-Data'!$C$60/biopower_dollar_index)/CustomRegion3!$F30</f>
        <v>0</v>
      </c>
      <c r="IJ89">
        <f>(IG89*'Default-Data'!$C$60/biopower_dollar_index)/CustomRegion3!$F30</f>
        <v>243.67855769454584</v>
      </c>
      <c r="IK89">
        <f>(IH89*'Default-Data'!$C$60/biopower_dollar_index)/CustomRegion3!$F30</f>
        <v>45.139231005262864</v>
      </c>
    </row>
    <row r="90" spans="2:245" x14ac:dyDescent="0.3">
      <c r="AD90">
        <v>89</v>
      </c>
      <c r="AE90" t="s">
        <v>290</v>
      </c>
      <c r="AF90" s="4">
        <f>'Biopower-Inputs'!B21*'Biopower-Inputs'!C21</f>
        <v>509503969.50033569</v>
      </c>
      <c r="AG90" s="4">
        <v>0</v>
      </c>
      <c r="AI90" s="84">
        <v>9661284.4958395362</v>
      </c>
      <c r="AJ90" s="84">
        <v>5460856.3772216439</v>
      </c>
      <c r="AK90">
        <f>'Colombia-IO-Data'!$AN32*Calculations!AF90</f>
        <v>253000673.85396266</v>
      </c>
      <c r="AL90">
        <f>'Colombia-IO-Data'!$AN32*AI90</f>
        <v>4797433.6493184753</v>
      </c>
      <c r="AM90">
        <f>'Colombia-IO-Data'!$AN32*AJ90</f>
        <v>2711657.663063359</v>
      </c>
      <c r="AN90">
        <f>'Colombia-IO-Data'!$AO32*Calculations!AK90</f>
        <v>49894529.900923982</v>
      </c>
      <c r="AO90">
        <f>'Colombia-IO-Data'!$AO32*Calculations!AL90</f>
        <v>946106.95306600828</v>
      </c>
      <c r="AP90">
        <f>'Colombia-IO-Data'!$AO32*Calculations!AM90</f>
        <v>534768.86954412085</v>
      </c>
      <c r="AQ90">
        <f>(AN90*'Default-Data'!$F$19/biopower_dollar_index)/'Colombia-IO-Data'!$AP32</f>
        <v>10753.515023533002</v>
      </c>
      <c r="AR90">
        <f>(AO90*'Default-Data'!$F$19/biopower_dollar_index)/'Colombia-IO-Data'!$AP32</f>
        <v>203.90963405942313</v>
      </c>
      <c r="AS90">
        <f>(AP90*'Default-Data'!$F$19/biopower_dollar_index)/'Colombia-IO-Data'!$AP32</f>
        <v>115.25602273795489</v>
      </c>
      <c r="AT90" s="84">
        <v>3147727.6374165416</v>
      </c>
      <c r="AU90" s="84">
        <v>553394.30577661283</v>
      </c>
      <c r="AV90" s="31">
        <f>'Colombia-IO-Data'!$AN32*AG90</f>
        <v>0</v>
      </c>
      <c r="AW90">
        <f>'Colombia-IO-Data'!$AN32*AT90</f>
        <v>1563044.1783527699</v>
      </c>
      <c r="AX90">
        <f>'Colombia-IO-Data'!$AN32*AU90</f>
        <v>274794.97835067735</v>
      </c>
      <c r="AY90" s="31">
        <f>'Colombia-IO-Data'!$AO32*AV90</f>
        <v>0</v>
      </c>
      <c r="AZ90" s="31">
        <f>'Colombia-IO-Data'!$AO32*AW90</f>
        <v>308249.59200821491</v>
      </c>
      <c r="BA90" s="31">
        <f>'Colombia-IO-Data'!$AO32*AX90</f>
        <v>54192.607691850557</v>
      </c>
      <c r="BB90">
        <f>(AY90*'Default-Data'!$F$19/biopower_dollar_index)/'Colombia-IO-Data'!$AP32</f>
        <v>0</v>
      </c>
      <c r="BC90">
        <f>(AZ90*'Default-Data'!$F$19/biopower_dollar_index)/'Colombia-IO-Data'!$AP32</f>
        <v>66.435471488365948</v>
      </c>
      <c r="BD90">
        <f>(BA90*'Default-Data'!$F$19/biopower_dollar_index)/'Colombia-IO-Data'!$AP32</f>
        <v>11.679857935046966</v>
      </c>
      <c r="BF90" t="s">
        <v>947</v>
      </c>
      <c r="BG90" s="18">
        <f t="shared" si="127"/>
        <v>509503969.50033569</v>
      </c>
      <c r="BH90" s="18">
        <f t="shared" si="128"/>
        <v>0</v>
      </c>
      <c r="BJ90" s="84">
        <v>39372940.025634289</v>
      </c>
      <c r="BK90" s="84">
        <v>970981.65348291397</v>
      </c>
      <c r="BL90">
        <f>BG90*'Mexico-IO-Data'!AQ32</f>
        <v>256251220.48014757</v>
      </c>
      <c r="BM90">
        <f>BJ90*'Mexico-IO-Data'!$AQ32</f>
        <v>19802326.457544491</v>
      </c>
      <c r="BN90">
        <f>BK90*'Mexico-IO-Data'!$AQ32</f>
        <v>488347.97894281073</v>
      </c>
      <c r="BO90">
        <f>BG90*'Mexico-IO-Data'!AR32</f>
        <v>112703474.2486562</v>
      </c>
      <c r="BP90">
        <f>BJ90*'Mexico-IO-Data'!$AR32</f>
        <v>8709386.7720495462</v>
      </c>
      <c r="BQ90">
        <f>BK90*'Mexico-IO-Data'!$AR32</f>
        <v>214783.4213863904</v>
      </c>
      <c r="BR90">
        <f>(BO90*'Default-Data'!$F$19/biopower_dollar_index)/'Mexico-IO-Data'!$AS32</f>
        <v>30024.439668157564</v>
      </c>
      <c r="BS90">
        <f>(BP90*'Default-Data'!$F$19/biopower_dollar_index)/'Mexico-IO-Data'!$AS32</f>
        <v>2320.1987288086552</v>
      </c>
      <c r="BT90">
        <f>(BQ90*'Default-Data'!$F$19/biopower_dollar_index)/'Mexico-IO-Data'!$AS32</f>
        <v>57.218749644827668</v>
      </c>
      <c r="BU90" s="84">
        <v>413918.43749533611</v>
      </c>
      <c r="BV90" s="84">
        <v>60991.373339880724</v>
      </c>
      <c r="BW90" s="31">
        <f>BH90*'Mexico-IO-Data'!AQ32</f>
        <v>0</v>
      </c>
      <c r="BX90">
        <f>BU90*'Mexico-IO-Data'!$AQ32</f>
        <v>208177.19024139157</v>
      </c>
      <c r="BY90">
        <f>BV90*'Mexico-IO-Data'!$AQ32</f>
        <v>30675.156216019375</v>
      </c>
      <c r="BZ90" s="31">
        <f>BH90*'Mexico-IO-Data'!AR32</f>
        <v>0</v>
      </c>
      <c r="CA90">
        <f>BU90*'Mexico-IO-Data'!$AR32</f>
        <v>91559.730156859718</v>
      </c>
      <c r="CB90">
        <f>BV90*'Mexico-IO-Data'!$AR32</f>
        <v>13491.434976144763</v>
      </c>
      <c r="CC90">
        <f>(BZ90*'Default-Data'!$F$19/biopower_dollar_index)/'Mexico-IO-Data'!$AS32</f>
        <v>0</v>
      </c>
      <c r="CD90">
        <f>(CA90*'Default-Data'!$F$19/biopower_dollar_index)/'Mexico-IO-Data'!$AS32</f>
        <v>24.391702318442047</v>
      </c>
      <c r="CE90">
        <f>(CB90*'Default-Data'!$F$19/biopower_dollar_index)/'Mexico-IO-Data'!$AS32</f>
        <v>3.5941463045267126</v>
      </c>
      <c r="CG90" t="s">
        <v>290</v>
      </c>
      <c r="CH90">
        <f>'Biopower-Inputs'!B21*'Biopower-Inputs'!C21</f>
        <v>509503969.50033569</v>
      </c>
      <c r="CI90">
        <v>0</v>
      </c>
      <c r="CK90" s="84">
        <v>9175400.1427404284</v>
      </c>
      <c r="CL90" s="84">
        <v>5965575.1613613963</v>
      </c>
      <c r="CM90">
        <f>CH90*'Philippines-IO-Data'!AN32</f>
        <v>280394572.68274587</v>
      </c>
      <c r="CN90">
        <f>CK90*'Philippines-IO-Data'!$AN32</f>
        <v>5049484.5108664325</v>
      </c>
      <c r="CO90">
        <f>CL90*'Philippines-IO-Data'!$AN32</f>
        <v>3283026.2339607337</v>
      </c>
      <c r="CP90">
        <f>CH90*'Philippines-IO-Data'!AO32</f>
        <v>86163723.279641762</v>
      </c>
      <c r="CQ90">
        <f>CK90*'Philippines-IO-Data'!$AO32</f>
        <v>1551679.0568960442</v>
      </c>
      <c r="CR90">
        <f>CL90*'Philippines-IO-Data'!$AO32</f>
        <v>1008856.0603591311</v>
      </c>
      <c r="CS90" s="20">
        <f>(CP90*'Default-Data'!$F$19/biopower_dollar_index)/'Philippines-IO-Data'!$AP32</f>
        <v>20968.348667613507</v>
      </c>
      <c r="CT90" s="20">
        <f>(CQ90*'Default-Data'!$F$19/biopower_dollar_index)/'Philippines-IO-Data'!$AP32</f>
        <v>377.6084208853751</v>
      </c>
      <c r="CU90" s="20">
        <f>(CR90*'Default-Data'!$F$19/biopower_dollar_index)/'Philippines-IO-Data'!$AP32</f>
        <v>245.50988309071073</v>
      </c>
      <c r="CV90" s="84">
        <v>359490.20579832734</v>
      </c>
      <c r="CW90" s="84">
        <v>596739.93416616262</v>
      </c>
      <c r="CX90">
        <f>CI90*'Philippines-IO-Data'!AN32</f>
        <v>0</v>
      </c>
      <c r="CY90">
        <f>CV90*'Philippines-IO-Data'!$AN32</f>
        <v>197837.71800111159</v>
      </c>
      <c r="CZ90">
        <f>CW90*'Philippines-IO-Data'!$AN32</f>
        <v>328403.0132431399</v>
      </c>
      <c r="DA90">
        <f>CI90*'Philippines-IO-Data'!AO32</f>
        <v>0</v>
      </c>
      <c r="DB90">
        <f>CV90*'Philippines-IO-Data'!$AO32</f>
        <v>60794.451993230519</v>
      </c>
      <c r="DC90">
        <f>CW90*'Philippines-IO-Data'!$AO32</f>
        <v>100916.45528852155</v>
      </c>
      <c r="DD90" s="20">
        <f>(DA90*'Default-Data'!$F$19/biopower_dollar_index)/'Philippines-IO-Data'!$AP32</f>
        <v>0</v>
      </c>
      <c r="DE90" s="20">
        <f>(DB90*'Default-Data'!$F$19/biopower_dollar_index)/'Philippines-IO-Data'!$AP32</f>
        <v>14.794616782208401</v>
      </c>
      <c r="DF90" s="20">
        <f>(DC90*'Default-Data'!$F$19/biopower_dollar_index)/'Philippines-IO-Data'!$AP32</f>
        <v>24.558495620271284</v>
      </c>
      <c r="DH90" t="s">
        <v>947</v>
      </c>
      <c r="DI90" s="18">
        <f t="shared" si="129"/>
        <v>509503969.50033569</v>
      </c>
      <c r="DJ90" s="18">
        <f t="shared" si="130"/>
        <v>0</v>
      </c>
      <c r="DL90" s="84">
        <v>54483610.831343651</v>
      </c>
      <c r="DM90" s="84">
        <v>11727444.287086129</v>
      </c>
      <c r="DN90" s="18">
        <f>DI90*'SouthAfrica-IO-Data'!AR32</f>
        <v>151705138.83935407</v>
      </c>
      <c r="DO90">
        <f>DL90*'Mexico-IO-Data'!$AQ32</f>
        <v>27402125.611286327</v>
      </c>
      <c r="DP90">
        <f>DM90*'Mexico-IO-Data'!$AQ32</f>
        <v>5898230.6156042116</v>
      </c>
      <c r="DQ90" s="18">
        <f>DI90*'SouthAfrica-IO-Data'!AS32</f>
        <v>68420421.577244788</v>
      </c>
      <c r="DR90">
        <f>DL90*'Mexico-IO-Data'!$AR32</f>
        <v>12051902.630564488</v>
      </c>
      <c r="DS90">
        <f>DM90*'Mexico-IO-Data'!$AR32</f>
        <v>2594138.2095773662</v>
      </c>
      <c r="DT90">
        <f>(DQ90*'Default-Data'!$F$19/biopower_dollar_index)/'SouthAfrica-IO-Data'!$AT32</f>
        <v>5068.345324199785</v>
      </c>
      <c r="DU90">
        <f>(DR90*'Default-Data'!$F$19/biopower_dollar_index)/'SouthAfrica-IO-Data'!$AT32</f>
        <v>892.76275908898549</v>
      </c>
      <c r="DV90">
        <f>(DS90*'Default-Data'!$F$19/biopower_dollar_index)/'SouthAfrica-IO-Data'!$AT32</f>
        <v>192.16467776357865</v>
      </c>
      <c r="DW90" s="84">
        <v>984672.06645841885</v>
      </c>
      <c r="DX90" s="84">
        <v>1038823.568778982</v>
      </c>
      <c r="DY90" s="31">
        <f>DJ90*'SouthAfrica-IO-Data'!AR32</f>
        <v>0</v>
      </c>
      <c r="DZ90">
        <f>DW90*'SouthAfrica-IO-Data'!$AR32</f>
        <v>293186.74926086067</v>
      </c>
      <c r="EA90">
        <f>DX90*'SouthAfrica-IO-Data'!$AR32</f>
        <v>309310.39435425814</v>
      </c>
      <c r="EB90" s="31">
        <f>DJ90*'SouthAfrica-IO-Data'!AS32</f>
        <v>0</v>
      </c>
      <c r="EC90">
        <f>DW90*'SouthAfrica-IO-Data'!$AS32</f>
        <v>132229.93722402671</v>
      </c>
      <c r="ED90">
        <f>DX90*'SouthAfrica-IO-Data'!$AS32</f>
        <v>139501.85037800588</v>
      </c>
      <c r="EE90">
        <f>(EB90*'Default-Data'!$F$19/biopower_dollar_index)/'SouthAfrica-IO-Data'!$AT32</f>
        <v>0</v>
      </c>
      <c r="EF90">
        <f>(EC90*'Default-Data'!$F$19/biopower_dollar_index)/'SouthAfrica-IO-Data'!$AT32</f>
        <v>9.7951308775846133</v>
      </c>
      <c r="EG90">
        <f>(ED90*'Default-Data'!$F$19/biopower_dollar_index)/'SouthAfrica-IO-Data'!$AT32</f>
        <v>10.333808748640218</v>
      </c>
      <c r="EI90" t="s">
        <v>148</v>
      </c>
      <c r="EJ90">
        <v>0</v>
      </c>
      <c r="EK90">
        <f>'Biopower-Inputs'!B46*'Biopower-Inputs'!C46+'Biopower-Inputs'!B51*'Biopower-Inputs'!C51</f>
        <v>73849406.695213139</v>
      </c>
      <c r="EM90" s="84">
        <v>115128617.60680544</v>
      </c>
      <c r="EN90" s="84">
        <v>21407386.586435616</v>
      </c>
      <c r="EO90">
        <f>EJ90*'Zambia-IO-Data'!BO30</f>
        <v>0</v>
      </c>
      <c r="EP90">
        <f>EM90*'Zambia-IO-Data'!$BO30</f>
        <v>30688606.961913798</v>
      </c>
      <c r="EQ90">
        <f>EN90*'Zambia-IO-Data'!$BO30</f>
        <v>5706338.5862633167</v>
      </c>
      <c r="ER90">
        <f>EJ90*'Zambia-IO-Data'!BN30</f>
        <v>0</v>
      </c>
      <c r="ES90">
        <f>EM90*'Zambia-IO-Data'!$BN30</f>
        <v>1519177.6455874483</v>
      </c>
      <c r="ET90">
        <f>EN90*'Zambia-IO-Data'!$BN30</f>
        <v>282480.79260042438</v>
      </c>
      <c r="EU90">
        <f>(ER90*'Default-Data'!$F$19/biopower_dollar_index)/'Zambia-IO-Data'!$BP30</f>
        <v>0</v>
      </c>
      <c r="EV90">
        <f>(ES90*'Default-Data'!$F$19/biopower_dollar_index)/'Zambia-IO-Data'!$BP30</f>
        <v>2013.3407841169769</v>
      </c>
      <c r="EW90">
        <f>(ET90*'Default-Data'!$F$19/biopower_dollar_index)/'Zambia-IO-Data'!$BP30</f>
        <v>374.36708085064163</v>
      </c>
      <c r="EX90" s="84">
        <v>76979609.785221815</v>
      </c>
      <c r="EY90" s="84">
        <v>1724884.0626522005</v>
      </c>
      <c r="EZ90">
        <f>EK90*'Zambia-IO-Data'!BO30</f>
        <v>19685248.234110255</v>
      </c>
      <c r="FA90">
        <f>EX90*'Zambia-IO-Data'!$BO30</f>
        <v>20519633.066805109</v>
      </c>
      <c r="FB90">
        <f>EY90*'Zambia-IO-Data'!$BO30</f>
        <v>459783.93690426316</v>
      </c>
      <c r="FC90">
        <f>EK90*'Zambia-IO-Data'!BN30</f>
        <v>974478.54515567527</v>
      </c>
      <c r="FD90">
        <f>EX90*'Zambia-IO-Data'!$BN30</f>
        <v>1015783.0848899285</v>
      </c>
      <c r="FE90">
        <f>EY90*'Zambia-IO-Data'!$BN30</f>
        <v>22760.677264106973</v>
      </c>
      <c r="FF90">
        <f>(FC90*'Default-Data'!$F$19/biopower_dollar_index)/'Zambia-IO-Data'!$BP30</f>
        <v>1291.4601553725684</v>
      </c>
      <c r="FG90">
        <f>(FD90*'Default-Data'!$F$19/biopower_dollar_index)/'Zambia-IO-Data'!$BP30</f>
        <v>1346.2003726590035</v>
      </c>
      <c r="FH90">
        <f>(FE90*'Default-Data'!$F$19/biopower_dollar_index)/'Zambia-IO-Data'!$BP30</f>
        <v>30.164345784742373</v>
      </c>
      <c r="FJ90" t="s">
        <v>290</v>
      </c>
      <c r="FK90">
        <f t="shared" si="131"/>
        <v>509503969.50033569</v>
      </c>
      <c r="FL90">
        <f t="shared" si="132"/>
        <v>0</v>
      </c>
      <c r="FN90">
        <v>12281397.863406062</v>
      </c>
      <c r="FO90">
        <v>7704646.6168494821</v>
      </c>
      <c r="FP90">
        <f>FK90*CustomRegion1!C28</f>
        <v>280394572.68274587</v>
      </c>
      <c r="FQ90">
        <f>FN90*CustomRegion1!$C28</f>
        <v>6758803.6835780973</v>
      </c>
      <c r="FR90">
        <f>FO90*CustomRegion1!$C28</f>
        <v>4240086.8788553197</v>
      </c>
      <c r="FS90">
        <f>FK90*CustomRegion1!D28</f>
        <v>86163723.279641762</v>
      </c>
      <c r="FT90">
        <f>FN90*CustomRegion1!$D28</f>
        <v>2076943.5182761736</v>
      </c>
      <c r="FU90">
        <f>FO90*CustomRegion1!$D28</f>
        <v>1302955.5779765311</v>
      </c>
      <c r="FV90">
        <f>(FS90*'Default-Data'!$F$19/biopower_dollar_index)/CustomRegion1!$E28</f>
        <v>21055.965471158248</v>
      </c>
      <c r="FW90">
        <f>(FT90*'Default-Data'!$F$19/biopower_dollar_index)/CustomRegion1!$E28</f>
        <v>507.54597575174404</v>
      </c>
      <c r="FX90">
        <f>(FU90*'Default-Data'!$F$19/biopower_dollar_index)/CustomRegion1!$E28</f>
        <v>318.40531741284502</v>
      </c>
      <c r="FY90">
        <v>675920.48522329319</v>
      </c>
      <c r="FZ90">
        <v>753161.60515064292</v>
      </c>
      <c r="GA90">
        <f>FL90*CustomRegion1!C28</f>
        <v>0</v>
      </c>
      <c r="GB90">
        <f>FY90*CustomRegion1!$C28</f>
        <v>371978.32984022453</v>
      </c>
      <c r="GC90">
        <f>FZ90*CustomRegion1!$C28</f>
        <v>414486.32214655663</v>
      </c>
      <c r="GD90">
        <f>FL90*CustomRegion1!D28</f>
        <v>0</v>
      </c>
      <c r="GE90">
        <f>FY90*CustomRegion1!$D28</f>
        <v>114306.91247594421</v>
      </c>
      <c r="GF90">
        <f>FZ90*CustomRegion1!$D28</f>
        <v>127369.38672861124</v>
      </c>
      <c r="GG90">
        <f>(GD90*'Default-Data'!$C$58/biopower_dollar_index)/CustomRegion1!$E28</f>
        <v>0</v>
      </c>
      <c r="GH90">
        <f>(GE90*'Default-Data'!$C$58/biopower_dollar_index)/CustomRegion1!$E28</f>
        <v>27.933361170998321</v>
      </c>
      <c r="GI90">
        <f>(GF90*'Default-Data'!$C$58/biopower_dollar_index)/CustomRegion1!$E28</f>
        <v>31.125458684465872</v>
      </c>
      <c r="GK90" t="s">
        <v>53</v>
      </c>
      <c r="GL90">
        <f t="shared" si="133"/>
        <v>509503969.50033569</v>
      </c>
      <c r="GM90">
        <f t="shared" si="134"/>
        <v>0</v>
      </c>
      <c r="GO90">
        <v>29031721.26076138</v>
      </c>
      <c r="GP90">
        <v>6223128.9913831949</v>
      </c>
      <c r="GQ90">
        <f>GL90*CustomRegion2!C32</f>
        <v>188218851.32748711</v>
      </c>
      <c r="GR90">
        <f>GO90*CustomRegion2!$C32</f>
        <v>10724778.519623864</v>
      </c>
      <c r="GS90">
        <f>GP90*CustomRegion2!$C32</f>
        <v>2298922.6002883115</v>
      </c>
      <c r="GT90">
        <f>GL90*CustomRegion2!D32</f>
        <v>86005261.215159789</v>
      </c>
      <c r="GU90">
        <f>GO90*CustomRegion2!$D32</f>
        <v>4900611.0256729713</v>
      </c>
      <c r="GV90">
        <f>GP90*CustomRegion2!$D32</f>
        <v>1050476.27990893</v>
      </c>
      <c r="GW90">
        <f>(GT90*'Default-Data'!$C$59/biopower_dollar_index)/CustomRegion2!$E32</f>
        <v>10558.608403349122</v>
      </c>
      <c r="GX90">
        <f>(GU90*'Default-Data'!$C$59/biopower_dollar_index)/CustomRegion2!$E32</f>
        <v>601.63334226459347</v>
      </c>
      <c r="GY90">
        <f>(GV90*'Default-Data'!$C$59/biopower_dollar_index)/CustomRegion2!$E32</f>
        <v>128.9638275595434</v>
      </c>
      <c r="GZ90">
        <v>138776.91168944287</v>
      </c>
      <c r="HA90">
        <v>346723.97626185644</v>
      </c>
      <c r="HB90">
        <f>GM90*CustomRegion2!C32</f>
        <v>0</v>
      </c>
      <c r="HC90">
        <f>GZ90*CustomRegion2!$C32</f>
        <v>51266.393340524985</v>
      </c>
      <c r="HD90">
        <f>HA90*CustomRegion2!$C32</f>
        <v>128085.33877313105</v>
      </c>
      <c r="HE90">
        <f>GM90*CustomRegion2!D32</f>
        <v>0</v>
      </c>
      <c r="HF90">
        <f>GZ90*CustomRegion2!$D32</f>
        <v>23425.81266283114</v>
      </c>
      <c r="HG90">
        <f>HA90*CustomRegion2!$D32</f>
        <v>58527.681692458682</v>
      </c>
      <c r="HH90">
        <f>(HE90*'Default-Data'!$C$59/biopower_dollar_index)/CustomRegion2!$E32</f>
        <v>0</v>
      </c>
      <c r="HI90">
        <f>(HF90*'Default-Data'!$C$59/biopower_dollar_index)/CustomRegion2!$E32</f>
        <v>2.8759168792972964</v>
      </c>
      <c r="HJ90">
        <f>(HG90*'Default-Data'!$C$59/biopower_dollar_index)/CustomRegion2!$E32</f>
        <v>7.1852682384227169</v>
      </c>
      <c r="HL90" t="s">
        <v>148</v>
      </c>
      <c r="HM90">
        <f t="shared" si="135"/>
        <v>0</v>
      </c>
      <c r="HN90">
        <f t="shared" si="136"/>
        <v>73849406.695213139</v>
      </c>
      <c r="HP90">
        <v>115128617.60680544</v>
      </c>
      <c r="HQ90">
        <v>21407386.586435616</v>
      </c>
      <c r="HR90">
        <f>HM90*CustomRegion3!D31</f>
        <v>0</v>
      </c>
      <c r="HS90">
        <f>HP90*CustomRegion3!$D31</f>
        <v>30688606.961913798</v>
      </c>
      <c r="HT90">
        <f>HQ90*CustomRegion3!$D31</f>
        <v>5706338.5862633167</v>
      </c>
      <c r="HU90">
        <f>HM90*CustomRegion3!E31</f>
        <v>0</v>
      </c>
      <c r="HV90">
        <f>HP90*CustomRegion3!$E31</f>
        <v>1519177.6455874483</v>
      </c>
      <c r="HW90">
        <f>HQ90*CustomRegion3!$E31</f>
        <v>282480.79260042438</v>
      </c>
      <c r="HX90">
        <f>(HU90*'Default-Data'!$C$60/biopower_dollar_index)/CustomRegion3!$F31</f>
        <v>0</v>
      </c>
      <c r="HY90">
        <f>(HV90*'Default-Data'!$C$60/biopower_dollar_index)/CustomRegion3!$F31</f>
        <v>2021.4950777710624</v>
      </c>
      <c r="HZ90">
        <f>(HW90*'Default-Data'!$C$60/biopower_dollar_index)/CustomRegion3!$F31</f>
        <v>375.8833165201126</v>
      </c>
      <c r="IA90">
        <v>76979609.785221815</v>
      </c>
      <c r="IB90">
        <v>1724884.0626522005</v>
      </c>
      <c r="IC90">
        <f>HN90*CustomRegion3!D31</f>
        <v>19685248.234110255</v>
      </c>
      <c r="ID90">
        <f>IA90*CustomRegion3!$D31</f>
        <v>20519633.066805109</v>
      </c>
      <c r="IE90">
        <f>IB90*CustomRegion3!$D31</f>
        <v>459783.93690426316</v>
      </c>
      <c r="IF90">
        <f>HN90*CustomRegion3!E31</f>
        <v>974478.54515567527</v>
      </c>
      <c r="IG90">
        <f>IA90*CustomRegion3!$E31</f>
        <v>1015783.0848899285</v>
      </c>
      <c r="IH90">
        <f>IB90*CustomRegion3!$E31</f>
        <v>22760.677264106973</v>
      </c>
      <c r="II90">
        <f>(IF90*'Default-Data'!$C$60/biopower_dollar_index)/CustomRegion3!$F31</f>
        <v>1296.6907380104089</v>
      </c>
      <c r="IJ90">
        <f>(IG90*'Default-Data'!$C$60/biopower_dollar_index)/CustomRegion3!$F31</f>
        <v>1351.6526603405027</v>
      </c>
      <c r="IK90">
        <f>(IH90*'Default-Data'!$C$60/biopower_dollar_index)/CustomRegion3!$F31</f>
        <v>30.286515332666195</v>
      </c>
    </row>
    <row r="91" spans="2:245" x14ac:dyDescent="0.3">
      <c r="C91" s="1" t="str">
        <f>general_country</f>
        <v>Mexico</v>
      </c>
      <c r="G91" t="s">
        <v>192</v>
      </c>
      <c r="AD91">
        <v>90</v>
      </c>
      <c r="AE91" t="s">
        <v>291</v>
      </c>
      <c r="AF91" s="4">
        <v>0</v>
      </c>
      <c r="AG91" s="4">
        <f>'Biopower-Inputs'!B41*'Biopower-Inputs'!B39*0.1</f>
        <v>2987940.1773255542</v>
      </c>
      <c r="AI91" s="84">
        <v>41320631.216703728</v>
      </c>
      <c r="AJ91" s="84">
        <v>51263591.748235628</v>
      </c>
      <c r="AK91">
        <f>'Colombia-IO-Data'!$AN33*Calculations!AF91</f>
        <v>0</v>
      </c>
      <c r="AL91">
        <f>'Colombia-IO-Data'!$AN33*AI91</f>
        <v>24824921.304930918</v>
      </c>
      <c r="AM91">
        <f>'Colombia-IO-Data'!$AN33*AJ91</f>
        <v>30798528.325569361</v>
      </c>
      <c r="AN91">
        <f>'Colombia-IO-Data'!$AO33*Calculations!AK91</f>
        <v>0</v>
      </c>
      <c r="AO91">
        <f>'Colombia-IO-Data'!$AO33*Calculations!AL91</f>
        <v>10769201.268199153</v>
      </c>
      <c r="AP91">
        <f>'Colombia-IO-Data'!$AO33*Calculations!AM91</f>
        <v>13360588.185893228</v>
      </c>
      <c r="AQ91">
        <f>(AN91*'Default-Data'!$F$19/biopower_dollar_index)/'Colombia-IO-Data'!$AP33</f>
        <v>0</v>
      </c>
      <c r="AR91">
        <f>(AO91*'Default-Data'!$F$19/biopower_dollar_index)/'Colombia-IO-Data'!$AP33</f>
        <v>2555.042610672202</v>
      </c>
      <c r="AS91">
        <f>(AP91*'Default-Data'!$F$19/biopower_dollar_index)/'Colombia-IO-Data'!$AP33</f>
        <v>3169.8610944717962</v>
      </c>
      <c r="AT91" s="84">
        <v>5254693.4273847211</v>
      </c>
      <c r="AU91" s="84">
        <v>5194969.0318653584</v>
      </c>
      <c r="AV91" s="31">
        <f>'Colombia-IO-Data'!$AN33*AG91</f>
        <v>1795117.2956903684</v>
      </c>
      <c r="AW91">
        <f>'Colombia-IO-Data'!$AN33*AT91</f>
        <v>3156954.4553237734</v>
      </c>
      <c r="AX91">
        <f>'Colombia-IO-Data'!$AN33*AU91</f>
        <v>3121072.7813247228</v>
      </c>
      <c r="AY91" s="31">
        <f>'Colombia-IO-Data'!$AO33*AV91</f>
        <v>778732.75890204264</v>
      </c>
      <c r="AZ91" s="31">
        <f>'Colombia-IO-Data'!$AO33*AW91</f>
        <v>1369505.9696792201</v>
      </c>
      <c r="BA91" s="31">
        <f>'Colombia-IO-Data'!$AO33*AX91</f>
        <v>1353940.2821030451</v>
      </c>
      <c r="BB91">
        <f>(AY91*'Default-Data'!$F$19/biopower_dollar_index)/'Colombia-IO-Data'!$AP33</f>
        <v>184.75793438799408</v>
      </c>
      <c r="BC91">
        <f>(AZ91*'Default-Data'!$F$19/biopower_dollar_index)/'Colombia-IO-Data'!$AP33</f>
        <v>324.92160012211332</v>
      </c>
      <c r="BD91">
        <f>(BA91*'Default-Data'!$F$19/biopower_dollar_index)/'Colombia-IO-Data'!$AP33</f>
        <v>321.2285690392066</v>
      </c>
      <c r="BF91" t="s">
        <v>948</v>
      </c>
      <c r="BG91" s="18">
        <f t="shared" si="127"/>
        <v>0</v>
      </c>
      <c r="BH91" s="18">
        <f t="shared" si="128"/>
        <v>2987940.1773255542</v>
      </c>
      <c r="BJ91" s="84">
        <v>62852656.034498766</v>
      </c>
      <c r="BK91" s="84">
        <v>93811665.678630039</v>
      </c>
      <c r="BL91">
        <f>BG91*'Mexico-IO-Data'!AQ33</f>
        <v>0</v>
      </c>
      <c r="BM91">
        <f>BJ91*'Mexico-IO-Data'!$AQ33</f>
        <v>47860293.190463789</v>
      </c>
      <c r="BN91">
        <f>BK91*'Mexico-IO-Data'!$AQ33</f>
        <v>71434591.747413158</v>
      </c>
      <c r="BO91">
        <f>BG91*'Mexico-IO-Data'!AR33</f>
        <v>0</v>
      </c>
      <c r="BP91">
        <f>BJ91*'Mexico-IO-Data'!$AR33</f>
        <v>9637312.1458672248</v>
      </c>
      <c r="BQ91">
        <f>BK91*'Mexico-IO-Data'!$AR33</f>
        <v>14384313.442099499</v>
      </c>
      <c r="BR91">
        <f>(BO91*'Default-Data'!$F$19/biopower_dollar_index)/'Mexico-IO-Data'!$AS33</f>
        <v>0</v>
      </c>
      <c r="BS91">
        <f>(BP91*'Default-Data'!$F$19/biopower_dollar_index)/'Mexico-IO-Data'!$AS33</f>
        <v>1541.9383945026284</v>
      </c>
      <c r="BT91">
        <f>(BQ91*'Default-Data'!$F$19/biopower_dollar_index)/'Mexico-IO-Data'!$AS33</f>
        <v>2301.4430620517801</v>
      </c>
      <c r="BU91" s="84">
        <v>16949124.732595228</v>
      </c>
      <c r="BV91" s="84">
        <v>5892698.6977752708</v>
      </c>
      <c r="BW91" s="31">
        <f>BH91*'Mexico-IO-Data'!AQ33</f>
        <v>2275221.1592120319</v>
      </c>
      <c r="BX91">
        <f>BU91*'Mexico-IO-Data'!$AQ33</f>
        <v>12906217.973962789</v>
      </c>
      <c r="BY91">
        <f>BV91*'Mexico-IO-Data'!$AQ33</f>
        <v>4487102.1393875405</v>
      </c>
      <c r="BZ91" s="31">
        <f>BH91*'Mexico-IO-Data'!AR33</f>
        <v>458146.30564313388</v>
      </c>
      <c r="CA91">
        <f>BU91*'Mexico-IO-Data'!$AR33</f>
        <v>2598840.1438055662</v>
      </c>
      <c r="CB91">
        <f>BV91*'Mexico-IO-Data'!$AR33</f>
        <v>903538.21644123748</v>
      </c>
      <c r="CC91">
        <f>(BZ91*'Default-Data'!$F$19/biopower_dollar_index)/'Mexico-IO-Data'!$AS33</f>
        <v>73.301909108923553</v>
      </c>
      <c r="CD91">
        <f>(CA91*'Default-Data'!$F$19/biopower_dollar_index)/'Mexico-IO-Data'!$AS33</f>
        <v>415.8059154104464</v>
      </c>
      <c r="CE91">
        <f>(CB91*'Default-Data'!$F$19/biopower_dollar_index)/'Mexico-IO-Data'!$AS33</f>
        <v>144.56315679560274</v>
      </c>
      <c r="CG91" t="s">
        <v>291</v>
      </c>
      <c r="CH91">
        <v>0</v>
      </c>
      <c r="CI91">
        <f>'Biopower-Inputs'!B41*'Biopower-Inputs'!B39*0.1</f>
        <v>2987940.1773255542</v>
      </c>
      <c r="CK91" s="84">
        <v>68956894.513670444</v>
      </c>
      <c r="CL91" s="84">
        <v>59383641.128365457</v>
      </c>
      <c r="CM91">
        <f>CH91*'Philippines-IO-Data'!AN33</f>
        <v>0</v>
      </c>
      <c r="CN91">
        <f>CK91*'Philippines-IO-Data'!$AN33</f>
        <v>47657137.906191379</v>
      </c>
      <c r="CO91">
        <f>CL91*'Philippines-IO-Data'!$AN33</f>
        <v>41040919.759883374</v>
      </c>
      <c r="CP91">
        <f>CH91*'Philippines-IO-Data'!AO33</f>
        <v>0</v>
      </c>
      <c r="CQ91">
        <f>CK91*'Philippines-IO-Data'!$AO33</f>
        <v>10608055.581779988</v>
      </c>
      <c r="CR91">
        <f>CL91*'Philippines-IO-Data'!$AO33</f>
        <v>9135344.1911931317</v>
      </c>
      <c r="CS91" s="20">
        <f>(CP91*'Default-Data'!$F$19/biopower_dollar_index)/'Philippines-IO-Data'!$AP33</f>
        <v>0</v>
      </c>
      <c r="CT91" s="20">
        <f>(CQ91*'Default-Data'!$F$19/biopower_dollar_index)/'Philippines-IO-Data'!$AP33</f>
        <v>2581.5203853515659</v>
      </c>
      <c r="CU91" s="20">
        <f>(CR91*'Default-Data'!$F$19/biopower_dollar_index)/'Philippines-IO-Data'!$AP33</f>
        <v>2223.1291187117758</v>
      </c>
      <c r="CV91" s="84">
        <v>6581192.8425548524</v>
      </c>
      <c r="CW91" s="84">
        <v>5940179.9724203572</v>
      </c>
      <c r="CX91">
        <f>CI91*'Philippines-IO-Data'!AN33</f>
        <v>2065010.0050260276</v>
      </c>
      <c r="CY91">
        <f>CV91*'Philippines-IO-Data'!$AN33</f>
        <v>4548360.4953047605</v>
      </c>
      <c r="CZ91">
        <f>CW91*'Philippines-IO-Data'!$AN33</f>
        <v>4105346.943620136</v>
      </c>
      <c r="DA91">
        <f>CI91*'Philippines-IO-Data'!AO33</f>
        <v>459652.88459762896</v>
      </c>
      <c r="DB91">
        <f>CV91*'Philippines-IO-Data'!$AO33</f>
        <v>1012424.6452890105</v>
      </c>
      <c r="DC91">
        <f>CW91*'Philippines-IO-Data'!$AO33</f>
        <v>913813.76376685919</v>
      </c>
      <c r="DD91" s="20">
        <f>(DA91*'Default-Data'!$F$19/biopower_dollar_index)/'Philippines-IO-Data'!$AP33</f>
        <v>111.85869857361011</v>
      </c>
      <c r="DE91" s="20">
        <f>(DB91*'Default-Data'!$F$19/biopower_dollar_index)/'Philippines-IO-Data'!$AP33</f>
        <v>246.37831507358658</v>
      </c>
      <c r="DF91" s="20">
        <f>(DC91*'Default-Data'!$F$19/biopower_dollar_index)/'Philippines-IO-Data'!$AP33</f>
        <v>222.38089170938821</v>
      </c>
      <c r="DH91" t="s">
        <v>948</v>
      </c>
      <c r="DI91" s="18">
        <f t="shared" si="129"/>
        <v>0</v>
      </c>
      <c r="DJ91" s="18">
        <f t="shared" si="130"/>
        <v>2987940.1773255542</v>
      </c>
      <c r="DL91" s="84">
        <v>172879521.20446461</v>
      </c>
      <c r="DM91" s="84">
        <v>117992892.54815143</v>
      </c>
      <c r="DN91" s="18">
        <f>DI91*'SouthAfrica-IO-Data'!AR33</f>
        <v>0</v>
      </c>
      <c r="DO91">
        <f>DL91*'Mexico-IO-Data'!$AQ33</f>
        <v>131642242.24559712</v>
      </c>
      <c r="DP91">
        <f>DM91*'Mexico-IO-Data'!$AQ33</f>
        <v>89847824.865917817</v>
      </c>
      <c r="DQ91" s="18">
        <f>DI91*'SouthAfrica-IO-Data'!AS33</f>
        <v>0</v>
      </c>
      <c r="DR91">
        <f>DL91*'Mexico-IO-Data'!$AR33</f>
        <v>26507931.638736259</v>
      </c>
      <c r="DS91">
        <f>DM91*'Mexico-IO-Data'!$AR33</f>
        <v>18092064.969476428</v>
      </c>
      <c r="DT91">
        <f>(DQ91*'Default-Data'!$F$19/biopower_dollar_index)/'SouthAfrica-IO-Data'!$AT33</f>
        <v>0</v>
      </c>
      <c r="DU91">
        <f>(DR91*'Default-Data'!$F$19/biopower_dollar_index)/'SouthAfrica-IO-Data'!$AT33</f>
        <v>2168.9580605375586</v>
      </c>
      <c r="DV91">
        <f>(DS91*'Default-Data'!$F$19/biopower_dollar_index)/'SouthAfrica-IO-Data'!$AT33</f>
        <v>1480.3467385577533</v>
      </c>
      <c r="DW91" s="84">
        <v>11835932.533906022</v>
      </c>
      <c r="DX91" s="84">
        <v>10451876.361706922</v>
      </c>
      <c r="DY91" s="31">
        <f>DJ91*'SouthAfrica-IO-Data'!AR33</f>
        <v>1754716.549742969</v>
      </c>
      <c r="DZ91">
        <f>DW91*'SouthAfrica-IO-Data'!$AR33</f>
        <v>6950844.2158556823</v>
      </c>
      <c r="EA91">
        <f>DX91*'SouthAfrica-IO-Data'!$AR33</f>
        <v>6138034.6791850114</v>
      </c>
      <c r="EB91" s="31">
        <f>DJ91*'SouthAfrica-IO-Data'!AS33</f>
        <v>842588.38899010408</v>
      </c>
      <c r="EC91">
        <f>DW91*'SouthAfrica-IO-Data'!$AS33</f>
        <v>3337690.4268765873</v>
      </c>
      <c r="ED91">
        <f>DX91*'SouthAfrica-IO-Data'!$AS33</f>
        <v>2947391.5617069094</v>
      </c>
      <c r="EE91">
        <f>(EB91*'Default-Data'!$F$19/biopower_dollar_index)/'SouthAfrica-IO-Data'!$AT33</f>
        <v>68.943096086185932</v>
      </c>
      <c r="EF91">
        <f>(EC91*'Default-Data'!$F$19/biopower_dollar_index)/'SouthAfrica-IO-Data'!$AT33</f>
        <v>273.09978966348905</v>
      </c>
      <c r="EG91">
        <f>(ED91*'Default-Data'!$F$19/biopower_dollar_index)/'SouthAfrica-IO-Data'!$AT33</f>
        <v>241.16437194906521</v>
      </c>
      <c r="EI91" t="s">
        <v>149</v>
      </c>
      <c r="EJ91">
        <f>'Biopower-Inputs'!B25*'Biopower-Inputs'!C25+'Biopower-Inputs'!B16*'Biopower-Inputs'!C16+'Biopower-Inputs'!B17*'Biopower-Inputs'!C17</f>
        <v>24262093.785730273</v>
      </c>
      <c r="EK91">
        <v>0</v>
      </c>
      <c r="EM91" s="84">
        <v>176774378.44297591</v>
      </c>
      <c r="EN91" s="84">
        <v>13326442.217738539</v>
      </c>
      <c r="EO91">
        <f>EJ91*'Zambia-IO-Data'!BO31</f>
        <v>3056878.373219104</v>
      </c>
      <c r="EP91">
        <f>EM91*'Zambia-IO-Data'!$BO31</f>
        <v>22272511.975838009</v>
      </c>
      <c r="EQ91">
        <f>EN91*'Zambia-IO-Data'!$BO31</f>
        <v>1679051.8315166428</v>
      </c>
      <c r="ER91">
        <f>EJ91*'Zambia-IO-Data'!BN31</f>
        <v>685526.38109744643</v>
      </c>
      <c r="ES91">
        <f>EM91*'Zambia-IO-Data'!$BN31</f>
        <v>4994766.7746646693</v>
      </c>
      <c r="ET91">
        <f>EN91*'Zambia-IO-Data'!$BN31</f>
        <v>376539.13083971501</v>
      </c>
      <c r="EU91">
        <f>(ER91*'Default-Data'!$F$19/biopower_dollar_index)/'Zambia-IO-Data'!$BP31</f>
        <v>2015.0894679142207</v>
      </c>
      <c r="EV91">
        <f>(ES91*'Default-Data'!$F$19/biopower_dollar_index)/'Zambia-IO-Data'!$BP31</f>
        <v>14682.005244206564</v>
      </c>
      <c r="EW91">
        <f>(ET91*'Default-Data'!$F$19/biopower_dollar_index)/'Zambia-IO-Data'!$BP31</f>
        <v>1106.8283551655584</v>
      </c>
      <c r="EX91" s="84">
        <v>15282508.548211714</v>
      </c>
      <c r="EY91" s="84">
        <v>1251890.2475286089</v>
      </c>
      <c r="EZ91">
        <f>EK91*'Zambia-IO-Data'!BO31</f>
        <v>0</v>
      </c>
      <c r="FA91">
        <f>EX91*'Zambia-IO-Data'!$BO31</f>
        <v>1925504.4631408069</v>
      </c>
      <c r="FB91">
        <f>EY91*'Zambia-IO-Data'!$BO31</f>
        <v>157730.66649197807</v>
      </c>
      <c r="FC91">
        <f>EK91*'Zambia-IO-Data'!BN31</f>
        <v>0</v>
      </c>
      <c r="FD91">
        <f>EX91*'Zambia-IO-Data'!$BN31</f>
        <v>431807.85927503696</v>
      </c>
      <c r="FE91">
        <f>EY91*'Zambia-IO-Data'!$BN31</f>
        <v>35372.206475610335</v>
      </c>
      <c r="FF91">
        <f>(FC91*'Default-Data'!$F$19/biopower_dollar_index)/'Zambia-IO-Data'!$BP31</f>
        <v>0</v>
      </c>
      <c r="FG91">
        <f>(FD91*'Default-Data'!$F$19/biopower_dollar_index)/'Zambia-IO-Data'!$BP31</f>
        <v>1269.2895465156798</v>
      </c>
      <c r="FH91">
        <f>(FE91*'Default-Data'!$F$19/biopower_dollar_index)/'Zambia-IO-Data'!$BP31</f>
        <v>103.97580996340606</v>
      </c>
      <c r="FJ91" t="s">
        <v>291</v>
      </c>
      <c r="FK91">
        <f t="shared" si="131"/>
        <v>0</v>
      </c>
      <c r="FL91">
        <f t="shared" si="132"/>
        <v>2987940.1773255542</v>
      </c>
      <c r="FN91">
        <v>121491418.64685562</v>
      </c>
      <c r="FO91">
        <v>91598610.018229395</v>
      </c>
      <c r="FP91">
        <f>FK91*CustomRegion1!C29</f>
        <v>0</v>
      </c>
      <c r="FQ91">
        <f>FN91*CustomRegion1!$C29</f>
        <v>83964530.794294938</v>
      </c>
      <c r="FR91">
        <f>FO91*CustomRegion1!$C29</f>
        <v>63305165.06639944</v>
      </c>
      <c r="FS91">
        <f>FK91*CustomRegion1!D29</f>
        <v>0</v>
      </c>
      <c r="FT91">
        <f>FN91*CustomRegion1!$D29</f>
        <v>18689758.737027358</v>
      </c>
      <c r="FU91">
        <f>FO91*CustomRegion1!$D29</f>
        <v>14091167.433512166</v>
      </c>
      <c r="FV91">
        <f>(FS91*'Default-Data'!$F$19/biopower_dollar_index)/CustomRegion1!$E29</f>
        <v>0</v>
      </c>
      <c r="FW91">
        <f>(FT91*'Default-Data'!$F$19/biopower_dollar_index)/CustomRegion1!$E29</f>
        <v>4567.2459319559994</v>
      </c>
      <c r="FX91">
        <f>(FU91*'Default-Data'!$F$19/biopower_dollar_index)/CustomRegion1!$E29</f>
        <v>3443.4808946846538</v>
      </c>
      <c r="FY91">
        <v>11140604.55954466</v>
      </c>
      <c r="FZ91">
        <v>8954149.3051772229</v>
      </c>
      <c r="GA91">
        <f>FL91*CustomRegion1!C29</f>
        <v>2065010.0050260276</v>
      </c>
      <c r="GB91">
        <f>FY91*CustomRegion1!$C29</f>
        <v>7699437.911133159</v>
      </c>
      <c r="GC91">
        <f>FZ91*CustomRegion1!$C29</f>
        <v>6188346.0860445388</v>
      </c>
      <c r="GD91">
        <f>FL91*CustomRegion1!D29</f>
        <v>459652.88459762896</v>
      </c>
      <c r="GE91">
        <f>FY91*CustomRegion1!$D29</f>
        <v>1713826.4885007627</v>
      </c>
      <c r="GF91">
        <f>FZ91*CustomRegion1!$D29</f>
        <v>1377470.8705602456</v>
      </c>
      <c r="GG91">
        <f>(GD91*'Default-Data'!$C$58/biopower_dollar_index)/CustomRegion1!$E29</f>
        <v>112.3261031257307</v>
      </c>
      <c r="GH91">
        <f>(GE91*'Default-Data'!$C$58/biopower_dollar_index)/CustomRegion1!$E29</f>
        <v>418.81049230325789</v>
      </c>
      <c r="GI91">
        <f>(GF91*'Default-Data'!$C$58/biopower_dollar_index)/CustomRegion1!$E29</f>
        <v>336.61473743319198</v>
      </c>
      <c r="GK91" t="s">
        <v>54</v>
      </c>
      <c r="GL91">
        <f t="shared" si="133"/>
        <v>0</v>
      </c>
      <c r="GM91">
        <f t="shared" si="134"/>
        <v>2987940.1773255542</v>
      </c>
      <c r="GO91">
        <v>21157640.575715926</v>
      </c>
      <c r="GP91">
        <v>15959648.161401305</v>
      </c>
      <c r="GQ91">
        <f>GL91*CustomRegion2!C33</f>
        <v>0</v>
      </c>
      <c r="GR91">
        <f>GO91*CustomRegion2!$C33</f>
        <v>8311117.5924561797</v>
      </c>
      <c r="GS91">
        <f>GP91*CustomRegion2!$C33</f>
        <v>6269248.7911849786</v>
      </c>
      <c r="GT91">
        <f>GL91*CustomRegion2!D33</f>
        <v>0</v>
      </c>
      <c r="GU91">
        <f>GO91*CustomRegion2!$D33</f>
        <v>3129359.1767228837</v>
      </c>
      <c r="GV91">
        <f>GP91*CustomRegion2!$D33</f>
        <v>2360540.6875317288</v>
      </c>
      <c r="GW91">
        <f>(GT91*'Default-Data'!$C$59/biopower_dollar_index)/CustomRegion2!$E33</f>
        <v>0</v>
      </c>
      <c r="GX91">
        <f>(GU91*'Default-Data'!$C$59/biopower_dollar_index)/CustomRegion2!$E33</f>
        <v>131.76370449494965</v>
      </c>
      <c r="GY91">
        <f>(GV91*'Default-Data'!$C$59/biopower_dollar_index)/CustomRegion2!$E33</f>
        <v>99.392101716478393</v>
      </c>
      <c r="GZ91">
        <v>1710089.7655610312</v>
      </c>
      <c r="HA91">
        <v>889197.80996399187</v>
      </c>
      <c r="HB91">
        <f>GM91*CustomRegion2!C33</f>
        <v>1173718.878724111</v>
      </c>
      <c r="HC91">
        <f>GZ91*CustomRegion2!$C33</f>
        <v>671755.29730600049</v>
      </c>
      <c r="HD91">
        <f>HA91*CustomRegion2!$C33</f>
        <v>349293.5582830304</v>
      </c>
      <c r="HE91">
        <f>GM91*CustomRegion2!D33</f>
        <v>441936.70744859648</v>
      </c>
      <c r="HF91">
        <f>GZ91*CustomRegion2!$D33</f>
        <v>252933.92624414671</v>
      </c>
      <c r="HG91">
        <f>HA91*CustomRegion2!$D33</f>
        <v>131518.41371795075</v>
      </c>
      <c r="HH91">
        <f>(HE91*'Default-Data'!$C$59/biopower_dollar_index)/CustomRegion2!$E33</f>
        <v>18.608032647344931</v>
      </c>
      <c r="HI91">
        <f>(HF91*'Default-Data'!$C$59/biopower_dollar_index)/CustomRegion2!$E33</f>
        <v>10.649947555487143</v>
      </c>
      <c r="HJ91">
        <f>(HG91*'Default-Data'!$C$59/biopower_dollar_index)/CustomRegion2!$E33</f>
        <v>5.5376683921991265</v>
      </c>
      <c r="HL91" t="s">
        <v>149</v>
      </c>
      <c r="HM91">
        <f t="shared" si="135"/>
        <v>24262093.785730273</v>
      </c>
      <c r="HN91">
        <f t="shared" si="136"/>
        <v>0</v>
      </c>
      <c r="HP91">
        <v>176774378.44297591</v>
      </c>
      <c r="HQ91">
        <v>13326442.217738539</v>
      </c>
      <c r="HR91">
        <f>HM91*CustomRegion3!D32</f>
        <v>3056878.373219104</v>
      </c>
      <c r="HS91">
        <f>HP91*CustomRegion3!$D32</f>
        <v>22272511.975838009</v>
      </c>
      <c r="HT91">
        <f>HQ91*CustomRegion3!$D32</f>
        <v>1679051.8315166428</v>
      </c>
      <c r="HU91">
        <f>HM91*CustomRegion3!E32</f>
        <v>685526.38109744643</v>
      </c>
      <c r="HV91">
        <f>HP91*CustomRegion3!$E32</f>
        <v>4994766.7746646693</v>
      </c>
      <c r="HW91">
        <f>HQ91*CustomRegion3!$E32</f>
        <v>376539.13083971501</v>
      </c>
      <c r="HX91">
        <f>(HU91*'Default-Data'!$C$60/biopower_dollar_index)/CustomRegion3!$F32</f>
        <v>2023.2508439665285</v>
      </c>
      <c r="HY91">
        <f>(HV91*'Default-Data'!$C$60/biopower_dollar_index)/CustomRegion3!$F32</f>
        <v>14741.469286824957</v>
      </c>
      <c r="HZ91">
        <f>(HW91*'Default-Data'!$C$60/biopower_dollar_index)/CustomRegion3!$F32</f>
        <v>1111.3111548504842</v>
      </c>
      <c r="IA91">
        <v>15282508.548211714</v>
      </c>
      <c r="IB91">
        <v>1251890.2475286089</v>
      </c>
      <c r="IC91">
        <f>HN91*CustomRegion3!D32</f>
        <v>0</v>
      </c>
      <c r="ID91">
        <f>IA91*CustomRegion3!$D32</f>
        <v>1925504.4631408069</v>
      </c>
      <c r="IE91">
        <f>IB91*CustomRegion3!$D32</f>
        <v>157730.66649197807</v>
      </c>
      <c r="IF91">
        <f>HN91*CustomRegion3!E32</f>
        <v>0</v>
      </c>
      <c r="IG91">
        <f>IA91*CustomRegion3!$E32</f>
        <v>431807.85927503696</v>
      </c>
      <c r="IH91">
        <f>IB91*CustomRegion3!$E32</f>
        <v>35372.206475610335</v>
      </c>
      <c r="II91">
        <f>(IF91*'Default-Data'!$C$60/biopower_dollar_index)/CustomRegion3!$F32</f>
        <v>0</v>
      </c>
      <c r="IJ91">
        <f>(IG91*'Default-Data'!$C$60/biopower_dollar_index)/CustomRegion3!$F32</f>
        <v>1274.4303352862651</v>
      </c>
      <c r="IK91">
        <f>(IH91*'Default-Data'!$C$60/biopower_dollar_index)/CustomRegion3!$F32</f>
        <v>104.39692560068494</v>
      </c>
    </row>
    <row r="92" spans="2:245" x14ac:dyDescent="0.3">
      <c r="C92" s="1" t="s">
        <v>173</v>
      </c>
      <c r="G92" t="s">
        <v>80</v>
      </c>
      <c r="I92" t="s">
        <v>83</v>
      </c>
      <c r="L92" t="s">
        <v>90</v>
      </c>
      <c r="O92" t="s">
        <v>91</v>
      </c>
      <c r="AD92">
        <v>91</v>
      </c>
      <c r="AE92" t="s">
        <v>292</v>
      </c>
      <c r="AF92" s="4">
        <v>0</v>
      </c>
      <c r="AG92" s="4">
        <v>0</v>
      </c>
      <c r="AI92" s="84">
        <v>13857296.637280311</v>
      </c>
      <c r="AJ92" s="84">
        <v>34767636.511069581</v>
      </c>
      <c r="AK92">
        <f>'Colombia-IO-Data'!$AN34*Calculations!AF92</f>
        <v>0</v>
      </c>
      <c r="AL92">
        <f>'Colombia-IO-Data'!$AN34*AI92</f>
        <v>6404410.4940538332</v>
      </c>
      <c r="AM92">
        <f>'Colombia-IO-Data'!$AN34*AJ92</f>
        <v>16068517.68806795</v>
      </c>
      <c r="AN92">
        <f>'Colombia-IO-Data'!$AO34*Calculations!AK92</f>
        <v>0</v>
      </c>
      <c r="AO92">
        <f>'Colombia-IO-Data'!$AO34*Calculations!AL92</f>
        <v>2722996.3991711768</v>
      </c>
      <c r="AP92">
        <f>'Colombia-IO-Data'!$AO34*Calculations!AM92</f>
        <v>6831934.9369081222</v>
      </c>
      <c r="AQ92">
        <f>(AN92*'Default-Data'!$F$19/biopower_dollar_index)/'Colombia-IO-Data'!$AP34</f>
        <v>0</v>
      </c>
      <c r="AR92">
        <f>(AO92*'Default-Data'!$F$19/biopower_dollar_index)/'Colombia-IO-Data'!$AP34</f>
        <v>437.02335089462821</v>
      </c>
      <c r="AS92">
        <f>(AP92*'Default-Data'!$F$19/biopower_dollar_index)/'Colombia-IO-Data'!$AP34</f>
        <v>1096.4814717090546</v>
      </c>
      <c r="AT92" s="84">
        <v>807809.79761530121</v>
      </c>
      <c r="AU92" s="84">
        <v>3523295.7509726998</v>
      </c>
      <c r="AV92" s="31">
        <f>'Colombia-IO-Data'!$AN34*AG92</f>
        <v>0</v>
      </c>
      <c r="AW92">
        <f>'Colombia-IO-Data'!$AN34*AT92</f>
        <v>373344.50437674392</v>
      </c>
      <c r="AX92">
        <f>'Colombia-IO-Data'!$AN34*AU92</f>
        <v>1628357.4546913549</v>
      </c>
      <c r="AY92" s="31">
        <f>'Colombia-IO-Data'!$AO34*AV92</f>
        <v>0</v>
      </c>
      <c r="AZ92" s="31">
        <f>'Colombia-IO-Data'!$AO34*AW92</f>
        <v>158736.8176996301</v>
      </c>
      <c r="BA92" s="31">
        <f>'Colombia-IO-Data'!$AO34*AX92</f>
        <v>692337.17760672187</v>
      </c>
      <c r="BB92">
        <f>(AY92*'Default-Data'!$F$19/biopower_dollar_index)/'Colombia-IO-Data'!$AP34</f>
        <v>0</v>
      </c>
      <c r="BC92">
        <f>(AZ92*'Default-Data'!$F$19/biopower_dollar_index)/'Colombia-IO-Data'!$AP34</f>
        <v>25.476234930959649</v>
      </c>
      <c r="BD92">
        <f>(BA92*'Default-Data'!$F$19/biopower_dollar_index)/'Colombia-IO-Data'!$AP34</f>
        <v>111.11564943630266</v>
      </c>
      <c r="BF92" t="s">
        <v>949</v>
      </c>
      <c r="BG92" s="18">
        <f t="shared" si="127"/>
        <v>0</v>
      </c>
      <c r="BH92" s="18">
        <f t="shared" si="128"/>
        <v>0</v>
      </c>
      <c r="BJ92" s="84">
        <v>5783688.2540770676</v>
      </c>
      <c r="BK92" s="84">
        <v>16528449.767234506</v>
      </c>
      <c r="BL92">
        <f>BG92*'Mexico-IO-Data'!AQ34</f>
        <v>0</v>
      </c>
      <c r="BM92">
        <f>BJ92*'Mexico-IO-Data'!$AQ34</f>
        <v>4253500.0374728628</v>
      </c>
      <c r="BN92">
        <f>BK92*'Mexico-IO-Data'!$AQ34</f>
        <v>12155524.055906957</v>
      </c>
      <c r="BO92">
        <f>BG92*'Mexico-IO-Data'!AR34</f>
        <v>0</v>
      </c>
      <c r="BP92">
        <f>BJ92*'Mexico-IO-Data'!$AR34</f>
        <v>1040418.3951976906</v>
      </c>
      <c r="BQ92">
        <f>BK92*'Mexico-IO-Data'!$AR34</f>
        <v>2973276.2947258647</v>
      </c>
      <c r="BR92">
        <f>(BO92*'Default-Data'!$F$19/biopower_dollar_index)/'Mexico-IO-Data'!$AS34</f>
        <v>0</v>
      </c>
      <c r="BS92">
        <f>(BP92*'Default-Data'!$F$19/biopower_dollar_index)/'Mexico-IO-Data'!$AS34</f>
        <v>567.89129031893651</v>
      </c>
      <c r="BT92">
        <f>(BQ92*'Default-Data'!$F$19/biopower_dollar_index)/'Mexico-IO-Data'!$AS34</f>
        <v>1622.9025931108658</v>
      </c>
      <c r="BU92" s="84">
        <v>341172.01639165817</v>
      </c>
      <c r="BV92" s="84">
        <v>1038220.2865183053</v>
      </c>
      <c r="BW92" s="31">
        <f>BH92*'Mexico-IO-Data'!AQ34</f>
        <v>0</v>
      </c>
      <c r="BX92">
        <f>BU92*'Mexico-IO-Data'!$AQ34</f>
        <v>250908.26489198138</v>
      </c>
      <c r="BY92">
        <f>BV92*'Mexico-IO-Data'!$AQ34</f>
        <v>763538.73749984684</v>
      </c>
      <c r="BZ92" s="31">
        <f>BH92*'Mexico-IO-Data'!AR34</f>
        <v>0</v>
      </c>
      <c r="CA92">
        <f>BU92*'Mexico-IO-Data'!$AR34</f>
        <v>61372.886329125329</v>
      </c>
      <c r="CB92">
        <f>BV92*'Mexico-IO-Data'!$AR34</f>
        <v>186763.78063766027</v>
      </c>
      <c r="CC92">
        <f>(BZ92*'Default-Data'!$F$19/biopower_dollar_index)/'Mexico-IO-Data'!$AS34</f>
        <v>0</v>
      </c>
      <c r="CD92">
        <f>(CA92*'Default-Data'!$F$19/biopower_dollar_index)/'Mexico-IO-Data'!$AS34</f>
        <v>33.499145890650979</v>
      </c>
      <c r="CE92">
        <f>(CB92*'Default-Data'!$F$19/biopower_dollar_index)/'Mexico-IO-Data'!$AS34</f>
        <v>101.94122370453752</v>
      </c>
      <c r="CG92" t="s">
        <v>292</v>
      </c>
      <c r="CH92">
        <v>0</v>
      </c>
      <c r="CI92">
        <v>0</v>
      </c>
      <c r="CK92" s="84">
        <v>21648336.531557076</v>
      </c>
      <c r="CL92" s="84">
        <v>17801427.214037336</v>
      </c>
      <c r="CM92">
        <f>CH92*'Philippines-IO-Data'!AN34</f>
        <v>0</v>
      </c>
      <c r="CN92">
        <f>CK92*'Philippines-IO-Data'!$AN34</f>
        <v>8115157.944189053</v>
      </c>
      <c r="CO92">
        <f>CL92*'Philippines-IO-Data'!$AN34</f>
        <v>6673094.4090468548</v>
      </c>
      <c r="CP92">
        <f>CH92*'Philippines-IO-Data'!AO34</f>
        <v>0</v>
      </c>
      <c r="CQ92">
        <f>CK92*'Philippines-IO-Data'!$AO34</f>
        <v>3057044.6900516255</v>
      </c>
      <c r="CR92">
        <f>CL92*'Philippines-IO-Data'!$AO34</f>
        <v>2513807.860510895</v>
      </c>
      <c r="CS92" s="20">
        <f>(CP92*'Default-Data'!$F$19/biopower_dollar_index)/'Philippines-IO-Data'!$AP34</f>
        <v>0</v>
      </c>
      <c r="CT92" s="20">
        <f>(CQ92*'Default-Data'!$F$19/biopower_dollar_index)/'Philippines-IO-Data'!$AP34</f>
        <v>743.94625154997675</v>
      </c>
      <c r="CU92" s="20">
        <f>(CR92*'Default-Data'!$F$19/biopower_dollar_index)/'Philippines-IO-Data'!$AP34</f>
        <v>611.74700554095114</v>
      </c>
      <c r="CV92" s="84">
        <v>297067.70329970052</v>
      </c>
      <c r="CW92" s="84">
        <v>1780687.0614205792</v>
      </c>
      <c r="CX92">
        <f>CI92*'Philippines-IO-Data'!AN34</f>
        <v>0</v>
      </c>
      <c r="CY92">
        <f>CV92*'Philippines-IO-Data'!$AN34</f>
        <v>111359.6570748231</v>
      </c>
      <c r="CZ92">
        <f>CW92*'Philippines-IO-Data'!$AN34</f>
        <v>667513.49377524224</v>
      </c>
      <c r="DA92">
        <f>CI92*'Philippines-IO-Data'!AO34</f>
        <v>0</v>
      </c>
      <c r="DB92">
        <f>CV92*'Philippines-IO-Data'!$AO34</f>
        <v>41950.070557816747</v>
      </c>
      <c r="DC92">
        <f>CW92*'Philippines-IO-Data'!$AO34</f>
        <v>251457.65439409844</v>
      </c>
      <c r="DD92" s="20">
        <f>(DA92*'Default-Data'!$F$19/biopower_dollar_index)/'Philippines-IO-Data'!$AP34</f>
        <v>0</v>
      </c>
      <c r="DE92" s="20">
        <f>(DB92*'Default-Data'!$F$19/biopower_dollar_index)/'Philippines-IO-Data'!$AP34</f>
        <v>10.208747633067079</v>
      </c>
      <c r="DF92" s="20">
        <f>(DC92*'Default-Data'!$F$19/biopower_dollar_index)/'Philippines-IO-Data'!$AP34</f>
        <v>61.193406828108856</v>
      </c>
      <c r="DH92" t="s">
        <v>949</v>
      </c>
      <c r="DI92" s="18">
        <f t="shared" si="129"/>
        <v>0</v>
      </c>
      <c r="DJ92" s="18">
        <f t="shared" si="130"/>
        <v>0</v>
      </c>
      <c r="DL92" s="84">
        <v>7921353.44471086</v>
      </c>
      <c r="DM92" s="84">
        <v>8630513.485959854</v>
      </c>
      <c r="DN92" s="18">
        <f>DI92*'SouthAfrica-IO-Data'!AR34</f>
        <v>0</v>
      </c>
      <c r="DO92">
        <f>DL92*'Mexico-IO-Data'!$AQ34</f>
        <v>5825603.9561195318</v>
      </c>
      <c r="DP92">
        <f>DM92*'Mexico-IO-Data'!$AQ34</f>
        <v>6347141.7931391029</v>
      </c>
      <c r="DQ92" s="18">
        <f>DI92*'SouthAfrica-IO-Data'!AS34</f>
        <v>0</v>
      </c>
      <c r="DR92">
        <f>DL92*'Mexico-IO-Data'!$AR34</f>
        <v>1424959.5546457947</v>
      </c>
      <c r="DS92">
        <f>DM92*'Mexico-IO-Data'!$AR34</f>
        <v>1552529.2160179296</v>
      </c>
      <c r="DT92">
        <f>(DQ92*'Default-Data'!$F$19/biopower_dollar_index)/'SouthAfrica-IO-Data'!$AT34</f>
        <v>0</v>
      </c>
      <c r="DU92">
        <f>(DR92*'Default-Data'!$F$19/biopower_dollar_index)/'SouthAfrica-IO-Data'!$AT34</f>
        <v>116.59444252800823</v>
      </c>
      <c r="DV92">
        <f>(DS92*'Default-Data'!$F$19/biopower_dollar_index)/'SouthAfrica-IO-Data'!$AT34</f>
        <v>127.03257286137627</v>
      </c>
      <c r="DW92" s="84">
        <v>330236.92128678551</v>
      </c>
      <c r="DX92" s="84">
        <v>764495.70770955621</v>
      </c>
      <c r="DY92" s="31">
        <f>DJ92*'SouthAfrica-IO-Data'!AR34</f>
        <v>0</v>
      </c>
      <c r="DZ92">
        <f>DW92*'SouthAfrica-IO-Data'!$AR34</f>
        <v>148297.2057118924</v>
      </c>
      <c r="EA92">
        <f>DX92*'SouthAfrica-IO-Data'!$AR34</f>
        <v>343306.78953249875</v>
      </c>
      <c r="EB92" s="31">
        <f>DJ92*'SouthAfrica-IO-Data'!AS34</f>
        <v>0</v>
      </c>
      <c r="EC92">
        <f>DW92*'SouthAfrica-IO-Data'!$AS34</f>
        <v>56884.683320985321</v>
      </c>
      <c r="ED92">
        <f>DX92*'SouthAfrica-IO-Data'!$AS34</f>
        <v>131687.56559338371</v>
      </c>
      <c r="EE92">
        <f>(EB92*'Default-Data'!$F$19/biopower_dollar_index)/'SouthAfrica-IO-Data'!$AT34</f>
        <v>0</v>
      </c>
      <c r="EF92">
        <f>(EC92*'Default-Data'!$F$19/biopower_dollar_index)/'SouthAfrica-IO-Data'!$AT34</f>
        <v>4.6544745207461071</v>
      </c>
      <c r="EG92">
        <f>(ED92*'Default-Data'!$F$19/biopower_dollar_index)/'SouthAfrica-IO-Data'!$AT34</f>
        <v>10.775069543673945</v>
      </c>
      <c r="EI92" t="s">
        <v>150</v>
      </c>
      <c r="EJ92">
        <f>'Biopower-Inputs'!B21*'Biopower-Inputs'!C21</f>
        <v>509503969.50033569</v>
      </c>
      <c r="EK92">
        <v>0</v>
      </c>
      <c r="EM92" s="84">
        <v>608920172.53264093</v>
      </c>
      <c r="EN92" s="84">
        <v>14447656.781587839</v>
      </c>
      <c r="EO92">
        <f>EJ92*'Zambia-IO-Data'!BO32</f>
        <v>30909482.081531815</v>
      </c>
      <c r="EP92">
        <f>EM92*'Zambia-IO-Data'!$BO32</f>
        <v>36940648.726326607</v>
      </c>
      <c r="EQ92">
        <f>EN92*'Zambia-IO-Data'!$BO32</f>
        <v>876479.11526294146</v>
      </c>
      <c r="ER92">
        <f>EJ92*'Zambia-IO-Data'!BN32</f>
        <v>13595571.474923663</v>
      </c>
      <c r="ES92">
        <f>EM92*'Zambia-IO-Data'!$BN32</f>
        <v>16248387.105421588</v>
      </c>
      <c r="ET92">
        <f>EN92*'Zambia-IO-Data'!$BN32</f>
        <v>385520.35347609519</v>
      </c>
      <c r="EU92">
        <f>(ER92*'Default-Data'!$F$19/biopower_dollar_index)/'Zambia-IO-Data'!$BP32</f>
        <v>37005.04519646016</v>
      </c>
      <c r="EV92">
        <f>(ES92*'Default-Data'!$F$19/biopower_dollar_index)/'Zambia-IO-Data'!$BP32</f>
        <v>44225.599513394664</v>
      </c>
      <c r="EW92">
        <f>(ET92*'Default-Data'!$F$19/biopower_dollar_index)/'Zambia-IO-Data'!$BP32</f>
        <v>1049.326843733746</v>
      </c>
      <c r="EX92" s="84">
        <v>5741280.4399708677</v>
      </c>
      <c r="EY92" s="84">
        <v>1210104.157674931</v>
      </c>
      <c r="EZ92">
        <f>EK92*'Zambia-IO-Data'!BO32</f>
        <v>0</v>
      </c>
      <c r="FA92">
        <f>EX92*'Zambia-IO-Data'!$BO32</f>
        <v>348299.55310919654</v>
      </c>
      <c r="FB92">
        <f>EY92*'Zambia-IO-Data'!$BO32</f>
        <v>73411.975210167206</v>
      </c>
      <c r="FC92">
        <f>EK92*'Zambia-IO-Data'!BN32</f>
        <v>0</v>
      </c>
      <c r="FD92">
        <f>EX92*'Zambia-IO-Data'!$BN32</f>
        <v>153199.96163278897</v>
      </c>
      <c r="FE92">
        <f>EY92*'Zambia-IO-Data'!$BN32</f>
        <v>32290.342279189994</v>
      </c>
      <c r="FF92">
        <f>(FC92*'Default-Data'!$F$19/biopower_dollar_index)/'Zambia-IO-Data'!$BP32</f>
        <v>0</v>
      </c>
      <c r="FG92">
        <f>(FD92*'Default-Data'!$F$19/biopower_dollar_index)/'Zambia-IO-Data'!$BP32</f>
        <v>416.9866279452699</v>
      </c>
      <c r="FH92">
        <f>(FE92*'Default-Data'!$F$19/biopower_dollar_index)/'Zambia-IO-Data'!$BP32</f>
        <v>87.889323200171205</v>
      </c>
      <c r="FJ92" t="s">
        <v>292</v>
      </c>
      <c r="FK92">
        <f t="shared" si="131"/>
        <v>0</v>
      </c>
      <c r="FL92">
        <f t="shared" si="132"/>
        <v>0</v>
      </c>
      <c r="FN92">
        <v>24204751.403934456</v>
      </c>
      <c r="FO92">
        <v>21343846.537340522</v>
      </c>
      <c r="FP92">
        <f>FK92*CustomRegion1!C30</f>
        <v>0</v>
      </c>
      <c r="FQ92">
        <f>FN92*CustomRegion1!$C30</f>
        <v>9073463.0051795375</v>
      </c>
      <c r="FR92">
        <f>FO92*CustomRegion1!$C30</f>
        <v>8001015.9457084509</v>
      </c>
      <c r="FS92">
        <f>FK92*CustomRegion1!D30</f>
        <v>0</v>
      </c>
      <c r="FT92">
        <f>FN92*CustomRegion1!$D30</f>
        <v>3418045.845950054</v>
      </c>
      <c r="FU92">
        <f>FO92*CustomRegion1!$D30</f>
        <v>3014046.4893059623</v>
      </c>
      <c r="FV92">
        <f>(FS92*'Default-Data'!$F$19/biopower_dollar_index)/CustomRegion1!$E30</f>
        <v>0</v>
      </c>
      <c r="FW92">
        <f>(FT92*'Default-Data'!$F$19/biopower_dollar_index)/CustomRegion1!$E30</f>
        <v>835.27327478157986</v>
      </c>
      <c r="FX92">
        <f>(FU92*'Default-Data'!$F$19/biopower_dollar_index)/CustomRegion1!$E30</f>
        <v>736.54731239181353</v>
      </c>
      <c r="FY92">
        <v>499389.5764816383</v>
      </c>
      <c r="FZ92">
        <v>2086450.750771242</v>
      </c>
      <c r="GA92">
        <f>FL92*CustomRegion1!C30</f>
        <v>0</v>
      </c>
      <c r="GB92">
        <f>FY92*CustomRegion1!$C30</f>
        <v>187202.61868262288</v>
      </c>
      <c r="GC92">
        <f>FZ92*CustomRegion1!$C30</f>
        <v>782132.95329175203</v>
      </c>
      <c r="GD92">
        <f>FL92*CustomRegion1!D30</f>
        <v>0</v>
      </c>
      <c r="GE92">
        <f>FY92*CustomRegion1!$D30</f>
        <v>70520.71880095244</v>
      </c>
      <c r="GF92">
        <f>FZ92*CustomRegion1!$D30</f>
        <v>294635.71851821552</v>
      </c>
      <c r="GG92">
        <f>(GD92*'Default-Data'!$C$58/biopower_dollar_index)/CustomRegion1!$E30</f>
        <v>0</v>
      </c>
      <c r="GH92">
        <f>(GE92*'Default-Data'!$C$58/biopower_dollar_index)/CustomRegion1!$E30</f>
        <v>17.233259700894955</v>
      </c>
      <c r="GI92">
        <f>(GF92*'Default-Data'!$C$58/biopower_dollar_index)/CustomRegion1!$E30</f>
        <v>72.000596997823237</v>
      </c>
      <c r="GK92" t="s">
        <v>55</v>
      </c>
      <c r="GL92">
        <f t="shared" si="133"/>
        <v>0</v>
      </c>
      <c r="GM92">
        <f t="shared" si="134"/>
        <v>0</v>
      </c>
      <c r="GO92">
        <v>2027948.550052769</v>
      </c>
      <c r="GP92">
        <v>1246933.9391376148</v>
      </c>
      <c r="GQ92">
        <f>GL92*CustomRegion2!C34</f>
        <v>0</v>
      </c>
      <c r="GR92">
        <f>GO92*CustomRegion2!$C34</f>
        <v>988204.21846887073</v>
      </c>
      <c r="GS92">
        <f>GP92*CustomRegion2!$C34</f>
        <v>607621.61780471867</v>
      </c>
      <c r="GT92">
        <f>GL92*CustomRegion2!D34</f>
        <v>0</v>
      </c>
      <c r="GU92">
        <f>GO92*CustomRegion2!$D34</f>
        <v>407798.78660557768</v>
      </c>
      <c r="GV92">
        <f>GP92*CustomRegion2!$D34</f>
        <v>250745.09279064354</v>
      </c>
      <c r="GW92">
        <f>(GT92*'Default-Data'!$C$59/biopower_dollar_index)/CustomRegion2!$E34</f>
        <v>0</v>
      </c>
      <c r="GX92">
        <f>(GU92*'Default-Data'!$C$59/biopower_dollar_index)/CustomRegion2!$E34</f>
        <v>108.63844390611602</v>
      </c>
      <c r="GY92">
        <f>(GV92*'Default-Data'!$C$59/biopower_dollar_index)/CustomRegion2!$E34</f>
        <v>66.79901361309642</v>
      </c>
      <c r="GZ92">
        <v>202248.23695838152</v>
      </c>
      <c r="HA92">
        <v>69473.39419001239</v>
      </c>
      <c r="HB92">
        <f>GM92*CustomRegion2!C34</f>
        <v>0</v>
      </c>
      <c r="HC92">
        <f>GZ92*CustomRegion2!$C34</f>
        <v>98554.058945412486</v>
      </c>
      <c r="HD92">
        <f>HA92*CustomRegion2!$C34</f>
        <v>33853.867351878602</v>
      </c>
      <c r="HE92">
        <f>GM92*CustomRegion2!D34</f>
        <v>0</v>
      </c>
      <c r="HF92">
        <f>GZ92*CustomRegion2!$D34</f>
        <v>40669.959611450307</v>
      </c>
      <c r="HG92">
        <f>HA92*CustomRegion2!$D34</f>
        <v>13970.357310751715</v>
      </c>
      <c r="HH92">
        <f>(HE92*'Default-Data'!$C$59/biopower_dollar_index)/CustomRegion2!$E34</f>
        <v>0</v>
      </c>
      <c r="HI92">
        <f>(HF92*'Default-Data'!$C$59/biopower_dollar_index)/CustomRegion2!$E34</f>
        <v>10.834561727585376</v>
      </c>
      <c r="HJ92">
        <f>(HG92*'Default-Data'!$C$59/biopower_dollar_index)/CustomRegion2!$E34</f>
        <v>3.7217322093712659</v>
      </c>
      <c r="HL92" t="s">
        <v>150</v>
      </c>
      <c r="HM92">
        <f t="shared" si="135"/>
        <v>509503969.50033569</v>
      </c>
      <c r="HN92">
        <f t="shared" si="136"/>
        <v>0</v>
      </c>
      <c r="HP92">
        <v>608920172.53264093</v>
      </c>
      <c r="HQ92">
        <v>14447656.781587839</v>
      </c>
      <c r="HR92">
        <f>HM92*CustomRegion3!D33</f>
        <v>30909482.081531815</v>
      </c>
      <c r="HS92">
        <f>HP92*CustomRegion3!$D33</f>
        <v>36940648.726326607</v>
      </c>
      <c r="HT92">
        <f>HQ92*CustomRegion3!$D33</f>
        <v>876479.11526294146</v>
      </c>
      <c r="HU92">
        <f>HM92*CustomRegion3!E33</f>
        <v>13595571.474923663</v>
      </c>
      <c r="HV92">
        <f>HP92*CustomRegion3!$E33</f>
        <v>16248387.105421588</v>
      </c>
      <c r="HW92">
        <f>HQ92*CustomRegion3!$E33</f>
        <v>385520.35347609519</v>
      </c>
      <c r="HX92">
        <f>(HU92*'Default-Data'!$C$60/biopower_dollar_index)/CustomRegion3!$F33</f>
        <v>37154.920472218306</v>
      </c>
      <c r="HY92">
        <f>(HV92*'Default-Data'!$C$60/biopower_dollar_index)/CustomRegion3!$F33</f>
        <v>44404.718979063451</v>
      </c>
      <c r="HZ92">
        <f>(HW92*'Default-Data'!$C$60/biopower_dollar_index)/CustomRegion3!$F33</f>
        <v>1053.5767547723647</v>
      </c>
      <c r="IA92">
        <v>5741280.4399708677</v>
      </c>
      <c r="IB92">
        <v>1210104.157674931</v>
      </c>
      <c r="IC92">
        <f>HN92*CustomRegion3!D33</f>
        <v>0</v>
      </c>
      <c r="ID92">
        <f>IA92*CustomRegion3!$D33</f>
        <v>348299.55310919654</v>
      </c>
      <c r="IE92">
        <f>IB92*CustomRegion3!$D33</f>
        <v>73411.975210167206</v>
      </c>
      <c r="IF92">
        <f>HN92*CustomRegion3!E33</f>
        <v>0</v>
      </c>
      <c r="IG92">
        <f>IA92*CustomRegion3!$E33</f>
        <v>153199.96163278897</v>
      </c>
      <c r="IH92">
        <f>IB92*CustomRegion3!$E33</f>
        <v>32290.342279189994</v>
      </c>
      <c r="II92">
        <f>(IF92*'Default-Data'!$C$60/biopower_dollar_index)/CustomRegion3!$F33</f>
        <v>0</v>
      </c>
      <c r="IJ92">
        <f>(IG92*'Default-Data'!$C$60/biopower_dollar_index)/CustomRegion3!$F33</f>
        <v>418.67547835793562</v>
      </c>
      <c r="IK92">
        <f>(IH92*'Default-Data'!$C$60/biopower_dollar_index)/CustomRegion3!$F33</f>
        <v>88.245286460880379</v>
      </c>
    </row>
    <row r="93" spans="2:245" x14ac:dyDescent="0.3">
      <c r="D93" t="s">
        <v>591</v>
      </c>
      <c r="G93" t="s">
        <v>96</v>
      </c>
      <c r="H93" t="s">
        <v>99</v>
      </c>
      <c r="I93" t="s">
        <v>95</v>
      </c>
      <c r="J93" t="s">
        <v>96</v>
      </c>
      <c r="K93" t="s">
        <v>99</v>
      </c>
      <c r="L93" t="s">
        <v>95</v>
      </c>
      <c r="M93" t="s">
        <v>96</v>
      </c>
      <c r="N93" t="s">
        <v>99</v>
      </c>
      <c r="O93" t="s">
        <v>95</v>
      </c>
      <c r="P93" t="s">
        <v>96</v>
      </c>
      <c r="Q93" t="s">
        <v>99</v>
      </c>
      <c r="AD93">
        <v>92</v>
      </c>
      <c r="AE93" t="s">
        <v>293</v>
      </c>
      <c r="AF93" s="4">
        <v>0</v>
      </c>
      <c r="AG93" s="4">
        <f>'Biopower-Inputs'!B42*'Biopower-Inputs'!C42</f>
        <v>0</v>
      </c>
      <c r="AI93" s="84">
        <v>51789343.274368085</v>
      </c>
      <c r="AJ93" s="84">
        <v>36168320.047170855</v>
      </c>
      <c r="AK93">
        <f>'Colombia-IO-Data'!$AN35*Calculations!AF93</f>
        <v>0</v>
      </c>
      <c r="AL93">
        <f>'Colombia-IO-Data'!$AN35*AI93</f>
        <v>22591366.850412872</v>
      </c>
      <c r="AM93">
        <f>'Colombia-IO-Data'!$AN35*AJ93</f>
        <v>15777218.533550693</v>
      </c>
      <c r="AN93">
        <f>'Colombia-IO-Data'!$AO35*Calculations!AK93</f>
        <v>0</v>
      </c>
      <c r="AO93">
        <f>'Colombia-IO-Data'!$AO35*Calculations!AL93</f>
        <v>5713945.7793430351</v>
      </c>
      <c r="AP93">
        <f>'Colombia-IO-Data'!$AO35*Calculations!AM93</f>
        <v>3990469.9811426918</v>
      </c>
      <c r="AQ93">
        <f>(AN93*'Default-Data'!$F$19/biopower_dollar_index)/'Colombia-IO-Data'!$AP35</f>
        <v>0</v>
      </c>
      <c r="AR93">
        <f>(AO93*'Default-Data'!$F$19/biopower_dollar_index)/'Colombia-IO-Data'!$AP35</f>
        <v>1000.8617441306463</v>
      </c>
      <c r="AS93">
        <f>(AP93*'Default-Data'!$F$19/biopower_dollar_index)/'Colombia-IO-Data'!$AP35</f>
        <v>698.97561150583124</v>
      </c>
      <c r="AT93" s="84">
        <v>5071595.4299180191</v>
      </c>
      <c r="AU93" s="84">
        <v>3665238.7429742329</v>
      </c>
      <c r="AV93" s="31">
        <f>'Colombia-IO-Data'!$AN35*AG93</f>
        <v>0</v>
      </c>
      <c r="AW93">
        <f>'Colombia-IO-Data'!$AN35*AT93</f>
        <v>2212313.6852144869</v>
      </c>
      <c r="AX93">
        <f>'Colombia-IO-Data'!$AN35*AU93</f>
        <v>1598837.672032391</v>
      </c>
      <c r="AY93" s="31">
        <f>'Colombia-IO-Data'!$AO35*AV93</f>
        <v>0</v>
      </c>
      <c r="AZ93" s="31">
        <f>'Colombia-IO-Data'!$AO35*AW93</f>
        <v>559551.82030002447</v>
      </c>
      <c r="BA93" s="31">
        <f>'Colombia-IO-Data'!$AO35*AX93</f>
        <v>404387.73928356456</v>
      </c>
      <c r="BB93">
        <f>(AY93*'Default-Data'!$F$19/biopower_dollar_index)/'Colombia-IO-Data'!$AP35</f>
        <v>0</v>
      </c>
      <c r="BC93">
        <f>(AZ93*'Default-Data'!$F$19/biopower_dollar_index)/'Colombia-IO-Data'!$AP35</f>
        <v>98.011782474658119</v>
      </c>
      <c r="BD93">
        <f>(BA93*'Default-Data'!$F$19/biopower_dollar_index)/'Colombia-IO-Data'!$AP35</f>
        <v>70.833051917922177</v>
      </c>
      <c r="BF93" t="s">
        <v>950</v>
      </c>
      <c r="BG93" s="18">
        <f t="shared" si="127"/>
        <v>0</v>
      </c>
      <c r="BH93" s="18">
        <f t="shared" si="128"/>
        <v>0</v>
      </c>
      <c r="BJ93" s="84">
        <v>19171578.915797353</v>
      </c>
      <c r="BK93" s="84">
        <v>54203336.58468841</v>
      </c>
      <c r="BL93">
        <f>BG93*'Mexico-IO-Data'!AQ35</f>
        <v>0</v>
      </c>
      <c r="BM93">
        <f>BJ93*'Mexico-IO-Data'!$AQ35</f>
        <v>14012412.966749266</v>
      </c>
      <c r="BN93">
        <f>BK93*'Mexico-IO-Data'!$AQ35</f>
        <v>39616952.768273026</v>
      </c>
      <c r="BO93">
        <f>BG93*'Mexico-IO-Data'!AR35</f>
        <v>0</v>
      </c>
      <c r="BP93">
        <f>BJ93*'Mexico-IO-Data'!$AR35</f>
        <v>4520589.3390679853</v>
      </c>
      <c r="BQ93">
        <f>BK93*'Mexico-IO-Data'!$AR35</f>
        <v>12780951.77151794</v>
      </c>
      <c r="BR93">
        <f>(BO93*'Default-Data'!$F$19/biopower_dollar_index)/'Mexico-IO-Data'!$AS35</f>
        <v>0</v>
      </c>
      <c r="BS93">
        <f>(BP93*'Default-Data'!$F$19/biopower_dollar_index)/'Mexico-IO-Data'!$AS35</f>
        <v>485.71481959274911</v>
      </c>
      <c r="BT93">
        <f>(BQ93*'Default-Data'!$F$19/biopower_dollar_index)/'Mexico-IO-Data'!$AS35</f>
        <v>1373.2496403237442</v>
      </c>
      <c r="BU93" s="84">
        <v>4257972.6384637142</v>
      </c>
      <c r="BV93" s="84">
        <v>3404735.7393892547</v>
      </c>
      <c r="BW93" s="31">
        <f>BH93*'Mexico-IO-Data'!AQ35</f>
        <v>0</v>
      </c>
      <c r="BX93">
        <f>BU93*'Mexico-IO-Data'!$AQ35</f>
        <v>3112131.3102756026</v>
      </c>
      <c r="BY93">
        <f>BV93*'Mexico-IO-Data'!$AQ35</f>
        <v>2488504.6470356626</v>
      </c>
      <c r="BZ93" s="31">
        <f>BH93*'Mexico-IO-Data'!AR35</f>
        <v>0</v>
      </c>
      <c r="CA93">
        <f>BU93*'Mexico-IO-Data'!$AR35</f>
        <v>1004014.6301993664</v>
      </c>
      <c r="CB93">
        <f>BV93*'Mexico-IO-Data'!$AR35</f>
        <v>802824.43889607443</v>
      </c>
      <c r="CC93">
        <f>(BZ93*'Default-Data'!$F$19/biopower_dollar_index)/'Mexico-IO-Data'!$AS35</f>
        <v>0</v>
      </c>
      <c r="CD93">
        <f>(CA93*'Default-Data'!$F$19/biopower_dollar_index)/'Mexico-IO-Data'!$AS35</f>
        <v>107.87637371996021</v>
      </c>
      <c r="CE93">
        <f>(CB93*'Default-Data'!$F$19/biopower_dollar_index)/'Mexico-IO-Data'!$AS35</f>
        <v>86.259489251339929</v>
      </c>
      <c r="CG93" t="s">
        <v>293</v>
      </c>
      <c r="CH93">
        <v>0</v>
      </c>
      <c r="CI93">
        <f>'Biopower-Inputs'!B42*'Biopower-Inputs'!C42</f>
        <v>0</v>
      </c>
      <c r="CK93" s="84">
        <v>6791612.8000578471</v>
      </c>
      <c r="CL93" s="84">
        <v>14762713.515638445</v>
      </c>
      <c r="CM93">
        <f>CH93*'Philippines-IO-Data'!AN35</f>
        <v>0</v>
      </c>
      <c r="CN93">
        <f>CK93*'Philippines-IO-Data'!$AN35</f>
        <v>3002055.980007255</v>
      </c>
      <c r="CO93">
        <f>CL93*'Philippines-IO-Data'!$AN35</f>
        <v>6525473.9478638768</v>
      </c>
      <c r="CP93">
        <f>CH93*'Philippines-IO-Data'!AO35</f>
        <v>0</v>
      </c>
      <c r="CQ93">
        <f>CK93*'Philippines-IO-Data'!$AO35</f>
        <v>1117157.3133608142</v>
      </c>
      <c r="CR93">
        <f>CL93*'Philippines-IO-Data'!$AO35</f>
        <v>2428329.4490677612</v>
      </c>
      <c r="CS93" s="20">
        <f>(CP93*'Default-Data'!$F$19/biopower_dollar_index)/'Philippines-IO-Data'!$AP35</f>
        <v>0</v>
      </c>
      <c r="CT93" s="20">
        <f>(CQ93*'Default-Data'!$F$19/biopower_dollar_index)/'Philippines-IO-Data'!$AP35</f>
        <v>271.86550408341765</v>
      </c>
      <c r="CU93" s="20">
        <f>(CR93*'Default-Data'!$F$19/biopower_dollar_index)/'Philippines-IO-Data'!$AP35</f>
        <v>590.94543074274554</v>
      </c>
      <c r="CV93" s="84">
        <v>710532.0595654432</v>
      </c>
      <c r="CW93" s="84">
        <v>1476722.7724317992</v>
      </c>
      <c r="CX93">
        <f>CI93*'Philippines-IO-Data'!AN35</f>
        <v>0</v>
      </c>
      <c r="CY93">
        <f>CV93*'Philippines-IO-Data'!$AN35</f>
        <v>314072.23603606224</v>
      </c>
      <c r="CZ93">
        <f>CW93*'Philippines-IO-Data'!$AN35</f>
        <v>652746.93365234486</v>
      </c>
      <c r="DA93">
        <f>CI93*'Philippines-IO-Data'!AO35</f>
        <v>0</v>
      </c>
      <c r="DB93">
        <f>CV93*'Philippines-IO-Data'!$AO35</f>
        <v>116875.93360948017</v>
      </c>
      <c r="DC93">
        <f>CW93*'Philippines-IO-Data'!$AO35</f>
        <v>242907.19945262346</v>
      </c>
      <c r="DD93" s="20">
        <f>(DA93*'Default-Data'!$F$19/biopower_dollar_index)/'Philippines-IO-Data'!$AP35</f>
        <v>0</v>
      </c>
      <c r="DE93" s="20">
        <f>(DB93*'Default-Data'!$F$19/biopower_dollar_index)/'Philippines-IO-Data'!$AP35</f>
        <v>28.442309982621929</v>
      </c>
      <c r="DF93" s="20">
        <f>(DC93*'Default-Data'!$F$19/biopower_dollar_index)/'Philippines-IO-Data'!$AP35</f>
        <v>59.112613268414492</v>
      </c>
      <c r="DH93" t="s">
        <v>950</v>
      </c>
      <c r="DI93" s="18">
        <f t="shared" si="129"/>
        <v>0</v>
      </c>
      <c r="DJ93" s="18">
        <f t="shared" si="130"/>
        <v>0</v>
      </c>
      <c r="DL93" s="84">
        <v>79344053.537970185</v>
      </c>
      <c r="DM93" s="84">
        <v>61647069.091521561</v>
      </c>
      <c r="DN93" s="18">
        <f>DI93*'SouthAfrica-IO-Data'!AR35</f>
        <v>0</v>
      </c>
      <c r="DO93">
        <f>DL93*'Mexico-IO-Data'!$AQ35</f>
        <v>57992179.439836249</v>
      </c>
      <c r="DP93">
        <f>DM93*'Mexico-IO-Data'!$AQ35</f>
        <v>45057540.335831948</v>
      </c>
      <c r="DQ93" s="18">
        <f>DI93*'SouthAfrica-IO-Data'!AS35</f>
        <v>0</v>
      </c>
      <c r="DR93">
        <f>DL93*'Mexico-IO-Data'!$AR35</f>
        <v>18709042.385999527</v>
      </c>
      <c r="DS93">
        <f>DM93*'Mexico-IO-Data'!$AR35</f>
        <v>14536157.117987141</v>
      </c>
      <c r="DT93">
        <f>(DQ93*'Default-Data'!$F$19/biopower_dollar_index)/'SouthAfrica-IO-Data'!$AT35</f>
        <v>0</v>
      </c>
      <c r="DU93">
        <f>(DR93*'Default-Data'!$F$19/biopower_dollar_index)/'SouthAfrica-IO-Data'!$AT35</f>
        <v>823.4959581043563</v>
      </c>
      <c r="DV93">
        <f>(DS93*'Default-Data'!$F$19/biopower_dollar_index)/'SouthAfrica-IO-Data'!$AT35</f>
        <v>639.82251929634299</v>
      </c>
      <c r="DW93" s="84">
        <v>12733085.034270223</v>
      </c>
      <c r="DX93" s="84">
        <v>5460731.8313113302</v>
      </c>
      <c r="DY93" s="31">
        <f>DJ93*'SouthAfrica-IO-Data'!AR35</f>
        <v>0</v>
      </c>
      <c r="DZ93">
        <f>DW93*'SouthAfrica-IO-Data'!$AR35</f>
        <v>6733361.9514905503</v>
      </c>
      <c r="EA93">
        <f>DX93*'SouthAfrica-IO-Data'!$AR35</f>
        <v>2887680.7027741955</v>
      </c>
      <c r="EB93" s="31">
        <f>DJ93*'SouthAfrica-IO-Data'!AS35</f>
        <v>0</v>
      </c>
      <c r="EC93">
        <f>DW93*'SouthAfrica-IO-Data'!$AS35</f>
        <v>2345569.6745116091</v>
      </c>
      <c r="ED93">
        <f>DX93*'SouthAfrica-IO-Data'!$AS35</f>
        <v>1005924.8759975159</v>
      </c>
      <c r="EE93">
        <f>(EB93*'Default-Data'!$F$19/biopower_dollar_index)/'SouthAfrica-IO-Data'!$AT35</f>
        <v>0</v>
      </c>
      <c r="EF93">
        <f>(EC93*'Default-Data'!$F$19/biopower_dollar_index)/'SouthAfrica-IO-Data'!$AT35</f>
        <v>103.24243788436247</v>
      </c>
      <c r="EG93">
        <f>(ED93*'Default-Data'!$F$19/biopower_dollar_index)/'SouthAfrica-IO-Data'!$AT35</f>
        <v>44.276722049679847</v>
      </c>
      <c r="EI93" t="s">
        <v>151</v>
      </c>
      <c r="EJ93">
        <v>0</v>
      </c>
      <c r="EK93">
        <f>'Biopower-Inputs'!B41*'Biopower-Inputs'!B39*0.1+'Biopower-Inputs'!B42*'Biopower-Inputs'!C42</f>
        <v>2987940.1773255542</v>
      </c>
      <c r="EM93" s="84">
        <v>69082553.759785056</v>
      </c>
      <c r="EN93" s="84">
        <v>52347966.647766531</v>
      </c>
      <c r="EO93">
        <f>EJ93*'Zambia-IO-Data'!BO33</f>
        <v>0</v>
      </c>
      <c r="EP93">
        <f>EM93*'Zambia-IO-Data'!$BO33</f>
        <v>15617590.708486291</v>
      </c>
      <c r="EQ93">
        <f>EN93*'Zambia-IO-Data'!$BO33</f>
        <v>11834378.913800776</v>
      </c>
      <c r="ER93">
        <f>EJ93*'Zambia-IO-Data'!BN33</f>
        <v>0</v>
      </c>
      <c r="ES93">
        <f>EM93*'Zambia-IO-Data'!$BN33</f>
        <v>5749742.4550058646</v>
      </c>
      <c r="ET93">
        <f>EN93*'Zambia-IO-Data'!$BN33</f>
        <v>4356922.4049604787</v>
      </c>
      <c r="EU93">
        <f>(ER93*'Default-Data'!$F$19/biopower_dollar_index)/'Zambia-IO-Data'!$BP33</f>
        <v>0</v>
      </c>
      <c r="EV93">
        <f>(ES93*'Default-Data'!$F$19/biopower_dollar_index)/'Zambia-IO-Data'!$BP33</f>
        <v>11200.741426944292</v>
      </c>
      <c r="EW93">
        <f>(ET93*'Default-Data'!$F$19/biopower_dollar_index)/'Zambia-IO-Data'!$BP33</f>
        <v>8487.4690748514258</v>
      </c>
      <c r="EX93" s="84">
        <v>9238665.1830516383</v>
      </c>
      <c r="EY93" s="84">
        <v>4601864.3657967895</v>
      </c>
      <c r="EZ93">
        <f>EK93*'Zambia-IO-Data'!BO33</f>
        <v>675487.8650429562</v>
      </c>
      <c r="FA93">
        <f>EX93*'Zambia-IO-Data'!$BO33</f>
        <v>2088598.1144147557</v>
      </c>
      <c r="FB93">
        <f>EY93*'Zambia-IO-Data'!$BO33</f>
        <v>1040349.9906921465</v>
      </c>
      <c r="FC93">
        <f>EK93*'Zambia-IO-Data'!BN33</f>
        <v>248686.32607770496</v>
      </c>
      <c r="FD93">
        <f>EX93*'Zambia-IO-Data'!$BN33</f>
        <v>768934.30453202466</v>
      </c>
      <c r="FE93">
        <f>EY93*'Zambia-IO-Data'!$BN33</f>
        <v>383013.27145788429</v>
      </c>
      <c r="FF93">
        <f>(FC93*'Default-Data'!$F$19/biopower_dollar_index)/'Zambia-IO-Data'!$BP33</f>
        <v>484.45147875937084</v>
      </c>
      <c r="FG93">
        <f>(FD93*'Default-Data'!$F$19/biopower_dollar_index)/'Zambia-IO-Data'!$BP33</f>
        <v>1497.9165391785643</v>
      </c>
      <c r="FH93">
        <f>(FE93*'Default-Data'!$F$19/biopower_dollar_index)/'Zambia-IO-Data'!$BP33</f>
        <v>746.12604829852478</v>
      </c>
      <c r="FJ93" t="s">
        <v>293</v>
      </c>
      <c r="FK93">
        <f t="shared" si="131"/>
        <v>0</v>
      </c>
      <c r="FL93">
        <f t="shared" si="132"/>
        <v>0</v>
      </c>
      <c r="FN93">
        <v>16675854.140111646</v>
      </c>
      <c r="FO93">
        <v>25772915.600976907</v>
      </c>
      <c r="FP93">
        <f>FK93*CustomRegion1!C31</f>
        <v>0</v>
      </c>
      <c r="FQ93">
        <f>FN93*CustomRegion1!$C31</f>
        <v>7371128.0540940892</v>
      </c>
      <c r="FR93">
        <f>FO93*CustomRegion1!$C31</f>
        <v>11392247.714928035</v>
      </c>
      <c r="FS93">
        <f>FK93*CustomRegion1!D31</f>
        <v>0</v>
      </c>
      <c r="FT93">
        <f>FN93*CustomRegion1!$D31</f>
        <v>2743023.3374030483</v>
      </c>
      <c r="FU93">
        <f>FO93*CustomRegion1!$D31</f>
        <v>4239405.5724167814</v>
      </c>
      <c r="FV93">
        <f>(FS93*'Default-Data'!$F$19/biopower_dollar_index)/CustomRegion1!$E31</f>
        <v>0</v>
      </c>
      <c r="FW93">
        <f>(FT93*'Default-Data'!$F$19/biopower_dollar_index)/CustomRegion1!$E31</f>
        <v>670.31695568088708</v>
      </c>
      <c r="FX93">
        <f>(FU93*'Default-Data'!$F$19/biopower_dollar_index)/CustomRegion1!$E31</f>
        <v>1035.9902515045396</v>
      </c>
      <c r="FY93">
        <v>1593680.2304010338</v>
      </c>
      <c r="FZ93">
        <v>2519410.8761579599</v>
      </c>
      <c r="GA93">
        <f>FL93*CustomRegion1!C31</f>
        <v>0</v>
      </c>
      <c r="GB93">
        <f>FY93*CustomRegion1!$C31</f>
        <v>704444.93918351957</v>
      </c>
      <c r="GC93">
        <f>FZ93*CustomRegion1!$C31</f>
        <v>1113640.1190010274</v>
      </c>
      <c r="GD93">
        <f>FL93*CustomRegion1!D31</f>
        <v>0</v>
      </c>
      <c r="GE93">
        <f>FY93*CustomRegion1!$D31</f>
        <v>262145.6165074514</v>
      </c>
      <c r="GF93">
        <f>FZ93*CustomRegion1!$D31</f>
        <v>414419.72157727677</v>
      </c>
      <c r="GG93">
        <f>(GD93*'Default-Data'!$C$58/biopower_dollar_index)/CustomRegion1!$E31</f>
        <v>0</v>
      </c>
      <c r="GH93">
        <f>(GE93*'Default-Data'!$C$58/biopower_dollar_index)/CustomRegion1!$E31</f>
        <v>64.060939331536019</v>
      </c>
      <c r="GI93">
        <f>(GF93*'Default-Data'!$C$58/biopower_dollar_index)/CustomRegion1!$E31</f>
        <v>101.2724034658781</v>
      </c>
      <c r="GK93" t="s">
        <v>56</v>
      </c>
      <c r="GL93">
        <f t="shared" si="133"/>
        <v>0</v>
      </c>
      <c r="GM93">
        <f t="shared" si="134"/>
        <v>0</v>
      </c>
      <c r="GO93">
        <v>86031421.883121133</v>
      </c>
      <c r="GP93">
        <v>89824645.236859083</v>
      </c>
      <c r="GQ93">
        <f>GL93*CustomRegion2!C35</f>
        <v>0</v>
      </c>
      <c r="GR93">
        <f>GO93*CustomRegion2!$C35</f>
        <v>63118031.160658635</v>
      </c>
      <c r="GS93">
        <f>GP93*CustomRegion2!$C35</f>
        <v>65900977.0262499</v>
      </c>
      <c r="GT93">
        <f>GL93*CustomRegion2!D35</f>
        <v>0</v>
      </c>
      <c r="GU93">
        <f>GO93*CustomRegion2!$D35</f>
        <v>15372356.216477243</v>
      </c>
      <c r="GV93">
        <f>GP93*CustomRegion2!$D35</f>
        <v>16050140.906372743</v>
      </c>
      <c r="GW93">
        <f>(GT93*'Default-Data'!$C$59/biopower_dollar_index)/CustomRegion2!$E35</f>
        <v>0</v>
      </c>
      <c r="GX93">
        <f>(GU93*'Default-Data'!$C$59/biopower_dollar_index)/CustomRegion2!$E35</f>
        <v>2459.5266714819541</v>
      </c>
      <c r="GY93">
        <f>(GV93*'Default-Data'!$C$59/biopower_dollar_index)/CustomRegion2!$E35</f>
        <v>2567.9700030600534</v>
      </c>
      <c r="GZ93">
        <v>5917496.1473877793</v>
      </c>
      <c r="HA93">
        <v>5004613.9499853821</v>
      </c>
      <c r="HB93">
        <f>GM93*CustomRegion2!C35</f>
        <v>0</v>
      </c>
      <c r="HC93">
        <f>GZ93*CustomRegion2!$C35</f>
        <v>4341445.2306893459</v>
      </c>
      <c r="HD93">
        <f>HA93*CustomRegion2!$C35</f>
        <v>3671697.7626080401</v>
      </c>
      <c r="HE93">
        <f>GM93*CustomRegion2!D35</f>
        <v>0</v>
      </c>
      <c r="HF93">
        <f>GZ93*CustomRegion2!$D35</f>
        <v>1057356.2158586576</v>
      </c>
      <c r="HG93">
        <f>HA93*CustomRegion2!$D35</f>
        <v>894239.64734238887</v>
      </c>
      <c r="HH93">
        <f>(HE93*'Default-Data'!$C$59/biopower_dollar_index)/CustomRegion2!$E35</f>
        <v>0</v>
      </c>
      <c r="HI93">
        <f>(HF93*'Default-Data'!$C$59/biopower_dollar_index)/CustomRegion2!$E35</f>
        <v>169.17353316169482</v>
      </c>
      <c r="HJ93">
        <f>(HG93*'Default-Data'!$C$59/biopower_dollar_index)/CustomRegion2!$E35</f>
        <v>143.07541617970921</v>
      </c>
      <c r="HL93" t="s">
        <v>151</v>
      </c>
      <c r="HM93">
        <f t="shared" si="135"/>
        <v>0</v>
      </c>
      <c r="HN93">
        <f t="shared" si="136"/>
        <v>2987940.1773255542</v>
      </c>
      <c r="HP93">
        <v>69082553.759785056</v>
      </c>
      <c r="HQ93">
        <v>52347966.647766531</v>
      </c>
      <c r="HR93">
        <f>HM93*CustomRegion3!D34</f>
        <v>0</v>
      </c>
      <c r="HS93">
        <f>HP93*CustomRegion3!$D34</f>
        <v>15617590.708486291</v>
      </c>
      <c r="HT93">
        <f>HQ93*CustomRegion3!$D34</f>
        <v>11834378.913800776</v>
      </c>
      <c r="HU93">
        <f>HM93*CustomRegion3!E34</f>
        <v>0</v>
      </c>
      <c r="HV93">
        <f>HP93*CustomRegion3!$E34</f>
        <v>5749742.4550058646</v>
      </c>
      <c r="HW93">
        <f>HQ93*CustomRegion3!$E34</f>
        <v>4356922.4049604787</v>
      </c>
      <c r="HX93">
        <f>(HU93*'Default-Data'!$C$60/biopower_dollar_index)/CustomRegion3!$F34</f>
        <v>0</v>
      </c>
      <c r="HY93">
        <f>(HV93*'Default-Data'!$C$60/biopower_dollar_index)/CustomRegion3!$F34</f>
        <v>11246.10589552274</v>
      </c>
      <c r="HZ93">
        <f>(HW93*'Default-Data'!$C$60/biopower_dollar_index)/CustomRegion3!$F34</f>
        <v>8521.8444353280483</v>
      </c>
      <c r="IA93">
        <v>9238665.1830516383</v>
      </c>
      <c r="IB93">
        <v>4601864.3657967895</v>
      </c>
      <c r="IC93">
        <f>HN93*CustomRegion3!D34</f>
        <v>675487.8650429562</v>
      </c>
      <c r="ID93">
        <f>IA93*CustomRegion3!$D34</f>
        <v>2088598.1144147557</v>
      </c>
      <c r="IE93">
        <f>IB93*CustomRegion3!$D34</f>
        <v>1040349.9906921465</v>
      </c>
      <c r="IF93">
        <f>HN93*CustomRegion3!E34</f>
        <v>248686.32607770496</v>
      </c>
      <c r="IG93">
        <f>IA93*CustomRegion3!$E34</f>
        <v>768934.30453202466</v>
      </c>
      <c r="IH93">
        <f>IB93*CustomRegion3!$E34</f>
        <v>383013.27145788429</v>
      </c>
      <c r="II93">
        <f>(IF93*'Default-Data'!$C$60/biopower_dollar_index)/CustomRegion3!$F34</f>
        <v>486.4135706467074</v>
      </c>
      <c r="IJ93">
        <f>(IG93*'Default-Data'!$C$60/biopower_dollar_index)/CustomRegion3!$F34</f>
        <v>1503.9832971889973</v>
      </c>
      <c r="IK93">
        <f>(IH93*'Default-Data'!$C$60/biopower_dollar_index)/CustomRegion3!$F34</f>
        <v>749.14795643687148</v>
      </c>
    </row>
    <row r="94" spans="2:245" x14ac:dyDescent="0.3">
      <c r="B94">
        <v>306</v>
      </c>
      <c r="C94" t="s">
        <v>189</v>
      </c>
      <c r="D94">
        <f t="shared" ref="D94:D105" si="137">HLOOKUP(general_country&amp;D$1,$AF$2:$IK$320,$B94,FALSE)</f>
        <v>0</v>
      </c>
      <c r="G94">
        <f t="shared" ref="G94:Q105" si="138">HLOOKUP(general_country&amp;G$1,$AF$2:$IK$320,$B94,FALSE)</f>
        <v>738.78799823583245</v>
      </c>
      <c r="H94">
        <f t="shared" si="138"/>
        <v>8262.0722551871713</v>
      </c>
      <c r="I94">
        <f t="shared" si="138"/>
        <v>0</v>
      </c>
      <c r="J94">
        <f t="shared" si="138"/>
        <v>450.56866797935197</v>
      </c>
      <c r="K94">
        <f t="shared" si="138"/>
        <v>5038.8350916070558</v>
      </c>
      <c r="L94">
        <f t="shared" si="138"/>
        <v>0</v>
      </c>
      <c r="M94">
        <f t="shared" si="138"/>
        <v>74.224313943769587</v>
      </c>
      <c r="N94">
        <f t="shared" si="138"/>
        <v>830.07120629937913</v>
      </c>
      <c r="O94">
        <f t="shared" si="138"/>
        <v>0</v>
      </c>
      <c r="P94">
        <f t="shared" si="138"/>
        <v>7.3052670436000749E-2</v>
      </c>
      <c r="Q94">
        <f t="shared" si="138"/>
        <v>0.81696839014424016</v>
      </c>
      <c r="AD94">
        <v>93</v>
      </c>
      <c r="AE94" t="s">
        <v>294</v>
      </c>
      <c r="AF94" s="4">
        <v>0</v>
      </c>
      <c r="AG94" s="4">
        <v>0</v>
      </c>
      <c r="AI94" s="84">
        <v>18937390.194060653</v>
      </c>
      <c r="AJ94" s="84">
        <v>21893097.83855398</v>
      </c>
      <c r="AK94">
        <f>'Colombia-IO-Data'!$AN36*Calculations!AF94</f>
        <v>0</v>
      </c>
      <c r="AL94">
        <f>'Colombia-IO-Data'!$AN36*AI94</f>
        <v>10353643.059747871</v>
      </c>
      <c r="AM94">
        <f>'Colombia-IO-Data'!$AN36*AJ94</f>
        <v>11969617.680667384</v>
      </c>
      <c r="AN94">
        <f>'Colombia-IO-Data'!$AO36*Calculations!AK94</f>
        <v>0</v>
      </c>
      <c r="AO94">
        <f>'Colombia-IO-Data'!$AO36*Calculations!AL94</f>
        <v>2513163.4189850739</v>
      </c>
      <c r="AP94">
        <f>'Colombia-IO-Data'!$AO36*Calculations!AM94</f>
        <v>2905412.6282602185</v>
      </c>
      <c r="AQ94">
        <f>(AN94*'Default-Data'!$F$19/biopower_dollar_index)/'Colombia-IO-Data'!$AP36</f>
        <v>0</v>
      </c>
      <c r="AR94">
        <f>(AO94*'Default-Data'!$F$19/biopower_dollar_index)/'Colombia-IO-Data'!$AP36</f>
        <v>440.20878390273083</v>
      </c>
      <c r="AS94">
        <f>(AP94*'Default-Data'!$F$19/biopower_dollar_index)/'Colombia-IO-Data'!$AP36</f>
        <v>508.91563603077572</v>
      </c>
      <c r="AT94" s="84">
        <v>1057759.4081426985</v>
      </c>
      <c r="AU94" s="84">
        <v>2218610.9362265025</v>
      </c>
      <c r="AV94" s="31">
        <f>'Colombia-IO-Data'!$AN36*AG94</f>
        <v>0</v>
      </c>
      <c r="AW94">
        <f>'Colombia-IO-Data'!$AN36*AT94</f>
        <v>578309.00893801311</v>
      </c>
      <c r="AX94">
        <f>'Colombia-IO-Data'!$AN36*AU94</f>
        <v>1212981.5928567904</v>
      </c>
      <c r="AY94" s="31">
        <f>'Colombia-IO-Data'!$AO36*AV94</f>
        <v>0</v>
      </c>
      <c r="AZ94" s="31">
        <f>'Colombia-IO-Data'!$AO36*AW94</f>
        <v>140374.26611536279</v>
      </c>
      <c r="BA94" s="31">
        <f>'Colombia-IO-Data'!$AO36*AX94</f>
        <v>294429.79147324077</v>
      </c>
      <c r="BB94">
        <f>(AY94*'Default-Data'!$F$19/biopower_dollar_index)/'Colombia-IO-Data'!$AP36</f>
        <v>0</v>
      </c>
      <c r="BC94">
        <f>(AZ94*'Default-Data'!$F$19/biopower_dollar_index)/'Colombia-IO-Data'!$AP36</f>
        <v>24.588128456380804</v>
      </c>
      <c r="BD94">
        <f>(BA94*'Default-Data'!$F$19/biopower_dollar_index)/'Colombia-IO-Data'!$AP36</f>
        <v>51.572683045622398</v>
      </c>
      <c r="BF94" t="s">
        <v>951</v>
      </c>
      <c r="BG94" s="18">
        <f t="shared" si="127"/>
        <v>0</v>
      </c>
      <c r="BH94" s="18">
        <f t="shared" si="128"/>
        <v>0</v>
      </c>
      <c r="BJ94" s="84">
        <v>18143612.458419345</v>
      </c>
      <c r="BK94" s="84">
        <v>21126286.920327924</v>
      </c>
      <c r="BL94">
        <f>BG94*'Mexico-IO-Data'!AQ36</f>
        <v>0</v>
      </c>
      <c r="BM94">
        <f>BJ94*'Mexico-IO-Data'!$AQ36</f>
        <v>11070158.96189246</v>
      </c>
      <c r="BN94">
        <f>BK94*'Mexico-IO-Data'!$AQ36</f>
        <v>12890010.466138136</v>
      </c>
      <c r="BO94">
        <f>BG94*'Mexico-IO-Data'!AR36</f>
        <v>0</v>
      </c>
      <c r="BP94">
        <f>BJ94*'Mexico-IO-Data'!$AR36</f>
        <v>2829948.856566939</v>
      </c>
      <c r="BQ94">
        <f>BK94*'Mexico-IO-Data'!$AR36</f>
        <v>3295171.325484518</v>
      </c>
      <c r="BR94">
        <f>(BO94*'Default-Data'!$F$19/biopower_dollar_index)/'Mexico-IO-Data'!$AS36</f>
        <v>0</v>
      </c>
      <c r="BS94">
        <f>(BP94*'Default-Data'!$F$19/biopower_dollar_index)/'Mexico-IO-Data'!$AS36</f>
        <v>179.44354006819125</v>
      </c>
      <c r="BT94">
        <f>(BQ94*'Default-Data'!$F$19/biopower_dollar_index)/'Mexico-IO-Data'!$AS36</f>
        <v>208.94271866575323</v>
      </c>
      <c r="BU94" s="84">
        <v>619118.88669139566</v>
      </c>
      <c r="BV94" s="84">
        <v>1327029.4533593559</v>
      </c>
      <c r="BW94" s="31">
        <f>BH94*'Mexico-IO-Data'!AQ36</f>
        <v>0</v>
      </c>
      <c r="BX94">
        <f>BU94*'Mexico-IO-Data'!$AQ36</f>
        <v>377749.71812756232</v>
      </c>
      <c r="BY94">
        <f>BV94*'Mexico-IO-Data'!$AQ36</f>
        <v>809674.86653874116</v>
      </c>
      <c r="BZ94" s="31">
        <f>BH94*'Mexico-IO-Data'!AR36</f>
        <v>0</v>
      </c>
      <c r="CA94">
        <f>BU94*'Mexico-IO-Data'!$AR36</f>
        <v>96567.030930947833</v>
      </c>
      <c r="CB94">
        <f>BV94*'Mexico-IO-Data'!$AR36</f>
        <v>206983.33877949952</v>
      </c>
      <c r="CC94">
        <f>(BZ94*'Default-Data'!$F$19/biopower_dollar_index)/'Mexico-IO-Data'!$AS36</f>
        <v>0</v>
      </c>
      <c r="CD94">
        <f>(CA94*'Default-Data'!$F$19/biopower_dollar_index)/'Mexico-IO-Data'!$AS36</f>
        <v>6.1231954223883402</v>
      </c>
      <c r="CE94">
        <f>(CB94*'Default-Data'!$F$19/biopower_dollar_index)/'Mexico-IO-Data'!$AS36</f>
        <v>13.124556282894993</v>
      </c>
      <c r="CG94" t="s">
        <v>294</v>
      </c>
      <c r="CH94">
        <v>0</v>
      </c>
      <c r="CI94">
        <v>0</v>
      </c>
      <c r="CK94" s="84">
        <v>9019200.555952087</v>
      </c>
      <c r="CL94" s="84">
        <v>13069217.826403692</v>
      </c>
      <c r="CM94">
        <f>CH94*'Philippines-IO-Data'!AN36</f>
        <v>0</v>
      </c>
      <c r="CN94">
        <f>CK94*'Philippines-IO-Data'!$AN36</f>
        <v>5462910.2768822405</v>
      </c>
      <c r="CO94">
        <f>CL94*'Philippines-IO-Data'!$AN36</f>
        <v>7915996.9813019186</v>
      </c>
      <c r="CP94">
        <f>CH94*'Philippines-IO-Data'!AO36</f>
        <v>0</v>
      </c>
      <c r="CQ94">
        <f>CK94*'Philippines-IO-Data'!$AO36</f>
        <v>968699.44806075096</v>
      </c>
      <c r="CR94">
        <f>CL94*'Philippines-IO-Data'!$AO36</f>
        <v>1403688.0559960618</v>
      </c>
      <c r="CS94" s="20">
        <f>(CP94*'Default-Data'!$F$19/biopower_dollar_index)/'Philippines-IO-Data'!$AP36</f>
        <v>0</v>
      </c>
      <c r="CT94" s="20">
        <f>(CQ94*'Default-Data'!$F$19/biopower_dollar_index)/'Philippines-IO-Data'!$AP36</f>
        <v>191.90388382409853</v>
      </c>
      <c r="CU94" s="20">
        <f>(CR94*'Default-Data'!$F$19/biopower_dollar_index)/'Philippines-IO-Data'!$AP36</f>
        <v>278.07715815509528</v>
      </c>
      <c r="CV94" s="84">
        <v>272648.92543267837</v>
      </c>
      <c r="CW94" s="84">
        <v>1307321.4190384089</v>
      </c>
      <c r="CX94">
        <f>CI94*'Philippines-IO-Data'!AN36</f>
        <v>0</v>
      </c>
      <c r="CY94">
        <f>CV94*'Philippines-IO-Data'!$AN36</f>
        <v>165142.8646571268</v>
      </c>
      <c r="CZ94">
        <f>CW94*'Philippines-IO-Data'!$AN36</f>
        <v>791841.75703245518</v>
      </c>
      <c r="DA94">
        <f>CI94*'Philippines-IO-Data'!AO36</f>
        <v>0</v>
      </c>
      <c r="DB94">
        <f>CV94*'Philippines-IO-Data'!$AO36</f>
        <v>29283.622416700084</v>
      </c>
      <c r="DC94">
        <f>CW94*'Philippines-IO-Data'!$AO36</f>
        <v>140411.72820187057</v>
      </c>
      <c r="DD94" s="20">
        <f>(DA94*'Default-Data'!$F$19/biopower_dollar_index)/'Philippines-IO-Data'!$AP36</f>
        <v>0</v>
      </c>
      <c r="DE94" s="20">
        <f>(DB94*'Default-Data'!$F$19/biopower_dollar_index)/'Philippines-IO-Data'!$AP36</f>
        <v>5.8012223352177976</v>
      </c>
      <c r="DF94" s="20">
        <f>(DC94*'Default-Data'!$F$19/biopower_dollar_index)/'Philippines-IO-Data'!$AP36</f>
        <v>27.816218983437274</v>
      </c>
      <c r="DH94" t="s">
        <v>951</v>
      </c>
      <c r="DI94" s="18">
        <f t="shared" si="129"/>
        <v>0</v>
      </c>
      <c r="DJ94" s="18">
        <f t="shared" si="130"/>
        <v>0</v>
      </c>
      <c r="DL94" s="84">
        <v>64627860.162805475</v>
      </c>
      <c r="DM94" s="84">
        <v>35113753.363340952</v>
      </c>
      <c r="DN94" s="18">
        <f>DI94*'SouthAfrica-IO-Data'!AR36</f>
        <v>0</v>
      </c>
      <c r="DO94">
        <f>DL94*'Mexico-IO-Data'!$AQ36</f>
        <v>39432096.943694435</v>
      </c>
      <c r="DP94">
        <f>DM94*'Mexico-IO-Data'!$AQ36</f>
        <v>21424335.003390763</v>
      </c>
      <c r="DQ94" s="18">
        <f>DI94*'SouthAfrica-IO-Data'!AS36</f>
        <v>0</v>
      </c>
      <c r="DR94">
        <f>DL94*'Mexico-IO-Data'!$AR36</f>
        <v>10080326.582660755</v>
      </c>
      <c r="DS94">
        <f>DM94*'Mexico-IO-Data'!$AR36</f>
        <v>5476865.5585039575</v>
      </c>
      <c r="DT94">
        <f>(DQ94*'Default-Data'!$F$19/biopower_dollar_index)/'SouthAfrica-IO-Data'!$AT36</f>
        <v>0</v>
      </c>
      <c r="DU94">
        <f>(DR94*'Default-Data'!$F$19/biopower_dollar_index)/'SouthAfrica-IO-Data'!$AT36</f>
        <v>443.6949805301083</v>
      </c>
      <c r="DV94">
        <f>(DS94*'Default-Data'!$F$19/biopower_dollar_index)/'SouthAfrica-IO-Data'!$AT36</f>
        <v>241.0693480433853</v>
      </c>
      <c r="DW94" s="84">
        <v>1712067.7305623684</v>
      </c>
      <c r="DX94" s="84">
        <v>3110395.8960862001</v>
      </c>
      <c r="DY94" s="31">
        <f>DJ94*'SouthAfrica-IO-Data'!AR36</f>
        <v>0</v>
      </c>
      <c r="DZ94">
        <f>DW94*'SouthAfrica-IO-Data'!$AR36</f>
        <v>695238.38971350843</v>
      </c>
      <c r="EA94">
        <f>DX94*'SouthAfrica-IO-Data'!$AR36</f>
        <v>1263073.0639705257</v>
      </c>
      <c r="EB94" s="31">
        <f>DJ94*'SouthAfrica-IO-Data'!AS36</f>
        <v>0</v>
      </c>
      <c r="EC94">
        <f>DW94*'SouthAfrica-IO-Data'!$AS36</f>
        <v>227512.86650720952</v>
      </c>
      <c r="ED94">
        <f>DX94*'SouthAfrica-IO-Data'!$AS36</f>
        <v>413333.58117694693</v>
      </c>
      <c r="EE94">
        <f>(EB94*'Default-Data'!$F$19/biopower_dollar_index)/'SouthAfrica-IO-Data'!$AT36</f>
        <v>0</v>
      </c>
      <c r="EF94">
        <f>(EC94*'Default-Data'!$F$19/biopower_dollar_index)/'SouthAfrica-IO-Data'!$AT36</f>
        <v>10.014191112508593</v>
      </c>
      <c r="EG94">
        <f>(ED94*'Default-Data'!$F$19/biopower_dollar_index)/'SouthAfrica-IO-Data'!$AT36</f>
        <v>18.193263258772078</v>
      </c>
      <c r="EI94" t="s">
        <v>152</v>
      </c>
      <c r="EJ94">
        <v>0</v>
      </c>
      <c r="EK94">
        <v>0</v>
      </c>
      <c r="EM94" s="84">
        <v>233063.6203808281</v>
      </c>
      <c r="EN94" s="84">
        <v>175406.12290298293</v>
      </c>
      <c r="EO94">
        <f>EJ94*'Zambia-IO-Data'!BO34</f>
        <v>0</v>
      </c>
      <c r="EP94">
        <f>EM94*'Zambia-IO-Data'!$BO34</f>
        <v>101867.20952915626</v>
      </c>
      <c r="EQ94">
        <f>EN94*'Zambia-IO-Data'!$BO34</f>
        <v>76666.329327839339</v>
      </c>
      <c r="ER94">
        <f>EJ94*'Zambia-IO-Data'!BN34</f>
        <v>0</v>
      </c>
      <c r="ES94">
        <f>EM94*'Zambia-IO-Data'!$BN34</f>
        <v>71392.554238899014</v>
      </c>
      <c r="ET94">
        <f>EN94*'Zambia-IO-Data'!$BN34</f>
        <v>53730.784421541219</v>
      </c>
      <c r="EU94">
        <f>(ER94*'Default-Data'!$F$19/biopower_dollar_index)/'Zambia-IO-Data'!$BP34</f>
        <v>0</v>
      </c>
      <c r="EV94">
        <f>(ES94*'Default-Data'!$F$19/biopower_dollar_index)/'Zambia-IO-Data'!$BP34</f>
        <v>161.9946500726339</v>
      </c>
      <c r="EW94">
        <f>(ET94*'Default-Data'!$F$19/biopower_dollar_index)/'Zambia-IO-Data'!$BP34</f>
        <v>121.91887113842995</v>
      </c>
      <c r="EX94" s="84">
        <v>38519.086471609604</v>
      </c>
      <c r="EY94" s="84">
        <v>15343.114455682582</v>
      </c>
      <c r="EZ94">
        <f>EK94*'Zambia-IO-Data'!BO34</f>
        <v>0</v>
      </c>
      <c r="FA94">
        <f>EX94*'Zambia-IO-Data'!$BO34</f>
        <v>16835.883035128205</v>
      </c>
      <c r="FB94">
        <f>EY94*'Zambia-IO-Data'!$BO34</f>
        <v>6706.1528201310548</v>
      </c>
      <c r="FC94">
        <f>EK94*'Zambia-IO-Data'!BN34</f>
        <v>0</v>
      </c>
      <c r="FD94">
        <f>EX94*'Zambia-IO-Data'!$BN34</f>
        <v>11799.250203286741</v>
      </c>
      <c r="FE94">
        <f>EY94*'Zambia-IO-Data'!$BN34</f>
        <v>4699.9361340954301</v>
      </c>
      <c r="FF94">
        <f>(FC94*'Default-Data'!$F$19/biopower_dollar_index)/'Zambia-IO-Data'!$BP34</f>
        <v>0</v>
      </c>
      <c r="FG94">
        <f>(FD94*'Default-Data'!$F$19/biopower_dollar_index)/'Zambia-IO-Data'!$BP34</f>
        <v>26.77331590357128</v>
      </c>
      <c r="FH94">
        <f>(FE94*'Default-Data'!$F$19/biopower_dollar_index)/'Zambia-IO-Data'!$BP34</f>
        <v>10.664480596376803</v>
      </c>
      <c r="FJ94" t="s">
        <v>294</v>
      </c>
      <c r="FK94">
        <f t="shared" si="131"/>
        <v>0</v>
      </c>
      <c r="FL94">
        <f t="shared" si="132"/>
        <v>0</v>
      </c>
      <c r="FN94">
        <v>11503571.799615884</v>
      </c>
      <c r="FO94">
        <v>16541201.567540159</v>
      </c>
      <c r="FP94">
        <f>FK94*CustomRegion1!C32</f>
        <v>0</v>
      </c>
      <c r="FQ94">
        <f>FN94*CustomRegion1!$C32</f>
        <v>6967688.567863374</v>
      </c>
      <c r="FR94">
        <f>FO94*CustomRegion1!$C32</f>
        <v>10018970.026746104</v>
      </c>
      <c r="FS94">
        <f>FK94*CustomRegion1!D32</f>
        <v>0</v>
      </c>
      <c r="FT94">
        <f>FN94*CustomRegion1!$D32</f>
        <v>1235531.1963498958</v>
      </c>
      <c r="FU94">
        <f>FO94*CustomRegion1!$D32</f>
        <v>1776593.471819777</v>
      </c>
      <c r="FV94">
        <f>(FS94*'Default-Data'!$F$19/biopower_dollar_index)/CustomRegion1!$E32</f>
        <v>0</v>
      </c>
      <c r="FW94">
        <f>(FT94*'Default-Data'!$F$19/biopower_dollar_index)/CustomRegion1!$E32</f>
        <v>245.78725406218322</v>
      </c>
      <c r="FX94">
        <f>(FU94*'Default-Data'!$F$19/biopower_dollar_index)/CustomRegion1!$E32</f>
        <v>353.42210080442419</v>
      </c>
      <c r="FY94">
        <v>437809.29033160605</v>
      </c>
      <c r="FZ94">
        <v>1616972.0096550563</v>
      </c>
      <c r="GA94">
        <f>FL94*CustomRegion1!C32</f>
        <v>0</v>
      </c>
      <c r="GB94">
        <f>FY94*CustomRegion1!$C32</f>
        <v>265180.14059335622</v>
      </c>
      <c r="GC94">
        <f>FZ94*CustomRegion1!$C32</f>
        <v>979396.450292491</v>
      </c>
      <c r="GD94">
        <f>FL94*CustomRegion1!D32</f>
        <v>0</v>
      </c>
      <c r="GE94">
        <f>FY94*CustomRegion1!$D32</f>
        <v>47022.528800539163</v>
      </c>
      <c r="GF94">
        <f>FZ94*CustomRegion1!$D32</f>
        <v>173669.48251847448</v>
      </c>
      <c r="GG94">
        <f>(GD94*'Default-Data'!$C$58/biopower_dollar_index)/CustomRegion1!$E32</f>
        <v>0</v>
      </c>
      <c r="GH94">
        <f>(GE94*'Default-Data'!$C$58/biopower_dollar_index)/CustomRegion1!$E32</f>
        <v>9.3543070924381713</v>
      </c>
      <c r="GI94">
        <f>(GF94*'Default-Data'!$C$58/biopower_dollar_index)/CustomRegion1!$E32</f>
        <v>34.548496507997356</v>
      </c>
      <c r="GK94" t="s">
        <v>57</v>
      </c>
      <c r="GL94">
        <f t="shared" si="133"/>
        <v>0</v>
      </c>
      <c r="GM94">
        <f t="shared" si="134"/>
        <v>0</v>
      </c>
      <c r="GO94">
        <v>7028850.5360154845</v>
      </c>
      <c r="GP94">
        <v>22316834.892511338</v>
      </c>
      <c r="GQ94">
        <f>GL94*CustomRegion2!C36</f>
        <v>0</v>
      </c>
      <c r="GR94">
        <f>GO94*CustomRegion2!$C36</f>
        <v>5054702.7103439225</v>
      </c>
      <c r="GS94">
        <f>GP94*CustomRegion2!$C36</f>
        <v>16048849.700170429</v>
      </c>
      <c r="GT94">
        <f>GL94*CustomRegion2!D36</f>
        <v>0</v>
      </c>
      <c r="GU94">
        <f>GO94*CustomRegion2!$D36</f>
        <v>1396595.9053037856</v>
      </c>
      <c r="GV94">
        <f>GP94*CustomRegion2!$D36</f>
        <v>4434238.5814751266</v>
      </c>
      <c r="GW94">
        <f>(GT94*'Default-Data'!$C$59/biopower_dollar_index)/CustomRegion2!$E36</f>
        <v>0</v>
      </c>
      <c r="GX94">
        <f>(GU94*'Default-Data'!$C$59/biopower_dollar_index)/CustomRegion2!$E36</f>
        <v>762.30356400648782</v>
      </c>
      <c r="GY94">
        <f>(GV94*'Default-Data'!$C$59/biopower_dollar_index)/CustomRegion2!$E36</f>
        <v>2420.3392416350366</v>
      </c>
      <c r="GZ94">
        <v>126622.57730537021</v>
      </c>
      <c r="HA94">
        <v>1243390.8636997601</v>
      </c>
      <c r="HB94">
        <f>GM94*CustomRegion2!C36</f>
        <v>0</v>
      </c>
      <c r="HC94">
        <f>GZ94*CustomRegion2!$C36</f>
        <v>91058.912323808385</v>
      </c>
      <c r="HD94">
        <f>HA94*CustomRegion2!$C36</f>
        <v>894167.70730237674</v>
      </c>
      <c r="HE94">
        <f>GM94*CustomRegion2!D36</f>
        <v>0</v>
      </c>
      <c r="HF94">
        <f>GZ94*CustomRegion2!$D36</f>
        <v>25159.245039792735</v>
      </c>
      <c r="HG94">
        <f>HA94*CustomRegion2!$D36</f>
        <v>247055.2731257276</v>
      </c>
      <c r="HH94">
        <f>(HE94*'Default-Data'!$C$59/biopower_dollar_index)/CustomRegion2!$E36</f>
        <v>0</v>
      </c>
      <c r="HI94">
        <f>(HF94*'Default-Data'!$C$59/biopower_dollar_index)/CustomRegion2!$E36</f>
        <v>13.732663892763432</v>
      </c>
      <c r="HJ94">
        <f>(HG94*'Default-Data'!$C$59/biopower_dollar_index)/CustomRegion2!$E36</f>
        <v>134.85011268837491</v>
      </c>
      <c r="HL94" t="s">
        <v>152</v>
      </c>
      <c r="HM94">
        <f t="shared" si="135"/>
        <v>0</v>
      </c>
      <c r="HN94">
        <f t="shared" si="136"/>
        <v>0</v>
      </c>
      <c r="HP94">
        <v>233063.6203808281</v>
      </c>
      <c r="HQ94">
        <v>175406.12290298293</v>
      </c>
      <c r="HR94">
        <f>HM94*CustomRegion3!D35</f>
        <v>0</v>
      </c>
      <c r="HS94">
        <f>HP94*CustomRegion3!$D35</f>
        <v>101867.20952915626</v>
      </c>
      <c r="HT94">
        <f>HQ94*CustomRegion3!$D35</f>
        <v>76666.329327839339</v>
      </c>
      <c r="HU94">
        <f>HM94*CustomRegion3!E35</f>
        <v>0</v>
      </c>
      <c r="HV94">
        <f>HP94*CustomRegion3!$E35</f>
        <v>71392.554238899014</v>
      </c>
      <c r="HW94">
        <f>HQ94*CustomRegion3!$E35</f>
        <v>53730.784421541219</v>
      </c>
      <c r="HX94">
        <f>(HU94*'Default-Data'!$C$60/biopower_dollar_index)/CustomRegion3!$F35</f>
        <v>0</v>
      </c>
      <c r="HY94">
        <f>(HV94*'Default-Data'!$C$60/biopower_dollar_index)/CustomRegion3!$F35</f>
        <v>162.65074960506473</v>
      </c>
      <c r="HZ94">
        <f>(HW94*'Default-Data'!$C$60/biopower_dollar_index)/CustomRegion3!$F35</f>
        <v>122.4126585216093</v>
      </c>
      <c r="IA94">
        <v>38519.086471609604</v>
      </c>
      <c r="IB94">
        <v>15343.114455682582</v>
      </c>
      <c r="IC94">
        <f>HN94*CustomRegion3!D35</f>
        <v>0</v>
      </c>
      <c r="ID94">
        <f>IA94*CustomRegion3!$D35</f>
        <v>16835.883035128205</v>
      </c>
      <c r="IE94">
        <f>IB94*CustomRegion3!$D35</f>
        <v>6706.1528201310548</v>
      </c>
      <c r="IF94">
        <f>HN94*CustomRegion3!E35</f>
        <v>0</v>
      </c>
      <c r="IG94">
        <f>IA94*CustomRegion3!$E35</f>
        <v>11799.250203286741</v>
      </c>
      <c r="IH94">
        <f>IB94*CustomRegion3!$E35</f>
        <v>4699.9361340954301</v>
      </c>
      <c r="II94">
        <f>(IF94*'Default-Data'!$C$60/biopower_dollar_index)/CustomRegion3!$F35</f>
        <v>0</v>
      </c>
      <c r="IJ94">
        <f>(IG94*'Default-Data'!$C$60/biopower_dollar_index)/CustomRegion3!$F35</f>
        <v>26.881751336704905</v>
      </c>
      <c r="IK94">
        <f>(IH94*'Default-Data'!$C$60/biopower_dollar_index)/CustomRegion3!$F35</f>
        <v>10.707673138412995</v>
      </c>
    </row>
    <row r="95" spans="2:245" x14ac:dyDescent="0.3">
      <c r="B95">
        <v>307</v>
      </c>
      <c r="C95" t="s">
        <v>190</v>
      </c>
      <c r="D95">
        <f t="shared" si="137"/>
        <v>0</v>
      </c>
      <c r="G95">
        <f t="shared" si="138"/>
        <v>285749.46235393884</v>
      </c>
      <c r="H95">
        <f t="shared" si="138"/>
        <v>4563.129297245061</v>
      </c>
      <c r="I95">
        <f t="shared" si="138"/>
        <v>0</v>
      </c>
      <c r="J95">
        <f t="shared" si="138"/>
        <v>246009.52639316896</v>
      </c>
      <c r="K95">
        <f t="shared" si="138"/>
        <v>3928.5227976932974</v>
      </c>
      <c r="L95">
        <f t="shared" si="138"/>
        <v>0</v>
      </c>
      <c r="M95">
        <f t="shared" si="138"/>
        <v>15267.815927069496</v>
      </c>
      <c r="N95">
        <f t="shared" si="138"/>
        <v>243.81154591801544</v>
      </c>
      <c r="O95">
        <f t="shared" si="138"/>
        <v>0</v>
      </c>
      <c r="P95">
        <f t="shared" si="138"/>
        <v>0.822718116582832</v>
      </c>
      <c r="Q95">
        <f t="shared" si="138"/>
        <v>1.3137974469758963E-2</v>
      </c>
      <c r="AD95">
        <v>94</v>
      </c>
      <c r="AE95" t="s">
        <v>295</v>
      </c>
      <c r="AF95" s="4">
        <v>0</v>
      </c>
      <c r="AG95" s="4">
        <v>0</v>
      </c>
      <c r="AI95" s="84">
        <v>39660574.752620712</v>
      </c>
      <c r="AJ95" s="84">
        <v>32595390.519192711</v>
      </c>
      <c r="AK95">
        <f>'Colombia-IO-Data'!$AN37*Calculations!AF95</f>
        <v>0</v>
      </c>
      <c r="AL95">
        <f>'Colombia-IO-Data'!$AN37*AI95</f>
        <v>26425057.332829401</v>
      </c>
      <c r="AM95">
        <f>'Colombia-IO-Data'!$AN37*AJ95</f>
        <v>21717664.674002625</v>
      </c>
      <c r="AN95">
        <f>'Colombia-IO-Data'!$AO37*Calculations!AK95</f>
        <v>0</v>
      </c>
      <c r="AO95">
        <f>'Colombia-IO-Data'!$AO37*Calculations!AL95</f>
        <v>9407375.3090027925</v>
      </c>
      <c r="AP95">
        <f>'Colombia-IO-Data'!$AO37*Calculations!AM95</f>
        <v>7731533.7427704595</v>
      </c>
      <c r="AQ95">
        <f>(AN95*'Default-Data'!$F$19/biopower_dollar_index)/'Colombia-IO-Data'!$AP37</f>
        <v>0</v>
      </c>
      <c r="AR95">
        <f>(AO95*'Default-Data'!$F$19/biopower_dollar_index)/'Colombia-IO-Data'!$AP37</f>
        <v>1035.2145162528282</v>
      </c>
      <c r="AS95">
        <f>(AP95*'Default-Data'!$F$19/biopower_dollar_index)/'Colombia-IO-Data'!$AP37</f>
        <v>850.80011166929444</v>
      </c>
      <c r="AT95" s="84">
        <v>5124091.1025390122</v>
      </c>
      <c r="AU95" s="84">
        <v>3303163.8742829952</v>
      </c>
      <c r="AV95" s="31">
        <f>'Colombia-IO-Data'!$AN37*AG95</f>
        <v>0</v>
      </c>
      <c r="AW95">
        <f>'Colombia-IO-Data'!$AN37*AT95</f>
        <v>3414080.6583819641</v>
      </c>
      <c r="AX95">
        <f>'Colombia-IO-Data'!$AN37*AU95</f>
        <v>2200832.824589646</v>
      </c>
      <c r="AY95" s="31">
        <f>'Colombia-IO-Data'!$AO37*AV95</f>
        <v>0</v>
      </c>
      <c r="AZ95" s="31">
        <f>'Colombia-IO-Data'!$AO37*AW95</f>
        <v>1215419.8071958385</v>
      </c>
      <c r="BA95" s="31">
        <f>'Colombia-IO-Data'!$AO37*AX95</f>
        <v>783501.05782232829</v>
      </c>
      <c r="BB95">
        <f>(AY95*'Default-Data'!$F$19/biopower_dollar_index)/'Colombia-IO-Data'!$AP37</f>
        <v>0</v>
      </c>
      <c r="BC95">
        <f>(AZ95*'Default-Data'!$F$19/biopower_dollar_index)/'Colombia-IO-Data'!$AP37</f>
        <v>133.74827583908956</v>
      </c>
      <c r="BD95">
        <f>(BA95*'Default-Data'!$F$19/biopower_dollar_index)/'Colombia-IO-Data'!$AP37</f>
        <v>86.218699893998235</v>
      </c>
      <c r="BF95" t="s">
        <v>952</v>
      </c>
      <c r="BG95" s="18">
        <f t="shared" si="127"/>
        <v>0</v>
      </c>
      <c r="BH95" s="18">
        <f t="shared" si="128"/>
        <v>0</v>
      </c>
      <c r="BJ95" s="84">
        <v>41289474.185278863</v>
      </c>
      <c r="BK95" s="84">
        <v>32971771.398830742</v>
      </c>
      <c r="BL95">
        <f>BG95*'Mexico-IO-Data'!AQ37</f>
        <v>0</v>
      </c>
      <c r="BM95">
        <f>BJ95*'Mexico-IO-Data'!$AQ37</f>
        <v>28068289.880588841</v>
      </c>
      <c r="BN95">
        <f>BK95*'Mexico-IO-Data'!$AQ37</f>
        <v>22413974.887305509</v>
      </c>
      <c r="BO95">
        <f>BG95*'Mexico-IO-Data'!AR37</f>
        <v>0</v>
      </c>
      <c r="BP95">
        <f>BJ95*'Mexico-IO-Data'!$AR37</f>
        <v>7622965.0916964756</v>
      </c>
      <c r="BQ95">
        <f>BK95*'Mexico-IO-Data'!$AR37</f>
        <v>6087330.1814605193</v>
      </c>
      <c r="BR95">
        <f>(BO95*'Default-Data'!$F$19/biopower_dollar_index)/'Mexico-IO-Data'!$AS37</f>
        <v>0</v>
      </c>
      <c r="BS95">
        <f>(BP95*'Default-Data'!$F$19/biopower_dollar_index)/'Mexico-IO-Data'!$AS37</f>
        <v>452.79435052220674</v>
      </c>
      <c r="BT95">
        <f>(BQ95*'Default-Data'!$F$19/biopower_dollar_index)/'Mexico-IO-Data'!$AS37</f>
        <v>361.57960619956503</v>
      </c>
      <c r="BU95" s="84">
        <v>1951176.5178888326</v>
      </c>
      <c r="BV95" s="84">
        <v>2071093.3227731071</v>
      </c>
      <c r="BW95" s="31">
        <f>BH95*'Mexico-IO-Data'!AQ37</f>
        <v>0</v>
      </c>
      <c r="BX95">
        <f>BU95*'Mexico-IO-Data'!$AQ37</f>
        <v>1326395.8719006344</v>
      </c>
      <c r="BY95">
        <f>BV95*'Mexico-IO-Data'!$AQ37</f>
        <v>1407914.4600507803</v>
      </c>
      <c r="BZ95" s="31">
        <f>BH95*'Mexico-IO-Data'!AR37</f>
        <v>0</v>
      </c>
      <c r="CA95">
        <f>BU95*'Mexico-IO-Data'!$AR37</f>
        <v>360231.0462192194</v>
      </c>
      <c r="CB95">
        <f>BV95*'Mexico-IO-Data'!$AR37</f>
        <v>382370.38404267165</v>
      </c>
      <c r="CC95">
        <f>(BZ95*'Default-Data'!$F$19/biopower_dollar_index)/'Mexico-IO-Data'!$AS37</f>
        <v>0</v>
      </c>
      <c r="CD95">
        <f>(CA95*'Default-Data'!$F$19/biopower_dollar_index)/'Mexico-IO-Data'!$AS37</f>
        <v>21.39726217406389</v>
      </c>
      <c r="CE95">
        <f>(CB95*'Default-Data'!$F$19/biopower_dollar_index)/'Mexico-IO-Data'!$AS37</f>
        <v>22.712310448610147</v>
      </c>
      <c r="CG95" t="s">
        <v>295</v>
      </c>
      <c r="CH95">
        <v>0</v>
      </c>
      <c r="CI95">
        <v>0</v>
      </c>
      <c r="CK95" s="84">
        <v>24262771.155636027</v>
      </c>
      <c r="CL95" s="84">
        <v>41185115.053567424</v>
      </c>
      <c r="CM95">
        <f>CH95*'Philippines-IO-Data'!AN37</f>
        <v>0</v>
      </c>
      <c r="CN95">
        <f>CK95*'Philippines-IO-Data'!$AN37</f>
        <v>15474654.028115289</v>
      </c>
      <c r="CO95">
        <f>CL95*'Philippines-IO-Data'!$AN37</f>
        <v>26267626.33476159</v>
      </c>
      <c r="CP95">
        <f>CH95*'Philippines-IO-Data'!AO37</f>
        <v>0</v>
      </c>
      <c r="CQ95">
        <f>CK95*'Philippines-IO-Data'!$AO37</f>
        <v>3390293.365557739</v>
      </c>
      <c r="CR95">
        <f>CL95*'Philippines-IO-Data'!$AO37</f>
        <v>5754891.7817413891</v>
      </c>
      <c r="CS95" s="20">
        <f>(CP95*'Default-Data'!$F$19/biopower_dollar_index)/'Philippines-IO-Data'!$AP37</f>
        <v>0</v>
      </c>
      <c r="CT95" s="20">
        <f>(CQ95*'Default-Data'!$F$19/biopower_dollar_index)/'Philippines-IO-Data'!$AP37</f>
        <v>671.63294606605587</v>
      </c>
      <c r="CU95" s="20">
        <f>(CR95*'Default-Data'!$F$19/biopower_dollar_index)/'Philippines-IO-Data'!$AP37</f>
        <v>1140.0709333678683</v>
      </c>
      <c r="CV95" s="84">
        <v>2179595.7758541103</v>
      </c>
      <c r="CW95" s="84">
        <v>4119770.8822568343</v>
      </c>
      <c r="CX95">
        <f>CI95*'Philippines-IO-Data'!AN37</f>
        <v>0</v>
      </c>
      <c r="CY95">
        <f>CV95*'Philippines-IO-Data'!$AN37</f>
        <v>1390133.4821207777</v>
      </c>
      <c r="CZ95">
        <f>CW95*'Philippines-IO-Data'!$AN37</f>
        <v>2627565.8567227907</v>
      </c>
      <c r="DA95">
        <f>CI95*'Philippines-IO-Data'!AO37</f>
        <v>0</v>
      </c>
      <c r="DB95">
        <f>CV95*'Philippines-IO-Data'!$AO37</f>
        <v>304559.98002352484</v>
      </c>
      <c r="DC95">
        <f>CW95*'Philippines-IO-Data'!$AO37</f>
        <v>575665.15383337962</v>
      </c>
      <c r="DD95" s="20">
        <f>(DA95*'Default-Data'!$F$19/biopower_dollar_index)/'Philippines-IO-Data'!$AP37</f>
        <v>0</v>
      </c>
      <c r="DE95" s="20">
        <f>(DB95*'Default-Data'!$F$19/biopower_dollar_index)/'Philippines-IO-Data'!$AP37</f>
        <v>60.334754129269307</v>
      </c>
      <c r="DF95" s="20">
        <f>(DC95*'Default-Data'!$F$19/biopower_dollar_index)/'Philippines-IO-Data'!$AP37</f>
        <v>114.04195493656826</v>
      </c>
      <c r="DH95" t="s">
        <v>952</v>
      </c>
      <c r="DI95" s="18">
        <f t="shared" si="129"/>
        <v>0</v>
      </c>
      <c r="DJ95" s="18">
        <f t="shared" si="130"/>
        <v>0</v>
      </c>
      <c r="DL95" s="84">
        <v>98036137.412580311</v>
      </c>
      <c r="DM95" s="84">
        <v>99738749.035645276</v>
      </c>
      <c r="DN95" s="18">
        <f>DI95*'SouthAfrica-IO-Data'!AR37</f>
        <v>0</v>
      </c>
      <c r="DO95">
        <f>DL95*'Mexico-IO-Data'!$AQ37</f>
        <v>66644266.558633588</v>
      </c>
      <c r="DP95">
        <f>DM95*'Mexico-IO-Data'!$AQ37</f>
        <v>67801689.788965881</v>
      </c>
      <c r="DQ95" s="18">
        <f>DI95*'SouthAfrica-IO-Data'!AS37</f>
        <v>0</v>
      </c>
      <c r="DR95">
        <f>DL95*'Mexico-IO-Data'!$AR37</f>
        <v>18099674.74682219</v>
      </c>
      <c r="DS95">
        <f>DM95*'Mexico-IO-Data'!$AR37</f>
        <v>18414015.12590041</v>
      </c>
      <c r="DT95">
        <f>(DQ95*'Default-Data'!$F$19/biopower_dollar_index)/'SouthAfrica-IO-Data'!$AT37</f>
        <v>0</v>
      </c>
      <c r="DU95">
        <f>(DR95*'Default-Data'!$F$19/biopower_dollar_index)/'SouthAfrica-IO-Data'!$AT37</f>
        <v>883.38793607675325</v>
      </c>
      <c r="DV95">
        <f>(DS95*'Default-Data'!$F$19/biopower_dollar_index)/'SouthAfrica-IO-Data'!$AT37</f>
        <v>898.72989677956912</v>
      </c>
      <c r="DW95" s="84">
        <v>9559188.0019204877</v>
      </c>
      <c r="DX95" s="84">
        <v>8834914.1281240061</v>
      </c>
      <c r="DY95" s="31">
        <f>DJ95*'SouthAfrica-IO-Data'!AR37</f>
        <v>0</v>
      </c>
      <c r="DZ95">
        <f>DW95*'SouthAfrica-IO-Data'!$AR37</f>
        <v>5562713.2240922116</v>
      </c>
      <c r="EA95">
        <f>DX95*'SouthAfrica-IO-Data'!$AR37</f>
        <v>5141241.4573665494</v>
      </c>
      <c r="EB95" s="31">
        <f>DJ95*'SouthAfrica-IO-Data'!AS37</f>
        <v>0</v>
      </c>
      <c r="EC95">
        <f>DW95*'SouthAfrica-IO-Data'!$AS37</f>
        <v>2794770.1593464762</v>
      </c>
      <c r="ED95">
        <f>DX95*'SouthAfrica-IO-Data'!$AS37</f>
        <v>2583017.9677090677</v>
      </c>
      <c r="EE95">
        <f>(EB95*'Default-Data'!$F$19/biopower_dollar_index)/'SouthAfrica-IO-Data'!$AT37</f>
        <v>0</v>
      </c>
      <c r="EF95">
        <f>(EC95*'Default-Data'!$F$19/biopower_dollar_index)/'SouthAfrica-IO-Data'!$AT37</f>
        <v>136.40390103183751</v>
      </c>
      <c r="EG95">
        <f>(ED95*'Default-Data'!$F$19/biopower_dollar_index)/'SouthAfrica-IO-Data'!$AT37</f>
        <v>126.06894561706456</v>
      </c>
      <c r="EI95" t="s">
        <v>153</v>
      </c>
      <c r="EJ95">
        <f>'Biopower-Inputs'!B26*'Biopower-Inputs'!C26</f>
        <v>545897110.178931</v>
      </c>
      <c r="EK95">
        <v>0</v>
      </c>
      <c r="EM95" s="84">
        <v>584098646.81122494</v>
      </c>
      <c r="EN95" s="84">
        <v>11035407.607585192</v>
      </c>
      <c r="EO95">
        <f>EJ95*'Zambia-IO-Data'!BO35</f>
        <v>199793711.97951314</v>
      </c>
      <c r="EP95">
        <f>EM95*'Zambia-IO-Data'!$BO35</f>
        <v>213775150.35823187</v>
      </c>
      <c r="EQ95">
        <f>EN95*'Zambia-IO-Data'!$BO35</f>
        <v>4038865.5811050651</v>
      </c>
      <c r="ER95">
        <f>EJ95*'Zambia-IO-Data'!BN35</f>
        <v>159859895.29670835</v>
      </c>
      <c r="ES95">
        <f>EM95*'Zambia-IO-Data'!$BN35</f>
        <v>171046790.28541818</v>
      </c>
      <c r="ET95">
        <f>EN95*'Zambia-IO-Data'!$BN35</f>
        <v>3231596.34262734</v>
      </c>
      <c r="EU95">
        <f>(ER95*'Default-Data'!$F$19/biopower_dollar_index)/'Zambia-IO-Data'!$BP35</f>
        <v>291816.62976951472</v>
      </c>
      <c r="EV95">
        <f>(ES95*'Default-Data'!$F$19/biopower_dollar_index)/'Zambia-IO-Data'!$BP35</f>
        <v>312237.77409174544</v>
      </c>
      <c r="EW95">
        <f>(ET95*'Default-Data'!$F$19/biopower_dollar_index)/'Zambia-IO-Data'!$BP35</f>
        <v>5899.1253042589615</v>
      </c>
      <c r="EX95" s="84">
        <v>652287.12662742403</v>
      </c>
      <c r="EY95" s="84">
        <v>810054.79089520918</v>
      </c>
      <c r="EZ95">
        <f>EK95*'Zambia-IO-Data'!BO35</f>
        <v>0</v>
      </c>
      <c r="FA95">
        <f>EX95*'Zambia-IO-Data'!$BO35</f>
        <v>238731.55559044323</v>
      </c>
      <c r="FB95">
        <f>EY95*'Zambia-IO-Data'!$BO35</f>
        <v>296473.18251363141</v>
      </c>
      <c r="FC95">
        <f>EK95*'Zambia-IO-Data'!BN35</f>
        <v>0</v>
      </c>
      <c r="FD95">
        <f>EX95*'Zambia-IO-Data'!$BN35</f>
        <v>191015.02796355201</v>
      </c>
      <c r="FE95">
        <f>EY95*'Zambia-IO-Data'!$BN35</f>
        <v>237215.53318840594</v>
      </c>
      <c r="FF95">
        <f>(FC95*'Default-Data'!$F$19/biopower_dollar_index)/'Zambia-IO-Data'!$BP35</f>
        <v>0</v>
      </c>
      <c r="FG95">
        <f>(FD95*'Default-Data'!$F$19/biopower_dollar_index)/'Zambia-IO-Data'!$BP35</f>
        <v>348.68884151459304</v>
      </c>
      <c r="FH95">
        <f>(FE95*'Default-Data'!$F$19/biopower_dollar_index)/'Zambia-IO-Data'!$BP35</f>
        <v>433.02566472683316</v>
      </c>
      <c r="FJ95" t="s">
        <v>295</v>
      </c>
      <c r="FK95">
        <f t="shared" si="131"/>
        <v>0</v>
      </c>
      <c r="FL95">
        <f t="shared" si="132"/>
        <v>0</v>
      </c>
      <c r="FN95">
        <v>36058977.230058327</v>
      </c>
      <c r="FO95">
        <v>55581927.34208338</v>
      </c>
      <c r="FP95">
        <f>FK95*CustomRegion1!C33</f>
        <v>0</v>
      </c>
      <c r="FQ95">
        <f>FN95*CustomRegion1!$C33</f>
        <v>22998205.508492425</v>
      </c>
      <c r="FR95">
        <f>FO95*CustomRegion1!$C33</f>
        <v>35449829.300919965</v>
      </c>
      <c r="FS95">
        <f>FK95*CustomRegion1!D33</f>
        <v>0</v>
      </c>
      <c r="FT95">
        <f>FN95*CustomRegion1!$D33</f>
        <v>5038604.6378493169</v>
      </c>
      <c r="FU95">
        <f>FO95*CustomRegion1!$D33</f>
        <v>7766591.8004178535</v>
      </c>
      <c r="FV95">
        <f>(FS95*'Default-Data'!$F$19/biopower_dollar_index)/CustomRegion1!$E33</f>
        <v>0</v>
      </c>
      <c r="FW95">
        <f>(FT95*'Default-Data'!$F$19/biopower_dollar_index)/CustomRegion1!$E33</f>
        <v>1002.3419901501617</v>
      </c>
      <c r="FX95">
        <f>(FU95*'Default-Data'!$F$19/biopower_dollar_index)/CustomRegion1!$E33</f>
        <v>1545.0271734830187</v>
      </c>
      <c r="FY95">
        <v>3186007.3236209275</v>
      </c>
      <c r="FZ95">
        <v>5433367.1219626563</v>
      </c>
      <c r="GA95">
        <f>FL95*CustomRegion1!C33</f>
        <v>0</v>
      </c>
      <c r="GB95">
        <f>FY95*CustomRegion1!$C33</f>
        <v>2032016.9014421459</v>
      </c>
      <c r="GC95">
        <f>FZ95*CustomRegion1!$C33</f>
        <v>3465369.8821446318</v>
      </c>
      <c r="GD95">
        <f>FL95*CustomRegion1!D33</f>
        <v>0</v>
      </c>
      <c r="GE95">
        <f>FY95*CustomRegion1!$D33</f>
        <v>445188.20305409777</v>
      </c>
      <c r="GF95">
        <f>FZ95*CustomRegion1!$D33</f>
        <v>759217.00732649292</v>
      </c>
      <c r="GG95">
        <f>(GD95*'Default-Data'!$C$58/biopower_dollar_index)/CustomRegion1!$E33</f>
        <v>0</v>
      </c>
      <c r="GH95">
        <f>(GE95*'Default-Data'!$C$58/biopower_dollar_index)/CustomRegion1!$E33</f>
        <v>88.56238215012803</v>
      </c>
      <c r="GI95">
        <f>(GF95*'Default-Data'!$C$58/biopower_dollar_index)/CustomRegion1!$E33</f>
        <v>151.03290311031643</v>
      </c>
      <c r="GK95" t="s">
        <v>58</v>
      </c>
      <c r="GL95">
        <f t="shared" si="133"/>
        <v>0</v>
      </c>
      <c r="GM95">
        <f t="shared" si="134"/>
        <v>0</v>
      </c>
      <c r="GO95">
        <v>33684364.805669457</v>
      </c>
      <c r="GP95">
        <v>55029270.093007743</v>
      </c>
      <c r="GQ95">
        <f>GL95*CustomRegion2!C37</f>
        <v>0</v>
      </c>
      <c r="GR95">
        <f>GO95*CustomRegion2!$C37</f>
        <v>20899222.750316571</v>
      </c>
      <c r="GS95">
        <f>GP95*CustomRegion2!$C37</f>
        <v>34142516.271155372</v>
      </c>
      <c r="GT95">
        <f>GL95*CustomRegion2!D37</f>
        <v>0</v>
      </c>
      <c r="GU95">
        <f>GO95*CustomRegion2!$D37</f>
        <v>7096912.8136309199</v>
      </c>
      <c r="GV95">
        <f>GP95*CustomRegion2!$D37</f>
        <v>11594041.755007103</v>
      </c>
      <c r="GW95">
        <f>(GT95*'Default-Data'!$C$59/biopower_dollar_index)/CustomRegion2!$E37</f>
        <v>0</v>
      </c>
      <c r="GX95">
        <f>(GU95*'Default-Data'!$C$59/biopower_dollar_index)/CustomRegion2!$E37</f>
        <v>762.52795120047313</v>
      </c>
      <c r="GY95">
        <f>(GV95*'Default-Data'!$C$59/biopower_dollar_index)/CustomRegion2!$E37</f>
        <v>1245.7220678543445</v>
      </c>
      <c r="GZ95">
        <v>2128556.298354663</v>
      </c>
      <c r="HA95">
        <v>3065976.5150062731</v>
      </c>
      <c r="HB95">
        <f>GM95*CustomRegion2!C37</f>
        <v>0</v>
      </c>
      <c r="HC95">
        <f>GZ95*CustomRegion2!$C37</f>
        <v>1320647.5013717951</v>
      </c>
      <c r="HD95">
        <f>HA95*CustomRegion2!$C37</f>
        <v>1902263.156928244</v>
      </c>
      <c r="HE95">
        <f>GM95*CustomRegion2!D37</f>
        <v>0</v>
      </c>
      <c r="HF95">
        <f>GZ95*CustomRegion2!$D37</f>
        <v>448462.61924420996</v>
      </c>
      <c r="HG95">
        <f>HA95*CustomRegion2!$D37</f>
        <v>645966.40432944172</v>
      </c>
      <c r="HH95">
        <f>(HE95*'Default-Data'!$C$59/biopower_dollar_index)/CustomRegion2!$E37</f>
        <v>0</v>
      </c>
      <c r="HI95">
        <f>(HF95*'Default-Data'!$C$59/biopower_dollar_index)/CustomRegion2!$E37</f>
        <v>48.18507585234503</v>
      </c>
      <c r="HJ95">
        <f>(HG95*'Default-Data'!$C$59/biopower_dollar_index)/CustomRegion2!$E37</f>
        <v>69.405874324903593</v>
      </c>
      <c r="HL95" t="s">
        <v>153</v>
      </c>
      <c r="HM95">
        <f t="shared" si="135"/>
        <v>545897110.178931</v>
      </c>
      <c r="HN95">
        <f t="shared" si="136"/>
        <v>0</v>
      </c>
      <c r="HP95">
        <v>584098646.81122494</v>
      </c>
      <c r="HQ95">
        <v>11035407.607585192</v>
      </c>
      <c r="HR95">
        <f>HM95*CustomRegion3!D36</f>
        <v>199793711.97951314</v>
      </c>
      <c r="HS95">
        <f>HP95*CustomRegion3!$D36</f>
        <v>213775150.35823187</v>
      </c>
      <c r="HT95">
        <f>HQ95*CustomRegion3!$D36</f>
        <v>4038865.5811050651</v>
      </c>
      <c r="HU95">
        <f>HM95*CustomRegion3!E36</f>
        <v>159859895.29670835</v>
      </c>
      <c r="HV95">
        <f>HP95*CustomRegion3!$E36</f>
        <v>171046790.28541818</v>
      </c>
      <c r="HW95">
        <f>HQ95*CustomRegion3!$E36</f>
        <v>3231596.34262734</v>
      </c>
      <c r="HX95">
        <f>(HU95*'Default-Data'!$C$60/biopower_dollar_index)/CustomRegion3!$F36</f>
        <v>292998.52530903701</v>
      </c>
      <c r="HY95">
        <f>(HV95*'Default-Data'!$C$60/biopower_dollar_index)/CustomRegion3!$F36</f>
        <v>313502.37793821184</v>
      </c>
      <c r="HZ95">
        <f>(HW95*'Default-Data'!$C$60/biopower_dollar_index)/CustomRegion3!$F36</f>
        <v>5923.0175337377723</v>
      </c>
      <c r="IA95">
        <v>652287.12662742403</v>
      </c>
      <c r="IB95">
        <v>810054.79089520918</v>
      </c>
      <c r="IC95">
        <f>HN95*CustomRegion3!D36</f>
        <v>0</v>
      </c>
      <c r="ID95">
        <f>IA95*CustomRegion3!$D36</f>
        <v>238731.55559044323</v>
      </c>
      <c r="IE95">
        <f>IB95*CustomRegion3!$D36</f>
        <v>296473.18251363141</v>
      </c>
      <c r="IF95">
        <f>HN95*CustomRegion3!E36</f>
        <v>0</v>
      </c>
      <c r="IG95">
        <f>IA95*CustomRegion3!$E36</f>
        <v>191015.02796355201</v>
      </c>
      <c r="IH95">
        <f>IB95*CustomRegion3!$E36</f>
        <v>237215.53318840594</v>
      </c>
      <c r="II95">
        <f>(IF95*'Default-Data'!$C$60/biopower_dollar_index)/CustomRegion3!$F36</f>
        <v>0</v>
      </c>
      <c r="IJ95">
        <f>(IG95*'Default-Data'!$C$60/biopower_dollar_index)/CustomRegion3!$F36</f>
        <v>350.10107695433743</v>
      </c>
      <c r="IK95">
        <f>(IH95*'Default-Data'!$C$60/biopower_dollar_index)/CustomRegion3!$F36</f>
        <v>434.77947533743315</v>
      </c>
    </row>
    <row r="96" spans="2:245" x14ac:dyDescent="0.3">
      <c r="B96">
        <v>308</v>
      </c>
      <c r="C96" t="s">
        <v>191</v>
      </c>
      <c r="D96">
        <f t="shared" si="137"/>
        <v>0</v>
      </c>
      <c r="G96">
        <f t="shared" si="138"/>
        <v>38624.496440424569</v>
      </c>
      <c r="H96">
        <f t="shared" si="138"/>
        <v>4355.7480274896661</v>
      </c>
      <c r="I96">
        <f t="shared" si="138"/>
        <v>0</v>
      </c>
      <c r="J96">
        <f t="shared" si="138"/>
        <v>17277.808795571393</v>
      </c>
      <c r="K96">
        <f t="shared" si="138"/>
        <v>1948.4469317738101</v>
      </c>
      <c r="L96">
        <f t="shared" si="138"/>
        <v>0</v>
      </c>
      <c r="M96">
        <f t="shared" si="138"/>
        <v>4173.1914795888879</v>
      </c>
      <c r="N96">
        <f t="shared" si="138"/>
        <v>470.61767092791052</v>
      </c>
      <c r="O96">
        <f t="shared" si="138"/>
        <v>0</v>
      </c>
      <c r="P96">
        <f t="shared" si="138"/>
        <v>0.2314447569573648</v>
      </c>
      <c r="Q96">
        <f t="shared" si="138"/>
        <v>2.6100406128137098E-2</v>
      </c>
      <c r="AD96">
        <v>95</v>
      </c>
      <c r="AE96" t="s">
        <v>296</v>
      </c>
      <c r="AF96" s="4">
        <v>0</v>
      </c>
      <c r="AG96" s="4">
        <v>0</v>
      </c>
      <c r="AI96" s="84">
        <v>22089483.307060972</v>
      </c>
      <c r="AJ96" s="84">
        <v>44089452.702300787</v>
      </c>
      <c r="AK96">
        <f>'Colombia-IO-Data'!$AN38*Calculations!AF96</f>
        <v>0</v>
      </c>
      <c r="AL96">
        <f>'Colombia-IO-Data'!$AN38*AI96</f>
        <v>19590726.879603375</v>
      </c>
      <c r="AM96">
        <f>'Colombia-IO-Data'!$AN38*AJ96</f>
        <v>39102065.637083828</v>
      </c>
      <c r="AN96">
        <f>'Colombia-IO-Data'!$AO38*Calculations!AK96</f>
        <v>0</v>
      </c>
      <c r="AO96">
        <f>'Colombia-IO-Data'!$AO38*Calculations!AL96</f>
        <v>645459.59761885484</v>
      </c>
      <c r="AP96">
        <f>'Colombia-IO-Data'!$AO38*Calculations!AM96</f>
        <v>1288303.5788965658</v>
      </c>
      <c r="AQ96">
        <f>(AN96*'Default-Data'!$F$19/biopower_dollar_index)/'Colombia-IO-Data'!$AP38</f>
        <v>0</v>
      </c>
      <c r="AR96">
        <f>(AO96*'Default-Data'!$F$19/biopower_dollar_index)/'Colombia-IO-Data'!$AP38</f>
        <v>106.19045747563415</v>
      </c>
      <c r="AS96">
        <f>(AP96*'Default-Data'!$F$19/biopower_dollar_index)/'Colombia-IO-Data'!$AP38</f>
        <v>211.95059600199332</v>
      </c>
      <c r="AT96" s="84">
        <v>1151587.0937451769</v>
      </c>
      <c r="AU96" s="84">
        <v>4467953.4462824315</v>
      </c>
      <c r="AV96" s="31">
        <f>'Colombia-IO-Data'!$AN38*AG96</f>
        <v>0</v>
      </c>
      <c r="AW96">
        <f>'Colombia-IO-Data'!$AN38*AT96</f>
        <v>1021319.8705479208</v>
      </c>
      <c r="AX96">
        <f>'Colombia-IO-Data'!$AN38*AU96</f>
        <v>3962539.7507112529</v>
      </c>
      <c r="AY96" s="31">
        <f>'Colombia-IO-Data'!$AO38*AV96</f>
        <v>0</v>
      </c>
      <c r="AZ96" s="31">
        <f>'Colombia-IO-Data'!$AO38*AW96</f>
        <v>33649.63008954715</v>
      </c>
      <c r="BA96" s="31">
        <f>'Colombia-IO-Data'!$AO38*AX96</f>
        <v>130554.58987107189</v>
      </c>
      <c r="BB96">
        <f>(AY96*'Default-Data'!$F$19/biopower_dollar_index)/'Colombia-IO-Data'!$AP38</f>
        <v>0</v>
      </c>
      <c r="BC96">
        <f>(AZ96*'Default-Data'!$F$19/biopower_dollar_index)/'Colombia-IO-Data'!$AP38</f>
        <v>5.5360081812663653</v>
      </c>
      <c r="BD96">
        <f>(BA96*'Default-Data'!$F$19/biopower_dollar_index)/'Colombia-IO-Data'!$AP38</f>
        <v>21.478728761795299</v>
      </c>
      <c r="BF96" t="s">
        <v>953</v>
      </c>
      <c r="BG96" s="18">
        <f t="shared" si="127"/>
        <v>0</v>
      </c>
      <c r="BH96" s="18">
        <f t="shared" si="128"/>
        <v>0</v>
      </c>
      <c r="BJ96" s="84">
        <v>15176888.347503189</v>
      </c>
      <c r="BK96" s="84">
        <v>58919728.882404551</v>
      </c>
      <c r="BL96">
        <f>BG96*'Mexico-IO-Data'!AQ38</f>
        <v>0</v>
      </c>
      <c r="BM96">
        <f>BJ96*'Mexico-IO-Data'!$AQ38</f>
        <v>14026261.526626285</v>
      </c>
      <c r="BN96">
        <f>BK96*'Mexico-IO-Data'!$AQ38</f>
        <v>54452764.457378432</v>
      </c>
      <c r="BO96">
        <f>BG96*'Mexico-IO-Data'!AR38</f>
        <v>0</v>
      </c>
      <c r="BP96">
        <f>BJ96*'Mexico-IO-Data'!$AR38</f>
        <v>200952.27894870174</v>
      </c>
      <c r="BQ96">
        <f>BK96*'Mexico-IO-Data'!$AR38</f>
        <v>780137.10866540659</v>
      </c>
      <c r="BR96">
        <f>(BO96*'Default-Data'!$F$19/biopower_dollar_index)/'Mexico-IO-Data'!$AS38</f>
        <v>0</v>
      </c>
      <c r="BS96">
        <f>(BP96*'Default-Data'!$F$19/biopower_dollar_index)/'Mexico-IO-Data'!$AS38</f>
        <v>67.40843485165459</v>
      </c>
      <c r="BT96">
        <f>(BQ96*'Default-Data'!$F$19/biopower_dollar_index)/'Mexico-IO-Data'!$AS38</f>
        <v>261.6930832531371</v>
      </c>
      <c r="BU96" s="84">
        <v>868229.77438504901</v>
      </c>
      <c r="BV96" s="84">
        <v>3700991.8451720579</v>
      </c>
      <c r="BW96" s="31">
        <f>BH96*'Mexico-IO-Data'!AQ38</f>
        <v>0</v>
      </c>
      <c r="BX96">
        <f>BU96*'Mexico-IO-Data'!$AQ38</f>
        <v>802405.44714370836</v>
      </c>
      <c r="BY96">
        <f>BV96*'Mexico-IO-Data'!$AQ38</f>
        <v>3420403.3356306902</v>
      </c>
      <c r="BZ96" s="31">
        <f>BH96*'Mexico-IO-Data'!AR38</f>
        <v>0</v>
      </c>
      <c r="CA96">
        <f>BU96*'Mexico-IO-Data'!$AR38</f>
        <v>11495.95014596625</v>
      </c>
      <c r="CB96">
        <f>BV96*'Mexico-IO-Data'!$AR38</f>
        <v>49003.638204944597</v>
      </c>
      <c r="CC96">
        <f>(BZ96*'Default-Data'!$F$19/biopower_dollar_index)/'Mexico-IO-Data'!$AS38</f>
        <v>0</v>
      </c>
      <c r="CD96">
        <f>(CA96*'Default-Data'!$F$19/biopower_dollar_index)/'Mexico-IO-Data'!$AS38</f>
        <v>3.856258861687528</v>
      </c>
      <c r="CE96">
        <f>(CB96*'Default-Data'!$F$19/biopower_dollar_index)/'Mexico-IO-Data'!$AS38</f>
        <v>16.438024842083539</v>
      </c>
      <c r="CG96" t="s">
        <v>296</v>
      </c>
      <c r="CH96">
        <v>0</v>
      </c>
      <c r="CI96">
        <v>0</v>
      </c>
      <c r="CK96" s="84">
        <v>23114880.850238316</v>
      </c>
      <c r="CL96" s="84">
        <v>44353292.384514757</v>
      </c>
      <c r="CM96">
        <f>CH96*'Philippines-IO-Data'!AN38</f>
        <v>0</v>
      </c>
      <c r="CN96">
        <f>CK96*'Philippines-IO-Data'!$AN38</f>
        <v>18757043.131415013</v>
      </c>
      <c r="CO96">
        <f>CL96*'Philippines-IO-Data'!$AN38</f>
        <v>35991386.832869053</v>
      </c>
      <c r="CP96">
        <f>CH96*'Philippines-IO-Data'!AO38</f>
        <v>0</v>
      </c>
      <c r="CQ96">
        <f>CK96*'Philippines-IO-Data'!$AO38</f>
        <v>480733.66665821936</v>
      </c>
      <c r="CR96">
        <f>CL96*'Philippines-IO-Data'!$AO38</f>
        <v>922441.30586344877</v>
      </c>
      <c r="CS96" s="20">
        <f>(CP96*'Default-Data'!$F$19/biopower_dollar_index)/'Philippines-IO-Data'!$AP38</f>
        <v>0</v>
      </c>
      <c r="CT96" s="20">
        <f>(CQ96*'Default-Data'!$F$19/biopower_dollar_index)/'Philippines-IO-Data'!$AP38</f>
        <v>95.235584062112707</v>
      </c>
      <c r="CU96" s="20">
        <f>(CR96*'Default-Data'!$F$19/biopower_dollar_index)/'Philippines-IO-Data'!$AP38</f>
        <v>182.73992986095664</v>
      </c>
      <c r="CV96" s="84">
        <v>359968.34574135276</v>
      </c>
      <c r="CW96" s="84">
        <v>4436685.4932974195</v>
      </c>
      <c r="CX96">
        <f>CI96*'Philippines-IO-Data'!AN38</f>
        <v>0</v>
      </c>
      <c r="CY96">
        <f>CV96*'Philippines-IO-Data'!$AN38</f>
        <v>292103.6812069508</v>
      </c>
      <c r="CZ96">
        <f>CW96*'Philippines-IO-Data'!$AN38</f>
        <v>3600239.2440385432</v>
      </c>
      <c r="DA96">
        <f>CI96*'Philippines-IO-Data'!AO38</f>
        <v>0</v>
      </c>
      <c r="DB96">
        <f>CV96*'Philippines-IO-Data'!$AO38</f>
        <v>7486.4717603487015</v>
      </c>
      <c r="DC96">
        <f>CW96*'Philippines-IO-Data'!$AO38</f>
        <v>92272.337409872882</v>
      </c>
      <c r="DD96" s="20">
        <f>(DA96*'Default-Data'!$F$19/biopower_dollar_index)/'Philippines-IO-Data'!$AP38</f>
        <v>0</v>
      </c>
      <c r="DE96" s="20">
        <f>(DB96*'Default-Data'!$F$19/biopower_dollar_index)/'Philippines-IO-Data'!$AP38</f>
        <v>1.4831050124230603</v>
      </c>
      <c r="DF96" s="20">
        <f>(DC96*'Default-Data'!$F$19/biopower_dollar_index)/'Philippines-IO-Data'!$AP38</f>
        <v>18.279580889543116</v>
      </c>
      <c r="DH96" t="s">
        <v>953</v>
      </c>
      <c r="DI96" s="18">
        <f t="shared" si="129"/>
        <v>0</v>
      </c>
      <c r="DJ96" s="18">
        <f t="shared" si="130"/>
        <v>0</v>
      </c>
      <c r="DL96" s="84">
        <v>51474725.274957299</v>
      </c>
      <c r="DM96" s="84">
        <v>66487745.694017082</v>
      </c>
      <c r="DN96" s="18">
        <f>DI96*'SouthAfrica-IO-Data'!AR38</f>
        <v>0</v>
      </c>
      <c r="DO96">
        <f>DL96*'Mexico-IO-Data'!$AQ38</f>
        <v>47572199.398605317</v>
      </c>
      <c r="DP96">
        <f>DM96*'Mexico-IO-Data'!$AQ38</f>
        <v>61447016.546940982</v>
      </c>
      <c r="DQ96" s="18">
        <f>DI96*'SouthAfrica-IO-Data'!AS38</f>
        <v>0</v>
      </c>
      <c r="DR96">
        <f>DL96*'Mexico-IO-Data'!$AR38</f>
        <v>681560.21942157426</v>
      </c>
      <c r="DS96">
        <f>DM96*'Mexico-IO-Data'!$AR38</f>
        <v>880342.77603238181</v>
      </c>
      <c r="DT96">
        <f>(DQ96*'Default-Data'!$F$19/biopower_dollar_index)/'SouthAfrica-IO-Data'!$AT38</f>
        <v>0</v>
      </c>
      <c r="DU96">
        <f>(DR96*'Default-Data'!$F$19/biopower_dollar_index)/'SouthAfrica-IO-Data'!$AT38</f>
        <v>33.264800830332753</v>
      </c>
      <c r="DV96">
        <f>(DS96*'Default-Data'!$F$19/biopower_dollar_index)/'SouthAfrica-IO-Data'!$AT38</f>
        <v>42.966749338734139</v>
      </c>
      <c r="DW96" s="84">
        <v>1711089.2926961409</v>
      </c>
      <c r="DX96" s="84">
        <v>5889521.6699504973</v>
      </c>
      <c r="DY96" s="31">
        <f>DJ96*'SouthAfrica-IO-Data'!AR38</f>
        <v>0</v>
      </c>
      <c r="DZ96">
        <f>DW96*'SouthAfrica-IO-Data'!$AR38</f>
        <v>1006178.8221178595</v>
      </c>
      <c r="EA96">
        <f>DX96*'SouthAfrica-IO-Data'!$AR38</f>
        <v>3463239.4709051205</v>
      </c>
      <c r="EB96" s="31">
        <f>DJ96*'SouthAfrica-IO-Data'!AS38</f>
        <v>0</v>
      </c>
      <c r="EC96">
        <f>DW96*'SouthAfrica-IO-Data'!$AS38</f>
        <v>61835.300417486178</v>
      </c>
      <c r="ED96">
        <f>DX96*'SouthAfrica-IO-Data'!$AS38</f>
        <v>212835.38114065904</v>
      </c>
      <c r="EE96">
        <f>(EB96*'Default-Data'!$F$19/biopower_dollar_index)/'SouthAfrica-IO-Data'!$AT38</f>
        <v>0</v>
      </c>
      <c r="EF96">
        <f>(EC96*'Default-Data'!$F$19/biopower_dollar_index)/'SouthAfrica-IO-Data'!$AT38</f>
        <v>3.0179856365695028</v>
      </c>
      <c r="EG96">
        <f>(ED96*'Default-Data'!$F$19/biopower_dollar_index)/'SouthAfrica-IO-Data'!$AT38</f>
        <v>10.387822471946157</v>
      </c>
      <c r="EI96" t="s">
        <v>154</v>
      </c>
      <c r="EJ96">
        <v>0</v>
      </c>
      <c r="EK96">
        <v>0</v>
      </c>
      <c r="EM96" s="84">
        <v>230384020.44870794</v>
      </c>
      <c r="EN96" s="84">
        <v>41321172.720843017</v>
      </c>
      <c r="EO96">
        <f>EJ96*'Zambia-IO-Data'!BO36</f>
        <v>0</v>
      </c>
      <c r="EP96">
        <f>EM96*'Zambia-IO-Data'!$BO36</f>
        <v>47995595.31631773</v>
      </c>
      <c r="EQ96">
        <f>EN96*'Zambia-IO-Data'!$BO36</f>
        <v>8608384.731035592</v>
      </c>
      <c r="ER96">
        <f>EJ96*'Zambia-IO-Data'!BN36</f>
        <v>0</v>
      </c>
      <c r="ES96">
        <f>EM96*'Zambia-IO-Data'!$BN36</f>
        <v>11436754.863944503</v>
      </c>
      <c r="ET96">
        <f>EN96*'Zambia-IO-Data'!$BN36</f>
        <v>2051271.2738434311</v>
      </c>
      <c r="EU96">
        <f>(ER96*'Default-Data'!$F$19/biopower_dollar_index)/'Zambia-IO-Data'!$BP36</f>
        <v>0</v>
      </c>
      <c r="EV96">
        <f>(ES96*'Default-Data'!$F$19/biopower_dollar_index)/'Zambia-IO-Data'!$BP36</f>
        <v>8876.662024149291</v>
      </c>
      <c r="EW96">
        <f>(ET96*'Default-Data'!$F$19/biopower_dollar_index)/'Zambia-IO-Data'!$BP36</f>
        <v>1592.0986358777557</v>
      </c>
      <c r="EX96" s="84">
        <v>10959061.33840479</v>
      </c>
      <c r="EY96" s="84">
        <v>3320865.1313687917</v>
      </c>
      <c r="EZ96">
        <f>EK96*'Zambia-IO-Data'!BO36</f>
        <v>0</v>
      </c>
      <c r="FA96">
        <f>EX96*'Zambia-IO-Data'!$BO36</f>
        <v>2283086.6134740617</v>
      </c>
      <c r="FB96">
        <f>EY96*'Zambia-IO-Data'!$BO36</f>
        <v>691831.39800588856</v>
      </c>
      <c r="FC96">
        <f>EK96*'Zambia-IO-Data'!BN36</f>
        <v>0</v>
      </c>
      <c r="FD96">
        <f>EX96*'Zambia-IO-Data'!$BN36</f>
        <v>544031.21285129059</v>
      </c>
      <c r="FE96">
        <f>EY96*'Zambia-IO-Data'!$BN36</f>
        <v>164854.83832478509</v>
      </c>
      <c r="FF96">
        <f>(FC96*'Default-Data'!$F$19/biopower_dollar_index)/'Zambia-IO-Data'!$BP36</f>
        <v>0</v>
      </c>
      <c r="FG96">
        <f>(FD96*'Default-Data'!$F$19/biopower_dollar_index)/'Zambia-IO-Data'!$BP36</f>
        <v>422.25100253686486</v>
      </c>
      <c r="FH96">
        <f>(FE96*'Default-Data'!$F$19/biopower_dollar_index)/'Zambia-IO-Data'!$BP36</f>
        <v>127.95243932947098</v>
      </c>
      <c r="FJ96" t="s">
        <v>296</v>
      </c>
      <c r="FK96">
        <f t="shared" si="131"/>
        <v>0</v>
      </c>
      <c r="FL96">
        <f t="shared" si="132"/>
        <v>0</v>
      </c>
      <c r="FN96">
        <v>26350677.145273048</v>
      </c>
      <c r="FO96">
        <v>51339721.07135886</v>
      </c>
      <c r="FP96">
        <f>FK96*CustomRegion1!C34</f>
        <v>0</v>
      </c>
      <c r="FQ96">
        <f>FN96*CustomRegion1!$C34</f>
        <v>21382796.258315239</v>
      </c>
      <c r="FR96">
        <f>FO96*CustomRegion1!$C34</f>
        <v>41660667.373951264</v>
      </c>
      <c r="FS96">
        <f>FK96*CustomRegion1!D34</f>
        <v>0</v>
      </c>
      <c r="FT96">
        <f>FN96*CustomRegion1!$D34</f>
        <v>548030.41058476618</v>
      </c>
      <c r="FU96">
        <f>FO96*CustomRegion1!$D34</f>
        <v>1067742.1404744179</v>
      </c>
      <c r="FV96">
        <f>(FS96*'Default-Data'!$F$19/biopower_dollar_index)/CustomRegion1!$E34</f>
        <v>0</v>
      </c>
      <c r="FW96">
        <f>(FT96*'Default-Data'!$F$19/biopower_dollar_index)/CustomRegion1!$E34</f>
        <v>109.02103496709647</v>
      </c>
      <c r="FX96">
        <f>(FU96*'Default-Data'!$F$19/biopower_dollar_index)/CustomRegion1!$E34</f>
        <v>212.40856526245435</v>
      </c>
      <c r="FY96">
        <v>626177.19627048157</v>
      </c>
      <c r="FZ96">
        <v>5018673.6203487478</v>
      </c>
      <c r="GA96">
        <f>FL96*CustomRegion1!C34</f>
        <v>0</v>
      </c>
      <c r="GB96">
        <f>FY96*CustomRegion1!$C34</f>
        <v>508124.30115696887</v>
      </c>
      <c r="GC96">
        <f>FZ96*CustomRegion1!$C34</f>
        <v>4072505.4206111408</v>
      </c>
      <c r="GD96">
        <f>FL96*CustomRegion1!D34</f>
        <v>0</v>
      </c>
      <c r="GE96">
        <f>FY96*CustomRegion1!$D34</f>
        <v>13022.97258165484</v>
      </c>
      <c r="GF96">
        <f>FZ96*CustomRegion1!$D34</f>
        <v>104376.28413067332</v>
      </c>
      <c r="GG96">
        <f>(GD96*'Default-Data'!$C$58/biopower_dollar_index)/CustomRegion1!$E34</f>
        <v>0</v>
      </c>
      <c r="GH96">
        <f>(GE96*'Default-Data'!$C$58/biopower_dollar_index)/CustomRegion1!$E34</f>
        <v>2.5906919064677121</v>
      </c>
      <c r="GI96">
        <f>(GF96*'Default-Data'!$C$58/biopower_dollar_index)/CustomRegion1!$E34</f>
        <v>20.763830441094949</v>
      </c>
      <c r="GK96" t="s">
        <v>59</v>
      </c>
      <c r="GL96">
        <f t="shared" si="133"/>
        <v>0</v>
      </c>
      <c r="GM96">
        <f t="shared" si="134"/>
        <v>0</v>
      </c>
      <c r="GO96">
        <v>16731887.5129578</v>
      </c>
      <c r="GP96">
        <v>21091905.121519063</v>
      </c>
      <c r="GQ96">
        <f>GL96*CustomRegion2!C38</f>
        <v>0</v>
      </c>
      <c r="GR96">
        <f>GO96*CustomRegion2!$C38</f>
        <v>10286170.422437737</v>
      </c>
      <c r="GS96">
        <f>GP96*CustomRegion2!$C38</f>
        <v>12966554.457517982</v>
      </c>
      <c r="GT96">
        <f>GL96*CustomRegion2!D38</f>
        <v>0</v>
      </c>
      <c r="GU96">
        <f>GO96*CustomRegion2!$D38</f>
        <v>2814977.4051199434</v>
      </c>
      <c r="GV96">
        <f>GP96*CustomRegion2!$D38</f>
        <v>3548507.9792718492</v>
      </c>
      <c r="GW96">
        <f>(GT96*'Default-Data'!$C$59/biopower_dollar_index)/CustomRegion2!$E38</f>
        <v>0</v>
      </c>
      <c r="GX96">
        <f>(GU96*'Default-Data'!$C$59/biopower_dollar_index)/CustomRegion2!$E38</f>
        <v>178.49421893774968</v>
      </c>
      <c r="GY96">
        <f>(GV96*'Default-Data'!$C$59/biopower_dollar_index)/CustomRegion2!$E38</f>
        <v>225.0064810475852</v>
      </c>
      <c r="GZ96">
        <v>671213.14562776522</v>
      </c>
      <c r="HA96">
        <v>1175143.4400278346</v>
      </c>
      <c r="HB96">
        <f>GM96*CustomRegion2!C38</f>
        <v>0</v>
      </c>
      <c r="HC96">
        <f>GZ96*CustomRegion2!$C38</f>
        <v>412638.01231993886</v>
      </c>
      <c r="HD96">
        <f>HA96*CustomRegion2!$C38</f>
        <v>722436.46663144615</v>
      </c>
      <c r="HE96">
        <f>GM96*CustomRegion2!D38</f>
        <v>0</v>
      </c>
      <c r="HF96">
        <f>GZ96*CustomRegion2!$D38</f>
        <v>112925.0861565009</v>
      </c>
      <c r="HG96">
        <f>HA96*CustomRegion2!$D38</f>
        <v>197706.45893306637</v>
      </c>
      <c r="HH96">
        <f>(HE96*'Default-Data'!$C$59/biopower_dollar_index)/CustomRegion2!$E38</f>
        <v>0</v>
      </c>
      <c r="HI96">
        <f>(HF96*'Default-Data'!$C$59/biopower_dollar_index)/CustomRegion2!$E38</f>
        <v>7.1604393752225759</v>
      </c>
      <c r="HJ96">
        <f>(HG96*'Default-Data'!$C$59/biopower_dollar_index)/CustomRegion2!$E38</f>
        <v>12.536320860700592</v>
      </c>
      <c r="HL96" t="s">
        <v>154</v>
      </c>
      <c r="HM96">
        <f t="shared" si="135"/>
        <v>0</v>
      </c>
      <c r="HN96">
        <f t="shared" si="136"/>
        <v>0</v>
      </c>
      <c r="HP96">
        <v>230384020.44870794</v>
      </c>
      <c r="HQ96">
        <v>41321172.720843017</v>
      </c>
      <c r="HR96">
        <f>HM96*CustomRegion3!D37</f>
        <v>0</v>
      </c>
      <c r="HS96">
        <f>HP96*CustomRegion3!$D37</f>
        <v>47995595.31631773</v>
      </c>
      <c r="HT96">
        <f>HQ96*CustomRegion3!$D37</f>
        <v>8608384.731035592</v>
      </c>
      <c r="HU96">
        <f>HM96*CustomRegion3!E37</f>
        <v>0</v>
      </c>
      <c r="HV96">
        <f>HP96*CustomRegion3!$E37</f>
        <v>11436754.863944503</v>
      </c>
      <c r="HW96">
        <f>HQ96*CustomRegion3!$E37</f>
        <v>2051271.2738434311</v>
      </c>
      <c r="HX96">
        <f>(HU96*'Default-Data'!$C$60/biopower_dollar_index)/CustomRegion3!$F37</f>
        <v>0</v>
      </c>
      <c r="HY96">
        <f>(HV96*'Default-Data'!$C$60/biopower_dollar_index)/CustomRegion3!$F37</f>
        <v>8912.6136670028027</v>
      </c>
      <c r="HZ96">
        <f>(HW96*'Default-Data'!$C$60/biopower_dollar_index)/CustomRegion3!$F37</f>
        <v>1598.5468437050808</v>
      </c>
      <c r="IA96">
        <v>10959061.33840479</v>
      </c>
      <c r="IB96">
        <v>3320865.1313687917</v>
      </c>
      <c r="IC96">
        <f>HN96*CustomRegion3!D37</f>
        <v>0</v>
      </c>
      <c r="ID96">
        <f>IA96*CustomRegion3!$D37</f>
        <v>2283086.6134740617</v>
      </c>
      <c r="IE96">
        <f>IB96*CustomRegion3!$D37</f>
        <v>691831.39800588856</v>
      </c>
      <c r="IF96">
        <f>HN96*CustomRegion3!E37</f>
        <v>0</v>
      </c>
      <c r="IG96">
        <f>IA96*CustomRegion3!$E37</f>
        <v>544031.21285129059</v>
      </c>
      <c r="IH96">
        <f>IB96*CustomRegion3!$E37</f>
        <v>164854.83832478509</v>
      </c>
      <c r="II96">
        <f>(IF96*'Default-Data'!$C$60/biopower_dollar_index)/CustomRegion3!$F37</f>
        <v>0</v>
      </c>
      <c r="IJ96">
        <f>(IG96*'Default-Data'!$C$60/biopower_dollar_index)/CustomRegion3!$F37</f>
        <v>423.96117435555561</v>
      </c>
      <c r="IK96">
        <f>(IH96*'Default-Data'!$C$60/biopower_dollar_index)/CustomRegion3!$F37</f>
        <v>128.47066345341463</v>
      </c>
    </row>
    <row r="97" spans="2:245" x14ac:dyDescent="0.3">
      <c r="B97">
        <v>309</v>
      </c>
      <c r="C97" t="s">
        <v>192</v>
      </c>
      <c r="D97">
        <f t="shared" si="137"/>
        <v>0</v>
      </c>
      <c r="G97">
        <f t="shared" si="138"/>
        <v>1351.5838454883872</v>
      </c>
      <c r="H97">
        <f t="shared" si="138"/>
        <v>290.83120768868412</v>
      </c>
      <c r="I97">
        <f t="shared" si="138"/>
        <v>0</v>
      </c>
      <c r="J97">
        <f t="shared" si="138"/>
        <v>679.76901205952663</v>
      </c>
      <c r="K97">
        <f t="shared" si="138"/>
        <v>146.27138626030171</v>
      </c>
      <c r="L97">
        <f t="shared" si="138"/>
        <v>0</v>
      </c>
      <c r="M97">
        <f t="shared" si="138"/>
        <v>298.97351982220385</v>
      </c>
      <c r="N97">
        <f t="shared" si="138"/>
        <v>64.332545943836053</v>
      </c>
      <c r="O97">
        <f t="shared" si="138"/>
        <v>0</v>
      </c>
      <c r="P97">
        <f t="shared" si="138"/>
        <v>0.10490809065023128</v>
      </c>
      <c r="Q97">
        <f t="shared" si="138"/>
        <v>2.2573920812952529E-2</v>
      </c>
      <c r="AD97">
        <v>96</v>
      </c>
      <c r="AE97" t="s">
        <v>297</v>
      </c>
      <c r="AF97" s="4">
        <v>0</v>
      </c>
      <c r="AG97" s="4">
        <v>0</v>
      </c>
      <c r="AI97" s="84">
        <v>2166701.2493088893</v>
      </c>
      <c r="AJ97" s="84">
        <v>783160.42919807089</v>
      </c>
      <c r="AK97">
        <f>'Colombia-IO-Data'!$AN39*Calculations!AF97</f>
        <v>0</v>
      </c>
      <c r="AL97">
        <f>'Colombia-IO-Data'!$AN39*AI97</f>
        <v>1563603.4744467926</v>
      </c>
      <c r="AM97">
        <f>'Colombia-IO-Data'!$AN39*AJ97</f>
        <v>565168.99527977814</v>
      </c>
      <c r="AN97">
        <f>'Colombia-IO-Data'!$AO39*Calculations!AK97</f>
        <v>0</v>
      </c>
      <c r="AO97">
        <f>'Colombia-IO-Data'!$AO39*Calculations!AL97</f>
        <v>597028.58368756203</v>
      </c>
      <c r="AP97">
        <f>'Colombia-IO-Data'!$AO39*Calculations!AM97</f>
        <v>215797.70722586123</v>
      </c>
      <c r="AQ97">
        <f>(AN97*'Default-Data'!$F$19/biopower_dollar_index)/'Colombia-IO-Data'!$AP39</f>
        <v>0</v>
      </c>
      <c r="AR97">
        <f>(AO97*'Default-Data'!$F$19/biopower_dollar_index)/'Colombia-IO-Data'!$AP39</f>
        <v>104.57625827070514</v>
      </c>
      <c r="AS97">
        <f>(AP97*'Default-Data'!$F$19/biopower_dollar_index)/'Colombia-IO-Data'!$AP39</f>
        <v>37.799390819263763</v>
      </c>
      <c r="AT97" s="84">
        <v>290844.51992618345</v>
      </c>
      <c r="AU97" s="84">
        <v>79364.204456204199</v>
      </c>
      <c r="AV97" s="31">
        <f>'Colombia-IO-Data'!$AN39*AG97</f>
        <v>0</v>
      </c>
      <c r="AW97">
        <f>'Colombia-IO-Data'!$AN39*AT97</f>
        <v>209888.42002350162</v>
      </c>
      <c r="AX97">
        <f>'Colombia-IO-Data'!$AN39*AU97</f>
        <v>57273.307002526868</v>
      </c>
      <c r="AY97" s="31">
        <f>'Colombia-IO-Data'!$AO39*AV97</f>
        <v>0</v>
      </c>
      <c r="AZ97" s="31">
        <f>'Colombia-IO-Data'!$AO39*AW97</f>
        <v>80141.409370675712</v>
      </c>
      <c r="BA97" s="31">
        <f>'Colombia-IO-Data'!$AO39*AX97</f>
        <v>21868.588757721587</v>
      </c>
      <c r="BB97">
        <f>(AY97*'Default-Data'!$F$19/biopower_dollar_index)/'Colombia-IO-Data'!$AP39</f>
        <v>0</v>
      </c>
      <c r="BC97">
        <f>(AZ97*'Default-Data'!$F$19/biopower_dollar_index)/'Colombia-IO-Data'!$AP39</f>
        <v>14.037667464363805</v>
      </c>
      <c r="BD97">
        <f>(BA97*'Default-Data'!$F$19/biopower_dollar_index)/'Colombia-IO-Data'!$AP39</f>
        <v>3.8305288028556674</v>
      </c>
      <c r="BF97" t="s">
        <v>954</v>
      </c>
      <c r="BG97" s="18">
        <f t="shared" si="127"/>
        <v>0</v>
      </c>
      <c r="BH97" s="18">
        <f t="shared" si="128"/>
        <v>0</v>
      </c>
      <c r="BJ97" s="84">
        <v>5677003.1938648401</v>
      </c>
      <c r="BK97" s="84">
        <v>1503332.4391173683</v>
      </c>
      <c r="BL97">
        <f>BG97*'Mexico-IO-Data'!AQ39</f>
        <v>0</v>
      </c>
      <c r="BM97">
        <f>BJ97*'Mexico-IO-Data'!$AQ39</f>
        <v>4670462.7085157586</v>
      </c>
      <c r="BN97">
        <f>BK97*'Mexico-IO-Data'!$AQ39</f>
        <v>1236789.5270849254</v>
      </c>
      <c r="BO97">
        <f>BG97*'Mexico-IO-Data'!AR39</f>
        <v>0</v>
      </c>
      <c r="BP97">
        <f>BJ97*'Mexico-IO-Data'!$AR39</f>
        <v>212558.14360345228</v>
      </c>
      <c r="BQ97">
        <f>BK97*'Mexico-IO-Data'!$AR39</f>
        <v>56287.717580108445</v>
      </c>
      <c r="BR97">
        <f>(BO97*'Default-Data'!$F$19/biopower_dollar_index)/'Mexico-IO-Data'!$AS39</f>
        <v>0</v>
      </c>
      <c r="BS97">
        <f>(BP97*'Default-Data'!$F$19/biopower_dollar_index)/'Mexico-IO-Data'!$AS39</f>
        <v>71.301563984450254</v>
      </c>
      <c r="BT97">
        <f>(BQ97*'Default-Data'!$F$19/biopower_dollar_index)/'Mexico-IO-Data'!$AS39</f>
        <v>18.881432762529943</v>
      </c>
      <c r="BU97" s="84">
        <v>489461.57902489242</v>
      </c>
      <c r="BV97" s="84">
        <v>94430.527826436446</v>
      </c>
      <c r="BW97" s="31">
        <f>BH97*'Mexico-IO-Data'!AQ39</f>
        <v>0</v>
      </c>
      <c r="BX97">
        <f>BU97*'Mexico-IO-Data'!$AQ39</f>
        <v>402679.36691624578</v>
      </c>
      <c r="BY97">
        <f>BV97*'Mexico-IO-Data'!$AQ39</f>
        <v>77687.865181308793</v>
      </c>
      <c r="BZ97" s="31">
        <f>BH97*'Mexico-IO-Data'!AR39</f>
        <v>0</v>
      </c>
      <c r="CA97">
        <f>BU97*'Mexico-IO-Data'!$AR39</f>
        <v>18326.402337624364</v>
      </c>
      <c r="CB97">
        <f>BV97*'Mexico-IO-Data'!$AR39</f>
        <v>3535.6643300770629</v>
      </c>
      <c r="CC97">
        <f>(BZ97*'Default-Data'!$F$19/biopower_dollar_index)/'Mexico-IO-Data'!$AS39</f>
        <v>0</v>
      </c>
      <c r="CD97">
        <f>(CA97*'Default-Data'!$F$19/biopower_dollar_index)/'Mexico-IO-Data'!$AS39</f>
        <v>6.1474998168909476</v>
      </c>
      <c r="CE97">
        <f>(CB97*'Default-Data'!$F$19/biopower_dollar_index)/'Mexico-IO-Data'!$AS39</f>
        <v>1.18602087967442</v>
      </c>
      <c r="CG97" t="s">
        <v>297</v>
      </c>
      <c r="CH97">
        <v>0</v>
      </c>
      <c r="CI97">
        <v>0</v>
      </c>
      <c r="CK97" s="84">
        <v>1658041.996871904</v>
      </c>
      <c r="CL97" s="84">
        <v>850630.49607780157</v>
      </c>
      <c r="CM97">
        <f>CH97*'Philippines-IO-Data'!AN39</f>
        <v>0</v>
      </c>
      <c r="CN97">
        <f>CK97*'Philippines-IO-Data'!$AN39</f>
        <v>838257.02422588854</v>
      </c>
      <c r="CO97">
        <f>CL97*'Philippines-IO-Data'!$AN39</f>
        <v>430053.63537426578</v>
      </c>
      <c r="CP97">
        <f>CH97*'Philippines-IO-Data'!AO39</f>
        <v>0</v>
      </c>
      <c r="CQ97">
        <f>CK97*'Philippines-IO-Data'!$AO39</f>
        <v>229146.96896551485</v>
      </c>
      <c r="CR97">
        <f>CL97*'Philippines-IO-Data'!$AO39</f>
        <v>117559.98958627069</v>
      </c>
      <c r="CS97" s="20">
        <f>(CP97*'Default-Data'!$F$19/biopower_dollar_index)/'Philippines-IO-Data'!$AP39</f>
        <v>0</v>
      </c>
      <c r="CT97" s="20">
        <f>(CQ97*'Default-Data'!$F$19/biopower_dollar_index)/'Philippines-IO-Data'!$AP39</f>
        <v>45.395084511542613</v>
      </c>
      <c r="CU97" s="20">
        <f>(CR97*'Default-Data'!$F$19/biopower_dollar_index)/'Philippines-IO-Data'!$AP39</f>
        <v>23.289182861711602</v>
      </c>
      <c r="CV97" s="84">
        <v>147852.6303015927</v>
      </c>
      <c r="CW97" s="84">
        <v>85089.060568193381</v>
      </c>
      <c r="CX97">
        <f>CI97*'Philippines-IO-Data'!AN39</f>
        <v>0</v>
      </c>
      <c r="CY97">
        <f>CV97*'Philippines-IO-Data'!$AN39</f>
        <v>74749.91956440697</v>
      </c>
      <c r="CZ97">
        <f>CW97*'Philippines-IO-Data'!$AN39</f>
        <v>43018.513910164053</v>
      </c>
      <c r="DA97">
        <f>CI97*'Philippines-IO-Data'!AO39</f>
        <v>0</v>
      </c>
      <c r="DB97">
        <f>CV97*'Philippines-IO-Data'!$AO39</f>
        <v>20433.729755402743</v>
      </c>
      <c r="DC97">
        <f>CW97*'Philippines-IO-Data'!$AO39</f>
        <v>11759.593760658512</v>
      </c>
      <c r="DD97" s="20">
        <f>(DA97*'Default-Data'!$F$19/biopower_dollar_index)/'Philippines-IO-Data'!$AP39</f>
        <v>0</v>
      </c>
      <c r="DE97" s="20">
        <f>(DB97*'Default-Data'!$F$19/biopower_dollar_index)/'Philippines-IO-Data'!$AP39</f>
        <v>4.0480172760745834</v>
      </c>
      <c r="DF97" s="20">
        <f>(DC97*'Default-Data'!$F$19/biopower_dollar_index)/'Philippines-IO-Data'!$AP39</f>
        <v>2.3296304332388535</v>
      </c>
      <c r="DH97" t="s">
        <v>954</v>
      </c>
      <c r="DI97" s="18">
        <f t="shared" si="129"/>
        <v>0</v>
      </c>
      <c r="DJ97" s="18">
        <f t="shared" si="130"/>
        <v>0</v>
      </c>
      <c r="DL97" s="84">
        <v>7841669.4543819716</v>
      </c>
      <c r="DM97" s="84">
        <v>2366924.1966535551</v>
      </c>
      <c r="DN97" s="18">
        <f>DI97*'SouthAfrica-IO-Data'!AR39</f>
        <v>0</v>
      </c>
      <c r="DO97">
        <f>DL97*'Mexico-IO-Data'!$AQ39</f>
        <v>6451330.6595948478</v>
      </c>
      <c r="DP97">
        <f>DM97*'Mexico-IO-Data'!$AQ39</f>
        <v>1947265.2765636691</v>
      </c>
      <c r="DQ97" s="18">
        <f>DI97*'SouthAfrica-IO-Data'!AS39</f>
        <v>0</v>
      </c>
      <c r="DR97">
        <f>DL97*'Mexico-IO-Data'!$AR39</f>
        <v>293607.49766296719</v>
      </c>
      <c r="DS97">
        <f>DM97*'Mexico-IO-Data'!$AR39</f>
        <v>88622.288223209776</v>
      </c>
      <c r="DT97">
        <f>(DQ97*'Default-Data'!$F$19/biopower_dollar_index)/'SouthAfrica-IO-Data'!$AT39</f>
        <v>0</v>
      </c>
      <c r="DU97">
        <f>(DR97*'Default-Data'!$F$19/biopower_dollar_index)/'SouthAfrica-IO-Data'!$AT39</f>
        <v>14.330054269217568</v>
      </c>
      <c r="DV97">
        <f>(DS97*'Default-Data'!$F$19/biopower_dollar_index)/'SouthAfrica-IO-Data'!$AT39</f>
        <v>4.3253738743369219</v>
      </c>
      <c r="DW97" s="84">
        <v>273290.99917999655</v>
      </c>
      <c r="DX97" s="84">
        <v>209663.46808440058</v>
      </c>
      <c r="DY97" s="31">
        <f>DJ97*'SouthAfrica-IO-Data'!AR39</f>
        <v>0</v>
      </c>
      <c r="DZ97">
        <f>DW97*'SouthAfrica-IO-Data'!$AR39</f>
        <v>116553.97909943498</v>
      </c>
      <c r="EA97">
        <f>DX97*'SouthAfrica-IO-Data'!$AR39</f>
        <v>89417.915519893722</v>
      </c>
      <c r="EB97" s="31">
        <f>DJ97*'SouthAfrica-IO-Data'!AS39</f>
        <v>0</v>
      </c>
      <c r="EC97">
        <f>DW97*'SouthAfrica-IO-Data'!$AS39</f>
        <v>38550.24306229697</v>
      </c>
      <c r="ED97">
        <f>DX97*'SouthAfrica-IO-Data'!$AS39</f>
        <v>29574.986663261418</v>
      </c>
      <c r="EE97">
        <f>(EB97*'Default-Data'!$F$19/biopower_dollar_index)/'SouthAfrica-IO-Data'!$AT39</f>
        <v>0</v>
      </c>
      <c r="EF97">
        <f>(EC97*'Default-Data'!$F$19/biopower_dollar_index)/'SouthAfrica-IO-Data'!$AT39</f>
        <v>1.8815155592803565</v>
      </c>
      <c r="EG97">
        <f>(ED97*'Default-Data'!$F$19/biopower_dollar_index)/'SouthAfrica-IO-Data'!$AT39</f>
        <v>1.4434616529527999</v>
      </c>
      <c r="EI97" t="s">
        <v>155</v>
      </c>
      <c r="EJ97">
        <v>0</v>
      </c>
      <c r="EK97">
        <v>0</v>
      </c>
      <c r="EM97" s="84">
        <v>6847126.2825300219</v>
      </c>
      <c r="EN97" s="84">
        <v>33040957.079377566</v>
      </c>
      <c r="EO97">
        <f>EJ97*'Zambia-IO-Data'!BO37</f>
        <v>0</v>
      </c>
      <c r="EP97">
        <f>EM97*'Zambia-IO-Data'!$BO37</f>
        <v>1466376.6829319615</v>
      </c>
      <c r="EQ97">
        <f>EN97*'Zambia-IO-Data'!$BO37</f>
        <v>7076032.6367242737</v>
      </c>
      <c r="ER97">
        <f>EJ97*'Zambia-IO-Data'!BN37</f>
        <v>0</v>
      </c>
      <c r="ES97">
        <f>EM97*'Zambia-IO-Data'!$BN37</f>
        <v>953833.43857416569</v>
      </c>
      <c r="ET97">
        <f>EN97*'Zambia-IO-Data'!$BN37</f>
        <v>4602744.0424479917</v>
      </c>
      <c r="EU97">
        <f>(ER97*'Default-Data'!$F$19/biopower_dollar_index)/'Zambia-IO-Data'!$BP37</f>
        <v>0</v>
      </c>
      <c r="EV97">
        <f>(ES97*'Default-Data'!$F$19/biopower_dollar_index)/'Zambia-IO-Data'!$BP37</f>
        <v>1741.1775410559258</v>
      </c>
      <c r="EW97">
        <f>(ET97*'Default-Data'!$F$19/biopower_dollar_index)/'Zambia-IO-Data'!$BP37</f>
        <v>8402.0901656786064</v>
      </c>
      <c r="EX97" s="84">
        <v>44599.786396643678</v>
      </c>
      <c r="EY97" s="84">
        <v>2746431.6270999392</v>
      </c>
      <c r="EZ97">
        <f>EK97*'Zambia-IO-Data'!BO37</f>
        <v>0</v>
      </c>
      <c r="FA97">
        <f>EX97*'Zambia-IO-Data'!$BO37</f>
        <v>9551.4649704428939</v>
      </c>
      <c r="FB97">
        <f>EY97*'Zambia-IO-Data'!$BO37</f>
        <v>588174.24026801286</v>
      </c>
      <c r="FC97">
        <f>EK97*'Zambia-IO-Data'!BN37</f>
        <v>0</v>
      </c>
      <c r="FD97">
        <f>EX97*'Zambia-IO-Data'!$BN37</f>
        <v>6212.9374956795846</v>
      </c>
      <c r="FE97">
        <f>EY97*'Zambia-IO-Data'!$BN37</f>
        <v>382589.45645115455</v>
      </c>
      <c r="FF97">
        <f>(FC97*'Default-Data'!$F$19/biopower_dollar_index)/'Zambia-IO-Data'!$BP37</f>
        <v>0</v>
      </c>
      <c r="FG97">
        <f>(FD97*'Default-Data'!$F$19/biopower_dollar_index)/'Zambia-IO-Data'!$BP37</f>
        <v>11.341421671725547</v>
      </c>
      <c r="FH97">
        <f>(FE97*'Default-Data'!$F$19/biopower_dollar_index)/'Zambia-IO-Data'!$BP37</f>
        <v>698.39884205920237</v>
      </c>
      <c r="FJ97" t="s">
        <v>297</v>
      </c>
      <c r="FK97">
        <f t="shared" si="131"/>
        <v>0</v>
      </c>
      <c r="FL97">
        <f t="shared" si="132"/>
        <v>0</v>
      </c>
      <c r="FN97">
        <v>5524393.397890605</v>
      </c>
      <c r="FO97">
        <v>3111271.2998008486</v>
      </c>
      <c r="FP97">
        <f>FK97*CustomRegion1!C35</f>
        <v>0</v>
      </c>
      <c r="FQ97">
        <f>FN97*CustomRegion1!$C35</f>
        <v>2792970.0086641968</v>
      </c>
      <c r="FR97">
        <f>FO97*CustomRegion1!$C35</f>
        <v>1572966.8043697705</v>
      </c>
      <c r="FS97">
        <f>FK97*CustomRegion1!D35</f>
        <v>0</v>
      </c>
      <c r="FT97">
        <f>FN97*CustomRegion1!$D35</f>
        <v>763489.70948142617</v>
      </c>
      <c r="FU97">
        <f>FO97*CustomRegion1!$D35</f>
        <v>429988.13620149926</v>
      </c>
      <c r="FV97">
        <f>(FS97*'Default-Data'!$F$19/biopower_dollar_index)/CustomRegion1!$E35</f>
        <v>0</v>
      </c>
      <c r="FW97">
        <f>(FT97*'Default-Data'!$F$19/biopower_dollar_index)/CustomRegion1!$E35</f>
        <v>151.88288223928467</v>
      </c>
      <c r="FX97">
        <f>(FU97*'Default-Data'!$F$19/biopower_dollar_index)/CustomRegion1!$E35</f>
        <v>85.538595535675128</v>
      </c>
      <c r="FY97">
        <v>468277.34624082485</v>
      </c>
      <c r="FZ97">
        <v>304139.8525783887</v>
      </c>
      <c r="GA97">
        <f>FL97*CustomRegion1!C35</f>
        <v>0</v>
      </c>
      <c r="GB97">
        <f>FY97*CustomRegion1!$C35</f>
        <v>236747.18463874731</v>
      </c>
      <c r="GC97">
        <f>FZ97*CustomRegion1!$C35</f>
        <v>153764.11951678514</v>
      </c>
      <c r="GD97">
        <f>FL97*CustomRegion1!D35</f>
        <v>0</v>
      </c>
      <c r="GE97">
        <f>FY97*CustomRegion1!$D35</f>
        <v>64717.500961219623</v>
      </c>
      <c r="GF97">
        <f>FZ97*CustomRegion1!$D35</f>
        <v>42033.148431366651</v>
      </c>
      <c r="GG97">
        <f>(GD97*'Default-Data'!$C$58/biopower_dollar_index)/CustomRegion1!$E35</f>
        <v>0</v>
      </c>
      <c r="GH97">
        <f>(GE97*'Default-Data'!$C$58/biopower_dollar_index)/CustomRegion1!$E35</f>
        <v>12.874411344705676</v>
      </c>
      <c r="GI97">
        <f>(GF97*'Default-Data'!$C$58/biopower_dollar_index)/CustomRegion1!$E35</f>
        <v>8.3617574068992031</v>
      </c>
      <c r="GK97" t="s">
        <v>60</v>
      </c>
      <c r="GL97">
        <f t="shared" si="133"/>
        <v>0</v>
      </c>
      <c r="GM97">
        <f t="shared" si="134"/>
        <v>0</v>
      </c>
      <c r="GO97">
        <v>19109138.187115397</v>
      </c>
      <c r="GP97">
        <v>18796662.589891959</v>
      </c>
      <c r="GQ97">
        <f>GL97*CustomRegion2!C39</f>
        <v>0</v>
      </c>
      <c r="GR97">
        <f>GO97*CustomRegion2!$C39</f>
        <v>11821499.297130147</v>
      </c>
      <c r="GS97">
        <f>GP97*CustomRegion2!$C39</f>
        <v>11628192.303545376</v>
      </c>
      <c r="GT97">
        <f>GL97*CustomRegion2!D39</f>
        <v>0</v>
      </c>
      <c r="GU97">
        <f>GO97*CustomRegion2!$D39</f>
        <v>3699882.8435421283</v>
      </c>
      <c r="GV97">
        <f>GP97*CustomRegion2!$D39</f>
        <v>3639381.7843173794</v>
      </c>
      <c r="GW97">
        <f>(GT97*'Default-Data'!$C$59/biopower_dollar_index)/CustomRegion2!$E39</f>
        <v>0</v>
      </c>
      <c r="GX97">
        <f>(GU97*'Default-Data'!$C$59/biopower_dollar_index)/CustomRegion2!$E39</f>
        <v>219.76829606300635</v>
      </c>
      <c r="GY97">
        <f>(GV97*'Default-Data'!$C$59/biopower_dollar_index)/CustomRegion2!$E39</f>
        <v>216.17461073347283</v>
      </c>
      <c r="GZ97">
        <v>1621583.3804610814</v>
      </c>
      <c r="HA97">
        <v>1047263.1376665938</v>
      </c>
      <c r="HB97">
        <f>GM97*CustomRegion2!C39</f>
        <v>0</v>
      </c>
      <c r="HC97">
        <f>GZ97*CustomRegion2!$C39</f>
        <v>1003161.2417395116</v>
      </c>
      <c r="HD97">
        <f>HA97*CustomRegion2!$C39</f>
        <v>647869.11500715849</v>
      </c>
      <c r="HE97">
        <f>GM97*CustomRegion2!D39</f>
        <v>0</v>
      </c>
      <c r="HF97">
        <f>GZ97*CustomRegion2!$D39</f>
        <v>313968.55629974784</v>
      </c>
      <c r="HG97">
        <f>HA97*CustomRegion2!$D39</f>
        <v>202769.52721705331</v>
      </c>
      <c r="HH97">
        <f>(HE97*'Default-Data'!$C$59/biopower_dollar_index)/CustomRegion2!$E39</f>
        <v>0</v>
      </c>
      <c r="HI97">
        <f>(HF97*'Default-Data'!$C$59/biopower_dollar_index)/CustomRegion2!$E39</f>
        <v>18.649329601285253</v>
      </c>
      <c r="HJ97">
        <f>(HG97*'Default-Data'!$C$59/biopower_dollar_index)/CustomRegion2!$E39</f>
        <v>12.04424987882344</v>
      </c>
      <c r="HL97" t="s">
        <v>155</v>
      </c>
      <c r="HM97">
        <f t="shared" si="135"/>
        <v>0</v>
      </c>
      <c r="HN97">
        <f t="shared" si="136"/>
        <v>0</v>
      </c>
      <c r="HP97">
        <v>6847126.2825300219</v>
      </c>
      <c r="HQ97">
        <v>33040957.079377566</v>
      </c>
      <c r="HR97">
        <f>HM97*CustomRegion3!D38</f>
        <v>0</v>
      </c>
      <c r="HS97">
        <f>HP97*CustomRegion3!$D38</f>
        <v>1466376.6829319615</v>
      </c>
      <c r="HT97">
        <f>HQ97*CustomRegion3!$D38</f>
        <v>7076032.6367242737</v>
      </c>
      <c r="HU97">
        <f>HM97*CustomRegion3!E38</f>
        <v>0</v>
      </c>
      <c r="HV97">
        <f>HP97*CustomRegion3!$E38</f>
        <v>953833.43857416569</v>
      </c>
      <c r="HW97">
        <f>HQ97*CustomRegion3!$E38</f>
        <v>4602744.0424479917</v>
      </c>
      <c r="HX97">
        <f>(HU97*'Default-Data'!$C$60/biopower_dollar_index)/CustomRegion3!$F38</f>
        <v>0</v>
      </c>
      <c r="HY97">
        <f>(HV97*'Default-Data'!$C$60/biopower_dollar_index)/CustomRegion3!$F38</f>
        <v>1748.2295379586237</v>
      </c>
      <c r="HZ97">
        <f>(HW97*'Default-Data'!$C$60/biopower_dollar_index)/CustomRegion3!$F38</f>
        <v>8436.1197303998597</v>
      </c>
      <c r="IA97">
        <v>44599.786396643678</v>
      </c>
      <c r="IB97">
        <v>2746431.6270999392</v>
      </c>
      <c r="IC97">
        <f>HN97*CustomRegion3!D38</f>
        <v>0</v>
      </c>
      <c r="ID97">
        <f>IA97*CustomRegion3!$D38</f>
        <v>9551.4649704428939</v>
      </c>
      <c r="IE97">
        <f>IB97*CustomRegion3!$D38</f>
        <v>588174.24026801286</v>
      </c>
      <c r="IF97">
        <f>HN97*CustomRegion3!E38</f>
        <v>0</v>
      </c>
      <c r="IG97">
        <f>IA97*CustomRegion3!$E38</f>
        <v>6212.9374956795846</v>
      </c>
      <c r="IH97">
        <f>IB97*CustomRegion3!$E38</f>
        <v>382589.45645115455</v>
      </c>
      <c r="II97">
        <f>(IF97*'Default-Data'!$C$60/biopower_dollar_index)/CustomRegion3!$F38</f>
        <v>0</v>
      </c>
      <c r="IJ97">
        <f>(IG97*'Default-Data'!$C$60/biopower_dollar_index)/CustomRegion3!$F38</f>
        <v>11.38735591370566</v>
      </c>
      <c r="IK97">
        <f>(IH97*'Default-Data'!$C$60/biopower_dollar_index)/CustomRegion3!$F38</f>
        <v>701.22744876639808</v>
      </c>
    </row>
    <row r="98" spans="2:245" x14ac:dyDescent="0.3">
      <c r="B98">
        <v>310</v>
      </c>
      <c r="C98" t="s">
        <v>359</v>
      </c>
      <c r="D98">
        <f t="shared" si="137"/>
        <v>1000000</v>
      </c>
      <c r="G98">
        <f t="shared" si="138"/>
        <v>196013.79891822612</v>
      </c>
      <c r="H98">
        <f t="shared" si="138"/>
        <v>47580.611067938764</v>
      </c>
      <c r="I98">
        <f t="shared" si="138"/>
        <v>376641.77335229964</v>
      </c>
      <c r="J98">
        <f t="shared" si="138"/>
        <v>66091.441618145866</v>
      </c>
      <c r="K98">
        <f t="shared" si="138"/>
        <v>16113.420483610036</v>
      </c>
      <c r="L98">
        <f t="shared" si="138"/>
        <v>46161.292871819183</v>
      </c>
      <c r="M98">
        <f t="shared" si="138"/>
        <v>11118.286714615193</v>
      </c>
      <c r="N98">
        <f t="shared" si="138"/>
        <v>3585.0869910790821</v>
      </c>
      <c r="O98">
        <f t="shared" si="138"/>
        <v>4.5998210250756486</v>
      </c>
      <c r="P98">
        <f t="shared" si="138"/>
        <v>1.3533362532397075</v>
      </c>
      <c r="Q98">
        <f t="shared" si="138"/>
        <v>0.71124937535030641</v>
      </c>
      <c r="AD98">
        <v>97</v>
      </c>
      <c r="AE98" t="s">
        <v>298</v>
      </c>
      <c r="AF98" s="4">
        <v>0</v>
      </c>
      <c r="AG98" s="4">
        <v>0</v>
      </c>
      <c r="AI98" s="84">
        <v>10212526.084088512</v>
      </c>
      <c r="AJ98" s="84">
        <v>3078621.0967758577</v>
      </c>
      <c r="AK98">
        <f>'Colombia-IO-Data'!$AN40*Calculations!AF98</f>
        <v>0</v>
      </c>
      <c r="AL98">
        <f>'Colombia-IO-Data'!$AN40*AI98</f>
        <v>7290101.9426920107</v>
      </c>
      <c r="AM98">
        <f>'Colombia-IO-Data'!$AN40*AJ98</f>
        <v>2197640.569397029</v>
      </c>
      <c r="AN98">
        <f>'Colombia-IO-Data'!$AO40*Calculations!AK98</f>
        <v>0</v>
      </c>
      <c r="AO98">
        <f>'Colombia-IO-Data'!$AO40*Calculations!AL98</f>
        <v>2814035.4720754838</v>
      </c>
      <c r="AP98">
        <f>'Colombia-IO-Data'!$AO40*Calculations!AM98</f>
        <v>848306.17812619428</v>
      </c>
      <c r="AQ98">
        <f>(AN98*'Default-Data'!$F$19/biopower_dollar_index)/'Colombia-IO-Data'!$AP40</f>
        <v>0</v>
      </c>
      <c r="AR98">
        <f>(AO98*'Default-Data'!$F$19/biopower_dollar_index)/'Colombia-IO-Data'!$AP40</f>
        <v>210.79171452361558</v>
      </c>
      <c r="AS98">
        <f>(AP98*'Default-Data'!$F$19/biopower_dollar_index)/'Colombia-IO-Data'!$AP40</f>
        <v>63.544299815208426</v>
      </c>
      <c r="AT98" s="84">
        <v>446373.845563551</v>
      </c>
      <c r="AU98" s="84">
        <v>311982.45603125117</v>
      </c>
      <c r="AV98" s="31">
        <f>'Colombia-IO-Data'!$AN40*AG98</f>
        <v>0</v>
      </c>
      <c r="AW98">
        <f>'Colombia-IO-Data'!$AN40*AT98</f>
        <v>318639.17035960086</v>
      </c>
      <c r="AX98">
        <f>'Colombia-IO-Data'!$AN40*AU98</f>
        <v>222705.32188337046</v>
      </c>
      <c r="AY98" s="31">
        <f>'Colombia-IO-Data'!$AO40*AV98</f>
        <v>0</v>
      </c>
      <c r="AZ98" s="31">
        <f>'Colombia-IO-Data'!$AO40*AW98</f>
        <v>122997.17277389817</v>
      </c>
      <c r="BA98" s="31">
        <f>'Colombia-IO-Data'!$AO40*AX98</f>
        <v>85965.968723939644</v>
      </c>
      <c r="BB98">
        <f>(AY98*'Default-Data'!$F$19/biopower_dollar_index)/'Colombia-IO-Data'!$AP40</f>
        <v>0</v>
      </c>
      <c r="BC98">
        <f>(AZ98*'Default-Data'!$F$19/biopower_dollar_index)/'Colombia-IO-Data'!$AP40</f>
        <v>9.2133824139200122</v>
      </c>
      <c r="BD98">
        <f>(BA98*'Default-Data'!$F$19/biopower_dollar_index)/'Colombia-IO-Data'!$AP40</f>
        <v>6.4394760186294739</v>
      </c>
      <c r="BF98" t="s">
        <v>955</v>
      </c>
      <c r="BG98" s="18">
        <f t="shared" si="127"/>
        <v>0</v>
      </c>
      <c r="BH98" s="18">
        <f t="shared" si="128"/>
        <v>0</v>
      </c>
      <c r="BJ98" s="84">
        <v>1434871.6505572067</v>
      </c>
      <c r="BK98" s="84">
        <v>415021.17391785351</v>
      </c>
      <c r="BL98">
        <f>BG98*'Mexico-IO-Data'!AQ40</f>
        <v>0</v>
      </c>
      <c r="BM98">
        <f>BJ98*'Mexico-IO-Data'!$AQ40</f>
        <v>1016837.8219801291</v>
      </c>
      <c r="BN98">
        <f>BK98*'Mexico-IO-Data'!$AQ40</f>
        <v>294109.3904798989</v>
      </c>
      <c r="BO98">
        <f>BG98*'Mexico-IO-Data'!AR40</f>
        <v>0</v>
      </c>
      <c r="BP98">
        <f>BJ98*'Mexico-IO-Data'!$AR40</f>
        <v>599391.05614168197</v>
      </c>
      <c r="BQ98">
        <f>BK98*'Mexico-IO-Data'!$AR40</f>
        <v>173367.40861747559</v>
      </c>
      <c r="BR98">
        <f>(BO98*'Default-Data'!$F$19/biopower_dollar_index)/'Mexico-IO-Data'!$AS40</f>
        <v>0</v>
      </c>
      <c r="BS98">
        <f>(BP98*'Default-Data'!$F$19/biopower_dollar_index)/'Mexico-IO-Data'!$AS40</f>
        <v>38.006641975061868</v>
      </c>
      <c r="BT98">
        <f>(BQ98*'Default-Data'!$F$19/biopower_dollar_index)/'Mexico-IO-Data'!$AS40</f>
        <v>10.993011927610643</v>
      </c>
      <c r="BU98" s="84">
        <v>37900.151904783364</v>
      </c>
      <c r="BV98" s="84">
        <v>26069.1963350566</v>
      </c>
      <c r="BW98" s="31">
        <f>BH98*'Mexico-IO-Data'!AQ40</f>
        <v>0</v>
      </c>
      <c r="BX98">
        <f>BU98*'Mexico-IO-Data'!$AQ40</f>
        <v>26858.36597343762</v>
      </c>
      <c r="BY98">
        <f>BV98*'Mexico-IO-Data'!$AQ40</f>
        <v>18474.227162978204</v>
      </c>
      <c r="BZ98" s="31">
        <f>BH98*'Mexico-IO-Data'!AR40</f>
        <v>0</v>
      </c>
      <c r="CA98">
        <f>BU98*'Mexico-IO-Data'!$AR40</f>
        <v>15832.086493113538</v>
      </c>
      <c r="CB98">
        <f>BV98*'Mexico-IO-Data'!$AR40</f>
        <v>10889.923930106574</v>
      </c>
      <c r="CC98">
        <f>(BZ98*'Default-Data'!$F$19/biopower_dollar_index)/'Mexico-IO-Data'!$AS40</f>
        <v>0</v>
      </c>
      <c r="CD98">
        <f>(CA98*'Default-Data'!$F$19/biopower_dollar_index)/'Mexico-IO-Data'!$AS40</f>
        <v>1.0038929291593328</v>
      </c>
      <c r="CE98">
        <f>(CB98*'Default-Data'!$F$19/biopower_dollar_index)/'Mexico-IO-Data'!$AS40</f>
        <v>0.69051654292516751</v>
      </c>
      <c r="CG98" t="s">
        <v>298</v>
      </c>
      <c r="CH98">
        <v>0</v>
      </c>
      <c r="CI98">
        <v>0</v>
      </c>
      <c r="CK98" s="84">
        <v>7916183.12034884</v>
      </c>
      <c r="CL98" s="84">
        <v>2918401.2129118172</v>
      </c>
      <c r="CM98">
        <f>CH98*'Philippines-IO-Data'!AN40</f>
        <v>0</v>
      </c>
      <c r="CN98">
        <f>CK98*'Philippines-IO-Data'!$AN40</f>
        <v>3955470.0904764812</v>
      </c>
      <c r="CO98">
        <f>CL98*'Philippines-IO-Data'!$AN40</f>
        <v>1458234.1684352406</v>
      </c>
      <c r="CP98">
        <f>CH98*'Philippines-IO-Data'!AO40</f>
        <v>0</v>
      </c>
      <c r="CQ98">
        <f>CK98*'Philippines-IO-Data'!$AO40</f>
        <v>1379548.4285399707</v>
      </c>
      <c r="CR98">
        <f>CL98*'Philippines-IO-Data'!$AO40</f>
        <v>508588.00837646943</v>
      </c>
      <c r="CS98" s="20">
        <f>(CP98*'Default-Data'!$F$19/biopower_dollar_index)/'Philippines-IO-Data'!$AP40</f>
        <v>0</v>
      </c>
      <c r="CT98" s="20">
        <f>(CQ98*'Default-Data'!$F$19/biopower_dollar_index)/'Philippines-IO-Data'!$AP40</f>
        <v>273.29498524050911</v>
      </c>
      <c r="CU98" s="20">
        <f>(CR98*'Default-Data'!$F$19/biopower_dollar_index)/'Philippines-IO-Data'!$AP40</f>
        <v>100.75365921720517</v>
      </c>
      <c r="CV98" s="84">
        <v>205064.91009343413</v>
      </c>
      <c r="CW98" s="84">
        <v>291929.3614709886</v>
      </c>
      <c r="CX98">
        <f>CI98*'Philippines-IO-Data'!AN40</f>
        <v>0</v>
      </c>
      <c r="CY98">
        <f>CV98*'Philippines-IO-Data'!$AN40</f>
        <v>102464.54713709095</v>
      </c>
      <c r="CZ98">
        <f>CW98*'Philippines-IO-Data'!$AN40</f>
        <v>145868.00738125271</v>
      </c>
      <c r="DA98">
        <f>CI98*'Philippines-IO-Data'!AO40</f>
        <v>0</v>
      </c>
      <c r="DB98">
        <f>CV98*'Philippines-IO-Data'!$AO40</f>
        <v>35736.537440738372</v>
      </c>
      <c r="DC98">
        <f>CW98*'Philippines-IO-Data'!$AO40</f>
        <v>50874.352669627529</v>
      </c>
      <c r="DD98" s="20">
        <f>(DA98*'Default-Data'!$F$19/biopower_dollar_index)/'Philippines-IO-Data'!$AP40</f>
        <v>0</v>
      </c>
      <c r="DE98" s="20">
        <f>(DB98*'Default-Data'!$F$19/biopower_dollar_index)/'Philippines-IO-Data'!$AP40</f>
        <v>7.0795749321753645</v>
      </c>
      <c r="DF98" s="20">
        <f>(DC98*'Default-Data'!$F$19/biopower_dollar_index)/'Philippines-IO-Data'!$AP40</f>
        <v>10.078446812252279</v>
      </c>
      <c r="DH98" t="s">
        <v>955</v>
      </c>
      <c r="DI98" s="18">
        <f t="shared" si="129"/>
        <v>0</v>
      </c>
      <c r="DJ98" s="18">
        <f t="shared" si="130"/>
        <v>0</v>
      </c>
      <c r="DL98" s="84">
        <v>1077166.6392680001</v>
      </c>
      <c r="DM98" s="84">
        <v>373480.7398784915</v>
      </c>
      <c r="DN98" s="18">
        <f>DI98*'SouthAfrica-IO-Data'!AR40</f>
        <v>0</v>
      </c>
      <c r="DO98">
        <f>DL98*'Mexico-IO-Data'!$AQ40</f>
        <v>763346.17034045316</v>
      </c>
      <c r="DP98">
        <f>DM98*'Mexico-IO-Data'!$AQ40</f>
        <v>264671.29791162565</v>
      </c>
      <c r="DQ98" s="18">
        <f>DI98*'SouthAfrica-IO-Data'!AS40</f>
        <v>0</v>
      </c>
      <c r="DR98">
        <f>DL98*'Mexico-IO-Data'!$AR40</f>
        <v>449966.41288487962</v>
      </c>
      <c r="DS98">
        <f>DM98*'Mexico-IO-Data'!$AR40</f>
        <v>156014.66168588208</v>
      </c>
      <c r="DT98">
        <f>(DQ98*'Default-Data'!$F$19/biopower_dollar_index)/'SouthAfrica-IO-Data'!$AT40</f>
        <v>0</v>
      </c>
      <c r="DU98">
        <f>(DR98*'Default-Data'!$F$19/biopower_dollar_index)/'SouthAfrica-IO-Data'!$AT40</f>
        <v>21.961438884531518</v>
      </c>
      <c r="DV98">
        <f>(DS98*'Default-Data'!$F$19/biopower_dollar_index)/'SouthAfrica-IO-Data'!$AT40</f>
        <v>7.6145826879348757</v>
      </c>
      <c r="DW98" s="84">
        <v>38534.026133312873</v>
      </c>
      <c r="DX98" s="84">
        <v>33083.132656450616</v>
      </c>
      <c r="DY98" s="31">
        <f>DJ98*'SouthAfrica-IO-Data'!AR40</f>
        <v>0</v>
      </c>
      <c r="DZ98">
        <f>DW98*'SouthAfrica-IO-Data'!$AR40</f>
        <v>19252.894591033582</v>
      </c>
      <c r="EA98">
        <f>DX98*'SouthAfrica-IO-Data'!$AR40</f>
        <v>16529.445004584697</v>
      </c>
      <c r="EB98" s="31">
        <f>DJ98*'SouthAfrica-IO-Data'!AS40</f>
        <v>0</v>
      </c>
      <c r="EC98">
        <f>DW98*'SouthAfrica-IO-Data'!$AS40</f>
        <v>14556.148367163742</v>
      </c>
      <c r="ED98">
        <f>DX98*'SouthAfrica-IO-Data'!$AS40</f>
        <v>12497.08467347359</v>
      </c>
      <c r="EE98">
        <f>(EB98*'Default-Data'!$F$19/biopower_dollar_index)/'SouthAfrica-IO-Data'!$AT40</f>
        <v>0</v>
      </c>
      <c r="EF98">
        <f>(EC98*'Default-Data'!$F$19/biopower_dollar_index)/'SouthAfrica-IO-Data'!$AT40</f>
        <v>0.7104396097257728</v>
      </c>
      <c r="EG98">
        <f>(ED98*'Default-Data'!$F$19/biopower_dollar_index)/'SouthAfrica-IO-Data'!$AT40</f>
        <v>0.60994321672076146</v>
      </c>
      <c r="EI98" t="s">
        <v>113</v>
      </c>
      <c r="EJ98">
        <v>0</v>
      </c>
      <c r="EK98">
        <v>0</v>
      </c>
      <c r="EM98" s="84">
        <v>0</v>
      </c>
      <c r="EN98" s="84">
        <v>93832071.356085673</v>
      </c>
      <c r="EO98">
        <f>EJ98*'Zambia-IO-Data'!BO38</f>
        <v>0</v>
      </c>
      <c r="EP98">
        <f>EM98*'Zambia-IO-Data'!$BO38</f>
        <v>0</v>
      </c>
      <c r="EQ98">
        <f>EN98*'Zambia-IO-Data'!$BO38</f>
        <v>0</v>
      </c>
      <c r="ER98">
        <f>EJ98*'Zambia-IO-Data'!BN38</f>
        <v>0</v>
      </c>
      <c r="ES98">
        <f>EM98*'Zambia-IO-Data'!$BN38</f>
        <v>0</v>
      </c>
      <c r="ET98">
        <f>EN98*'Zambia-IO-Data'!$BN38</f>
        <v>0</v>
      </c>
      <c r="EU98">
        <v>0</v>
      </c>
      <c r="EV98">
        <v>0</v>
      </c>
      <c r="EW98">
        <v>0</v>
      </c>
      <c r="EX98" s="84">
        <v>0</v>
      </c>
      <c r="EY98" s="84">
        <v>23081951.457371537</v>
      </c>
      <c r="EZ98">
        <f>EK98*'Zambia-IO-Data'!BO38</f>
        <v>0</v>
      </c>
      <c r="FA98">
        <f>EX98*'Zambia-IO-Data'!$BO38</f>
        <v>0</v>
      </c>
      <c r="FB98">
        <f>EY98*'Zambia-IO-Data'!$BO38</f>
        <v>0</v>
      </c>
      <c r="FC98">
        <f>EK98*'Zambia-IO-Data'!BN38</f>
        <v>0</v>
      </c>
      <c r="FD98">
        <f>EX98*'Zambia-IO-Data'!$BN38</f>
        <v>0</v>
      </c>
      <c r="FE98">
        <f>EY98*'Zambia-IO-Data'!$BN38</f>
        <v>0</v>
      </c>
      <c r="FF98">
        <v>0</v>
      </c>
      <c r="FG98">
        <v>0</v>
      </c>
      <c r="FH98">
        <v>0</v>
      </c>
      <c r="FJ98" t="s">
        <v>298</v>
      </c>
      <c r="FK98">
        <f t="shared" si="131"/>
        <v>0</v>
      </c>
      <c r="FL98">
        <f t="shared" si="132"/>
        <v>0</v>
      </c>
      <c r="FN98">
        <v>23526535.245518867</v>
      </c>
      <c r="FO98">
        <v>9435210.7123341896</v>
      </c>
      <c r="FP98">
        <f>FK98*CustomRegion1!C36</f>
        <v>0</v>
      </c>
      <c r="FQ98">
        <f>FN98*CustomRegion1!$C36</f>
        <v>11755476.734359559</v>
      </c>
      <c r="FR98">
        <f>FO98*CustomRegion1!$C36</f>
        <v>4714480.8555586552</v>
      </c>
      <c r="FS98">
        <f>FK98*CustomRegion1!D36</f>
        <v>0</v>
      </c>
      <c r="FT98">
        <f>FN98*CustomRegion1!$D36</f>
        <v>4099955.0204335796</v>
      </c>
      <c r="FU98">
        <f>FO98*CustomRegion1!$D36</f>
        <v>1644268.445191114</v>
      </c>
      <c r="FV98">
        <f>(FS98*'Default-Data'!$F$19/biopower_dollar_index)/CustomRegion1!$E36</f>
        <v>0</v>
      </c>
      <c r="FW98">
        <f>(FT98*'Default-Data'!$F$19/biopower_dollar_index)/CustomRegion1!$E36</f>
        <v>815.61411741598135</v>
      </c>
      <c r="FX98">
        <f>(FU98*'Default-Data'!$F$19/biopower_dollar_index)/CustomRegion1!$E36</f>
        <v>327.09835840532594</v>
      </c>
      <c r="FY98">
        <v>930152.42340419232</v>
      </c>
      <c r="FZ98">
        <v>922331.52257697238</v>
      </c>
      <c r="GA98">
        <f>FL98*CustomRegion1!C36</f>
        <v>0</v>
      </c>
      <c r="GB98">
        <f>FY98*CustomRegion1!$C36</f>
        <v>464768.1887123108</v>
      </c>
      <c r="GC98">
        <f>FZ98*CustomRegion1!$C36</f>
        <v>460860.3282153586</v>
      </c>
      <c r="GD98">
        <f>FL98*CustomRegion1!D36</f>
        <v>0</v>
      </c>
      <c r="GE98">
        <f>FY98*CustomRegion1!$D36</f>
        <v>162097.09837451979</v>
      </c>
      <c r="GF98">
        <f>FZ98*CustomRegion1!$D36</f>
        <v>160734.15473338246</v>
      </c>
      <c r="GG98">
        <f>(GD98*'Default-Data'!$C$58/biopower_dollar_index)/CustomRegion1!$E36</f>
        <v>0</v>
      </c>
      <c r="GH98">
        <f>(GE98*'Default-Data'!$C$58/biopower_dollar_index)/CustomRegion1!$E36</f>
        <v>32.246373720569281</v>
      </c>
      <c r="GI98">
        <f>(GF98*'Default-Data'!$C$58/biopower_dollar_index)/CustomRegion1!$E36</f>
        <v>31.975239996073839</v>
      </c>
      <c r="GK98" t="s">
        <v>61</v>
      </c>
      <c r="GL98">
        <f t="shared" si="133"/>
        <v>0</v>
      </c>
      <c r="GM98">
        <f t="shared" si="134"/>
        <v>0</v>
      </c>
      <c r="GO98">
        <v>23968160.881498978</v>
      </c>
      <c r="GP98">
        <v>62545173.432730272</v>
      </c>
      <c r="GQ98">
        <f>GL98*CustomRegion2!C40</f>
        <v>0</v>
      </c>
      <c r="GR98">
        <f>GO98*CustomRegion2!$C40</f>
        <v>21467575.544492342</v>
      </c>
      <c r="GS98">
        <f>GP98*CustomRegion2!$C40</f>
        <v>56019869.119242162</v>
      </c>
      <c r="GT98">
        <f>GL98*CustomRegion2!D40</f>
        <v>0</v>
      </c>
      <c r="GU98">
        <f>GO98*CustomRegion2!$D40</f>
        <v>211302.71974180621</v>
      </c>
      <c r="GV98">
        <f>GP98*CustomRegion2!$D40</f>
        <v>551396.71827137435</v>
      </c>
      <c r="GW98">
        <f>(GT98*'Default-Data'!$C$59/biopower_dollar_index)/CustomRegion2!$E40</f>
        <v>0</v>
      </c>
      <c r="GX98">
        <f>(GU98*'Default-Data'!$C$59/biopower_dollar_index)/CustomRegion2!$E40</f>
        <v>70.880438341926023</v>
      </c>
      <c r="GY98">
        <f>(GV98*'Default-Data'!$C$59/biopower_dollar_index)/CustomRegion2!$E40</f>
        <v>184.96326568408998</v>
      </c>
      <c r="GZ98">
        <v>467135.21894844965</v>
      </c>
      <c r="HA98">
        <v>3484727.901126774</v>
      </c>
      <c r="HB98">
        <f>GM98*CustomRegion2!C40</f>
        <v>0</v>
      </c>
      <c r="HC98">
        <f>GZ98*CustomRegion2!$C40</f>
        <v>418399.2527357252</v>
      </c>
      <c r="HD98">
        <f>HA98*CustomRegion2!$C40</f>
        <v>3121168.112952048</v>
      </c>
      <c r="HE98">
        <f>GM98*CustomRegion2!D40</f>
        <v>0</v>
      </c>
      <c r="HF98">
        <f>GZ98*CustomRegion2!$D40</f>
        <v>4118.2526577240815</v>
      </c>
      <c r="HG98">
        <f>HA98*CustomRegion2!$D40</f>
        <v>30721.27589216152</v>
      </c>
      <c r="HH98">
        <f>(HE98*'Default-Data'!$C$59/biopower_dollar_index)/CustomRegion2!$E40</f>
        <v>0</v>
      </c>
      <c r="HI98">
        <f>(HF98*'Default-Data'!$C$59/biopower_dollar_index)/CustomRegion2!$E40</f>
        <v>1.3814472143991607</v>
      </c>
      <c r="HJ98">
        <f>(HG98*'Default-Data'!$C$59/biopower_dollar_index)/CustomRegion2!$E40</f>
        <v>10.305298030808203</v>
      </c>
      <c r="HL98" t="s">
        <v>113</v>
      </c>
      <c r="HM98">
        <f t="shared" si="135"/>
        <v>0</v>
      </c>
      <c r="HN98">
        <f t="shared" si="136"/>
        <v>0</v>
      </c>
      <c r="HP98">
        <v>0</v>
      </c>
      <c r="HQ98">
        <v>93832071.356085673</v>
      </c>
      <c r="HR98">
        <f>HM98*CustomRegion3!D39</f>
        <v>0</v>
      </c>
      <c r="HS98">
        <f>HP98*CustomRegion3!$D39</f>
        <v>0</v>
      </c>
      <c r="HT98">
        <f>HQ98*CustomRegion3!$D39</f>
        <v>0</v>
      </c>
      <c r="HU98">
        <f>HM98*CustomRegion3!E39</f>
        <v>0</v>
      </c>
      <c r="HV98">
        <f>HP98*CustomRegion3!$E39</f>
        <v>0</v>
      </c>
      <c r="HW98">
        <f>HQ98*CustomRegion3!$E39</f>
        <v>0</v>
      </c>
      <c r="HX98">
        <v>0</v>
      </c>
      <c r="HY98">
        <v>0</v>
      </c>
      <c r="HZ98">
        <v>0</v>
      </c>
      <c r="IA98">
        <v>0</v>
      </c>
      <c r="IB98">
        <v>23081951.457371537</v>
      </c>
      <c r="IC98">
        <f>HN98*CustomRegion3!D39</f>
        <v>0</v>
      </c>
      <c r="ID98">
        <f>IA98*CustomRegion3!$D39</f>
        <v>0</v>
      </c>
      <c r="IE98">
        <f>IB98*CustomRegion3!$D39</f>
        <v>0</v>
      </c>
      <c r="IF98">
        <f>HN98*CustomRegion3!E39</f>
        <v>0</v>
      </c>
      <c r="IG98">
        <f>IA98*CustomRegion3!$E39</f>
        <v>0</v>
      </c>
      <c r="IH98">
        <f>IB98*CustomRegion3!$E39</f>
        <v>0</v>
      </c>
      <c r="II98">
        <v>0</v>
      </c>
      <c r="IJ98">
        <v>0</v>
      </c>
      <c r="IK98">
        <v>0</v>
      </c>
    </row>
    <row r="99" spans="2:245" x14ac:dyDescent="0.3">
      <c r="B99">
        <v>311</v>
      </c>
      <c r="C99" t="s">
        <v>193</v>
      </c>
      <c r="D99">
        <f t="shared" si="137"/>
        <v>0</v>
      </c>
      <c r="G99">
        <f t="shared" si="138"/>
        <v>94911.012295237757</v>
      </c>
      <c r="H99">
        <f t="shared" si="138"/>
        <v>28098.738968694757</v>
      </c>
      <c r="I99">
        <f t="shared" si="138"/>
        <v>0</v>
      </c>
      <c r="J99">
        <f t="shared" si="138"/>
        <v>72271.709137645797</v>
      </c>
      <c r="K99">
        <f t="shared" si="138"/>
        <v>21396.293652027936</v>
      </c>
      <c r="L99">
        <f t="shared" si="138"/>
        <v>0</v>
      </c>
      <c r="M99">
        <f t="shared" si="138"/>
        <v>14552.878259709376</v>
      </c>
      <c r="N99">
        <f t="shared" si="138"/>
        <v>4308.4307876809398</v>
      </c>
      <c r="O99">
        <f t="shared" si="138"/>
        <v>0</v>
      </c>
      <c r="P99">
        <f t="shared" si="138"/>
        <v>3.0668931428890942</v>
      </c>
      <c r="Q99">
        <f t="shared" si="138"/>
        <v>0.90796450046128596</v>
      </c>
      <c r="AD99">
        <v>98</v>
      </c>
      <c r="AE99" t="s">
        <v>299</v>
      </c>
      <c r="AF99" s="4">
        <f>'Biopower-Inputs'!B26*'Biopower-Inputs'!C26</f>
        <v>545897110.178931</v>
      </c>
      <c r="AG99" s="4">
        <v>0</v>
      </c>
      <c r="AI99" s="84">
        <v>71448223.721208096</v>
      </c>
      <c r="AJ99" s="84">
        <v>26721675.795399189</v>
      </c>
      <c r="AK99">
        <f>'Colombia-IO-Data'!$AN41*Calculations!AF99</f>
        <v>398132401.70163858</v>
      </c>
      <c r="AL99">
        <f>'Colombia-IO-Data'!$AN41*AI99</f>
        <v>52108451.166038863</v>
      </c>
      <c r="AM99">
        <f>'Colombia-IO-Data'!$AN41*AJ99</f>
        <v>19488589.998997632</v>
      </c>
      <c r="AN99">
        <f>'Colombia-IO-Data'!$AO41*Calculations!AK99</f>
        <v>149294934.99399519</v>
      </c>
      <c r="AO99">
        <f>'Colombia-IO-Data'!$AO41*Calculations!AL99</f>
        <v>19540051.993310362</v>
      </c>
      <c r="AP99">
        <f>'Colombia-IO-Data'!$AO41*Calculations!AM99</f>
        <v>7307990.4187386353</v>
      </c>
      <c r="AQ99">
        <f>(AN99*'Default-Data'!$F$19/biopower_dollar_index)/'Colombia-IO-Data'!$AP41</f>
        <v>11183.275985453471</v>
      </c>
      <c r="AR99">
        <f>(AO99*'Default-Data'!$F$19/biopower_dollar_index)/'Colombia-IO-Data'!$AP41</f>
        <v>1463.6919478888494</v>
      </c>
      <c r="AS99">
        <f>(AP99*'Default-Data'!$F$19/biopower_dollar_index)/'Colombia-IO-Data'!$AP41</f>
        <v>547.42161048592163</v>
      </c>
      <c r="AT99" s="84">
        <v>6228957.0429800218</v>
      </c>
      <c r="AU99" s="84">
        <v>2707931.1749829287</v>
      </c>
      <c r="AV99" s="31">
        <f>'Colombia-IO-Data'!$AN41*AG99</f>
        <v>0</v>
      </c>
      <c r="AW99">
        <f>'Colombia-IO-Data'!$AN41*AT99</f>
        <v>4542888.3600521525</v>
      </c>
      <c r="AX99">
        <f>'Colombia-IO-Data'!$AN41*AU99</f>
        <v>1974942.0215566175</v>
      </c>
      <c r="AY99" s="31">
        <f>'Colombia-IO-Data'!$AO41*AV99</f>
        <v>0</v>
      </c>
      <c r="AZ99" s="31">
        <f>'Colombia-IO-Data'!$AO41*AW99</f>
        <v>1703529.3271790298</v>
      </c>
      <c r="BA99" s="31">
        <f>'Colombia-IO-Data'!$AO41*AX99</f>
        <v>740579.86605713423</v>
      </c>
      <c r="BB99">
        <f>(AY99*'Default-Data'!$F$19/biopower_dollar_index)/'Colombia-IO-Data'!$AP41</f>
        <v>0</v>
      </c>
      <c r="BC99">
        <f>(AZ99*'Default-Data'!$F$19/biopower_dollar_index)/'Colombia-IO-Data'!$AP41</f>
        <v>127.60673103828475</v>
      </c>
      <c r="BD99">
        <f>(BA99*'Default-Data'!$F$19/biopower_dollar_index)/'Colombia-IO-Data'!$AP41</f>
        <v>55.474815885215484</v>
      </c>
      <c r="BF99" t="s">
        <v>956</v>
      </c>
      <c r="BG99" s="18">
        <f t="shared" si="127"/>
        <v>545897110.178931</v>
      </c>
      <c r="BH99" s="18">
        <f t="shared" si="128"/>
        <v>0</v>
      </c>
      <c r="BJ99" s="84">
        <v>101261861.81476438</v>
      </c>
      <c r="BK99" s="84">
        <v>31915085.350196362</v>
      </c>
      <c r="BL99">
        <f>BG99*'Mexico-IO-Data'!AQ41</f>
        <v>410048252.43143445</v>
      </c>
      <c r="BM99">
        <f>BJ99*'Mexico-IO-Data'!$AQ41</f>
        <v>76062409.382397383</v>
      </c>
      <c r="BN99">
        <f>BK99*'Mexico-IO-Data'!$AQ41</f>
        <v>23972878.276931349</v>
      </c>
      <c r="BO99">
        <f>BG99*'Mexico-IO-Data'!AR41</f>
        <v>181374300.46109775</v>
      </c>
      <c r="BP99">
        <f>BJ99*'Mexico-IO-Data'!$AR41</f>
        <v>33644250.917579018</v>
      </c>
      <c r="BQ99">
        <f>BK99*'Mexico-IO-Data'!$AR41</f>
        <v>10603786.265970061</v>
      </c>
      <c r="BR99">
        <f>(BO99*'Default-Data'!$F$19/biopower_dollar_index)/'Mexico-IO-Data'!$AS41</f>
        <v>37129.901189619122</v>
      </c>
      <c r="BS99">
        <f>(BP99*'Default-Data'!$F$19/biopower_dollar_index)/'Mexico-IO-Data'!$AS41</f>
        <v>6887.457092833276</v>
      </c>
      <c r="BT99">
        <f>(BQ99*'Default-Data'!$F$19/biopower_dollar_index)/'Mexico-IO-Data'!$AS41</f>
        <v>2170.7459948315859</v>
      </c>
      <c r="BU99" s="84">
        <v>5442139.9158323146</v>
      </c>
      <c r="BV99" s="84">
        <v>2004718.5019264445</v>
      </c>
      <c r="BW99" s="31">
        <f>BH99*'Mexico-IO-Data'!AQ41</f>
        <v>0</v>
      </c>
      <c r="BX99">
        <f>BU99*'Mexico-IO-Data'!$AQ41</f>
        <v>4087839.8518045885</v>
      </c>
      <c r="BY99">
        <f>BV99*'Mexico-IO-Data'!$AQ41</f>
        <v>1505835.6291031861</v>
      </c>
      <c r="BZ99" s="31">
        <f>BH99*'Mexico-IO-Data'!AR41</f>
        <v>0</v>
      </c>
      <c r="CA99">
        <f>BU99*'Mexico-IO-Data'!$AR41</f>
        <v>1808150.8435206208</v>
      </c>
      <c r="CB99">
        <f>BV99*'Mexico-IO-Data'!$AR41</f>
        <v>666067.66939863178</v>
      </c>
      <c r="CC99">
        <f>(BZ99*'Default-Data'!$F$19/biopower_dollar_index)/'Mexico-IO-Data'!$AS41</f>
        <v>0</v>
      </c>
      <c r="CD99">
        <f>(CA99*'Default-Data'!$F$19/biopower_dollar_index)/'Mexico-IO-Data'!$AS41</f>
        <v>370.15421691590171</v>
      </c>
      <c r="CE99">
        <f>(CB99*'Default-Data'!$F$19/biopower_dollar_index)/'Mexico-IO-Data'!$AS41</f>
        <v>136.35353348020521</v>
      </c>
      <c r="CG99" t="s">
        <v>299</v>
      </c>
      <c r="CH99">
        <f>'Biopower-Inputs'!B26*'Biopower-Inputs'!C26</f>
        <v>545897110.178931</v>
      </c>
      <c r="CI99">
        <v>0</v>
      </c>
      <c r="CK99" s="84">
        <v>31542774.027316809</v>
      </c>
      <c r="CL99" s="84">
        <v>10978204.540361285</v>
      </c>
      <c r="CM99">
        <f>CH99*'Philippines-IO-Data'!AN41</f>
        <v>264487040.21975753</v>
      </c>
      <c r="CN99">
        <f>CK99*'Philippines-IO-Data'!$AN41</f>
        <v>15282467.679799875</v>
      </c>
      <c r="CO99">
        <f>CL99*'Philippines-IO-Data'!$AN41</f>
        <v>5318937.8944606194</v>
      </c>
      <c r="CP99">
        <f>CH99*'Philippines-IO-Data'!AO41</f>
        <v>103503320.30359225</v>
      </c>
      <c r="CQ99">
        <f>CK99*'Philippines-IO-Data'!$AO41</f>
        <v>5980580.9236526107</v>
      </c>
      <c r="CR99">
        <f>CL99*'Philippines-IO-Data'!$AO41</f>
        <v>2081492.2807100432</v>
      </c>
      <c r="CS99" s="20">
        <f>(CP99*'Default-Data'!$F$19/biopower_dollar_index)/'Philippines-IO-Data'!$AP41</f>
        <v>20504.491041790454</v>
      </c>
      <c r="CT99" s="20">
        <f>(CQ99*'Default-Data'!$F$19/biopower_dollar_index)/'Philippines-IO-Data'!$AP41</f>
        <v>1184.78100619427</v>
      </c>
      <c r="CU99" s="20">
        <f>(CR99*'Default-Data'!$F$19/biopower_dollar_index)/'Philippines-IO-Data'!$AP41</f>
        <v>412.35333995264875</v>
      </c>
      <c r="CV99" s="84">
        <v>1902931.6315697187</v>
      </c>
      <c r="CW99" s="84">
        <v>1098156.1504930879</v>
      </c>
      <c r="CX99">
        <f>CI99*'Philippines-IO-Data'!AN41</f>
        <v>0</v>
      </c>
      <c r="CY99">
        <f>CV99*'Philippines-IO-Data'!$AN41</f>
        <v>921969.99322722189</v>
      </c>
      <c r="CZ99">
        <f>CW99*'Philippines-IO-Data'!$AN41</f>
        <v>532056.43431202276</v>
      </c>
      <c r="DA99">
        <f>CI99*'Philippines-IO-Data'!AO41</f>
        <v>0</v>
      </c>
      <c r="DB99">
        <f>CV99*'Philippines-IO-Data'!$AO41</f>
        <v>360800.1187506555</v>
      </c>
      <c r="DC99">
        <f>CW99*'Philippines-IO-Data'!$AO41</f>
        <v>208212.87687452714</v>
      </c>
      <c r="DD99" s="20">
        <f>(DA99*'Default-Data'!$F$19/biopower_dollar_index)/'Philippines-IO-Data'!$AP41</f>
        <v>0</v>
      </c>
      <c r="DE99" s="20">
        <f>(DB99*'Default-Data'!$F$19/biopower_dollar_index)/'Philippines-IO-Data'!$AP41</f>
        <v>71.4761882140605</v>
      </c>
      <c r="DF99" s="20">
        <f>(DC99*'Default-Data'!$F$19/biopower_dollar_index)/'Philippines-IO-Data'!$AP41</f>
        <v>41.247943120439089</v>
      </c>
      <c r="DH99" t="s">
        <v>956</v>
      </c>
      <c r="DI99" s="18">
        <f t="shared" si="129"/>
        <v>545897110.178931</v>
      </c>
      <c r="DJ99" s="18">
        <f t="shared" si="130"/>
        <v>0</v>
      </c>
      <c r="DL99" s="84">
        <v>122274212.09576237</v>
      </c>
      <c r="DM99" s="84">
        <v>62248058.389914274</v>
      </c>
      <c r="DN99" s="18">
        <f>DI99*'SouthAfrica-IO-Data'!AR41</f>
        <v>232578090.78141865</v>
      </c>
      <c r="DO99">
        <f>DL99*'Mexico-IO-Data'!$AQ41</f>
        <v>91845745.383894548</v>
      </c>
      <c r="DP99">
        <f>DM99*'Mexico-IO-Data'!$AQ41</f>
        <v>46757359.737016924</v>
      </c>
      <c r="DQ99" s="18">
        <f>DI99*'SouthAfrica-IO-Data'!AS41</f>
        <v>150143517.39099661</v>
      </c>
      <c r="DR99">
        <f>DL99*'Mexico-IO-Data'!$AR41</f>
        <v>40625603.744323939</v>
      </c>
      <c r="DS99">
        <f>DM99*'Mexico-IO-Data'!$AR41</f>
        <v>20681915.758505538</v>
      </c>
      <c r="DT99">
        <f>(DQ99*'Default-Data'!$F$19/biopower_dollar_index)/'SouthAfrica-IO-Data'!$AT41</f>
        <v>7328.0306855582421</v>
      </c>
      <c r="DU99">
        <f>(DR99*'Default-Data'!$F$19/biopower_dollar_index)/'SouthAfrica-IO-Data'!$AT41</f>
        <v>1982.8073567935985</v>
      </c>
      <c r="DV99">
        <f>(DS99*'Default-Data'!$F$19/biopower_dollar_index)/'SouthAfrica-IO-Data'!$AT41</f>
        <v>1009.4189609250977</v>
      </c>
      <c r="DW99" s="84">
        <v>4594543.9352673935</v>
      </c>
      <c r="DX99" s="84">
        <v>5513967.7992230998</v>
      </c>
      <c r="DY99" s="31">
        <f>DJ99*'SouthAfrica-IO-Data'!AR41</f>
        <v>0</v>
      </c>
      <c r="DZ99">
        <f>DW99*'SouthAfrica-IO-Data'!$AR41</f>
        <v>1957493.8876770751</v>
      </c>
      <c r="EA99">
        <f>DX99*'SouthAfrica-IO-Data'!$AR41</f>
        <v>2349212.1124311914</v>
      </c>
      <c r="EB99" s="31">
        <f>DJ99*'SouthAfrica-IO-Data'!AS41</f>
        <v>0</v>
      </c>
      <c r="EC99">
        <f>DW99*'SouthAfrica-IO-Data'!$AS41</f>
        <v>1263683.1637053471</v>
      </c>
      <c r="ED99">
        <f>DX99*'SouthAfrica-IO-Data'!$AS41</f>
        <v>1516561.4631751557</v>
      </c>
      <c r="EE99">
        <f>(EB99*'Default-Data'!$F$19/biopower_dollar_index)/'SouthAfrica-IO-Data'!$AT41</f>
        <v>0</v>
      </c>
      <c r="EF99">
        <f>(EC99*'Default-Data'!$F$19/biopower_dollar_index)/'SouthAfrica-IO-Data'!$AT41</f>
        <v>61.676382446408567</v>
      </c>
      <c r="EG99">
        <f>(ED99*'Default-Data'!$F$19/biopower_dollar_index)/'SouthAfrica-IO-Data'!$AT41</f>
        <v>74.018573241105287</v>
      </c>
      <c r="EI99" t="s">
        <v>114</v>
      </c>
      <c r="EJ99">
        <v>0</v>
      </c>
      <c r="EK99">
        <v>0</v>
      </c>
      <c r="EM99" s="84">
        <v>0</v>
      </c>
      <c r="EN99" s="84">
        <v>168927809.95037588</v>
      </c>
      <c r="EO99">
        <f>EJ99*'Zambia-IO-Data'!BO39</f>
        <v>0</v>
      </c>
      <c r="EP99">
        <f>EM99*'Zambia-IO-Data'!$BO39</f>
        <v>0</v>
      </c>
      <c r="EQ99">
        <f>EN99*'Zambia-IO-Data'!$BO39</f>
        <v>0</v>
      </c>
      <c r="ER99">
        <f>EJ99*'Zambia-IO-Data'!BN39</f>
        <v>0</v>
      </c>
      <c r="ES99">
        <f>EM99*'Zambia-IO-Data'!$BN39</f>
        <v>0</v>
      </c>
      <c r="ET99">
        <f>EN99*'Zambia-IO-Data'!$BN39</f>
        <v>0</v>
      </c>
      <c r="EU99">
        <v>0</v>
      </c>
      <c r="EV99">
        <v>0</v>
      </c>
      <c r="EW99">
        <v>0</v>
      </c>
      <c r="EX99" s="84">
        <v>0</v>
      </c>
      <c r="EY99" s="84">
        <v>16084572.721420798</v>
      </c>
      <c r="EZ99">
        <f>EK99*'Zambia-IO-Data'!BO39</f>
        <v>0</v>
      </c>
      <c r="FA99">
        <f>EX99*'Zambia-IO-Data'!$BO39</f>
        <v>0</v>
      </c>
      <c r="FB99">
        <f>EY99*'Zambia-IO-Data'!$BO39</f>
        <v>0</v>
      </c>
      <c r="FC99">
        <f>EK99*'Zambia-IO-Data'!BN39</f>
        <v>0</v>
      </c>
      <c r="FD99">
        <f>EX99*'Zambia-IO-Data'!$BN39</f>
        <v>0</v>
      </c>
      <c r="FE99">
        <f>EY99*'Zambia-IO-Data'!$BN39</f>
        <v>0</v>
      </c>
      <c r="FF99">
        <v>0</v>
      </c>
      <c r="FG99">
        <v>0</v>
      </c>
      <c r="FH99">
        <v>0</v>
      </c>
      <c r="FJ99" t="s">
        <v>299</v>
      </c>
      <c r="FK99">
        <f t="shared" si="131"/>
        <v>545897110.178931</v>
      </c>
      <c r="FL99">
        <f t="shared" si="132"/>
        <v>0</v>
      </c>
      <c r="FN99">
        <v>42418472.363493085</v>
      </c>
      <c r="FO99">
        <v>16366561.42229104</v>
      </c>
      <c r="FP99">
        <f>FK99*CustomRegion1!C37</f>
        <v>264487040.21975753</v>
      </c>
      <c r="FQ99">
        <f>FN99*CustomRegion1!$C37</f>
        <v>20551741.338924702</v>
      </c>
      <c r="FR99">
        <f>FO99*CustomRegion1!$C37</f>
        <v>7929595.7213214999</v>
      </c>
      <c r="FS99">
        <f>FK99*CustomRegion1!D37</f>
        <v>103503320.30359225</v>
      </c>
      <c r="FT99">
        <f>FN99*CustomRegion1!$D37</f>
        <v>8042637.797420512</v>
      </c>
      <c r="FU99">
        <f>FO99*CustomRegion1!$D37</f>
        <v>3103136.8687856919</v>
      </c>
      <c r="FV99">
        <f>(FS99*'Default-Data'!$F$19/biopower_dollar_index)/CustomRegion1!$E37</f>
        <v>20590.16960388764</v>
      </c>
      <c r="FW99">
        <f>(FT99*'Default-Data'!$F$19/biopower_dollar_index)/CustomRegion1!$E37</f>
        <v>1599.9416813469925</v>
      </c>
      <c r="FX99">
        <f>(FU99*'Default-Data'!$F$19/biopower_dollar_index)/CustomRegion1!$E37</f>
        <v>617.31463536592139</v>
      </c>
      <c r="FY99">
        <v>2852995.0451883753</v>
      </c>
      <c r="FZ99">
        <v>1599900.201087994</v>
      </c>
      <c r="GA99">
        <f>FL99*CustomRegion1!C37</f>
        <v>0</v>
      </c>
      <c r="GB99">
        <f>FY99*CustomRegion1!$C37</f>
        <v>1382275.5262730275</v>
      </c>
      <c r="GC99">
        <f>FZ99*CustomRegion1!$C37</f>
        <v>775151.32603295858</v>
      </c>
      <c r="GD99">
        <f>FL99*CustomRegion1!D37</f>
        <v>0</v>
      </c>
      <c r="GE99">
        <f>FY99*CustomRegion1!$D37</f>
        <v>540934.2795200072</v>
      </c>
      <c r="GF99">
        <f>FZ99*CustomRegion1!$D37</f>
        <v>303344.67774103902</v>
      </c>
      <c r="GG99">
        <f>(GD99*'Default-Data'!$C$58/biopower_dollar_index)/CustomRegion1!$E37</f>
        <v>0</v>
      </c>
      <c r="GH99">
        <f>(GE99*'Default-Data'!$C$58/biopower_dollar_index)/CustomRegion1!$E37</f>
        <v>107.60938419370835</v>
      </c>
      <c r="GI99">
        <f>(GF99*'Default-Data'!$C$58/biopower_dollar_index)/CustomRegion1!$E37</f>
        <v>60.345101440266149</v>
      </c>
      <c r="GK99" t="s">
        <v>62</v>
      </c>
      <c r="GL99">
        <f t="shared" si="133"/>
        <v>545897110.178931</v>
      </c>
      <c r="GM99">
        <f t="shared" si="134"/>
        <v>0</v>
      </c>
      <c r="GO99">
        <v>8660566.1347647905</v>
      </c>
      <c r="GP99">
        <v>3802626.0881559849</v>
      </c>
      <c r="GQ99">
        <f>GL99*CustomRegion2!C41</f>
        <v>463641396.12421364</v>
      </c>
      <c r="GR99">
        <f>GO99*CustomRegion2!$C41</f>
        <v>7355593.021242206</v>
      </c>
      <c r="GS99">
        <f>GP99*CustomRegion2!$C41</f>
        <v>3229646.82460604</v>
      </c>
      <c r="GT99">
        <f>GL99*CustomRegion2!D41</f>
        <v>20786734.756943583</v>
      </c>
      <c r="GU99">
        <f>GO99*CustomRegion2!$D41</f>
        <v>329778.06207714911</v>
      </c>
      <c r="GV99">
        <f>GP99*CustomRegion2!$D41</f>
        <v>144796.84614638053</v>
      </c>
      <c r="GW99">
        <f>(GT99*'Default-Data'!$C$59/biopower_dollar_index)/CustomRegion2!$E41</f>
        <v>6972.8059963915539</v>
      </c>
      <c r="GX99">
        <f>(GU99*'Default-Data'!$C$59/biopower_dollar_index)/CustomRegion2!$E41</f>
        <v>110.62239816004848</v>
      </c>
      <c r="GY99">
        <f>(GV99*'Default-Data'!$C$59/biopower_dollar_index)/CustomRegion2!$E41</f>
        <v>48.571376354855737</v>
      </c>
      <c r="GZ99">
        <v>362164.24887934228</v>
      </c>
      <c r="HA99">
        <v>211864.74510622345</v>
      </c>
      <c r="HB99">
        <f>GM99*CustomRegion2!C41</f>
        <v>0</v>
      </c>
      <c r="HC99">
        <f>GZ99*CustomRegion2!$C41</f>
        <v>307593.38132722018</v>
      </c>
      <c r="HD99">
        <f>HA99*CustomRegion2!$C41</f>
        <v>179940.98957283926</v>
      </c>
      <c r="HE99">
        <f>GM99*CustomRegion2!D41</f>
        <v>0</v>
      </c>
      <c r="HF99">
        <f>GZ99*CustomRegion2!$D41</f>
        <v>13790.533123421437</v>
      </c>
      <c r="HG99">
        <f>HA99*CustomRegion2!$D41</f>
        <v>8067.4108339335553</v>
      </c>
      <c r="HH99">
        <f>(HE99*'Default-Data'!$C$59/biopower_dollar_index)/CustomRegion2!$E41</f>
        <v>0</v>
      </c>
      <c r="HI99">
        <f>(HF99*'Default-Data'!$C$59/biopower_dollar_index)/CustomRegion2!$E41</f>
        <v>4.6259652216088707</v>
      </c>
      <c r="HJ99">
        <f>(HG99*'Default-Data'!$C$59/biopower_dollar_index)/CustomRegion2!$E41</f>
        <v>2.7061725324327597</v>
      </c>
      <c r="HL99" t="s">
        <v>114</v>
      </c>
      <c r="HM99">
        <f t="shared" si="135"/>
        <v>0</v>
      </c>
      <c r="HN99">
        <f t="shared" si="136"/>
        <v>0</v>
      </c>
      <c r="HP99">
        <v>0</v>
      </c>
      <c r="HQ99">
        <v>168927809.95037588</v>
      </c>
      <c r="HR99">
        <f>HM99*CustomRegion3!D40</f>
        <v>0</v>
      </c>
      <c r="HS99">
        <f>HP99*CustomRegion3!$D40</f>
        <v>0</v>
      </c>
      <c r="HT99">
        <f>HQ99*CustomRegion3!$D40</f>
        <v>0</v>
      </c>
      <c r="HU99">
        <f>HM99*CustomRegion3!E40</f>
        <v>0</v>
      </c>
      <c r="HV99">
        <f>HP99*CustomRegion3!$E40</f>
        <v>0</v>
      </c>
      <c r="HW99">
        <f>HQ99*CustomRegion3!$E40</f>
        <v>0</v>
      </c>
      <c r="HX99">
        <v>0</v>
      </c>
      <c r="HY99">
        <v>0</v>
      </c>
      <c r="HZ99">
        <v>0</v>
      </c>
      <c r="IA99">
        <v>0</v>
      </c>
      <c r="IB99">
        <v>16084572.721420798</v>
      </c>
      <c r="IC99">
        <f>HN99*CustomRegion3!D40</f>
        <v>0</v>
      </c>
      <c r="ID99">
        <f>IA99*CustomRegion3!$D40</f>
        <v>0</v>
      </c>
      <c r="IE99">
        <f>IB99*CustomRegion3!$D40</f>
        <v>0</v>
      </c>
      <c r="IF99">
        <f>HN99*CustomRegion3!E40</f>
        <v>0</v>
      </c>
      <c r="IG99">
        <f>IA99*CustomRegion3!$E40</f>
        <v>0</v>
      </c>
      <c r="IH99">
        <f>IB99*CustomRegion3!$E40</f>
        <v>0</v>
      </c>
      <c r="II99">
        <v>0</v>
      </c>
      <c r="IJ99">
        <v>0</v>
      </c>
      <c r="IK99">
        <v>0</v>
      </c>
    </row>
    <row r="100" spans="2:245" x14ac:dyDescent="0.3">
      <c r="B100">
        <v>312</v>
      </c>
      <c r="C100" t="s">
        <v>194</v>
      </c>
      <c r="D100">
        <f t="shared" si="137"/>
        <v>0</v>
      </c>
      <c r="G100">
        <f t="shared" si="138"/>
        <v>26997.033962203343</v>
      </c>
      <c r="H100">
        <f t="shared" si="138"/>
        <v>16235.138720838317</v>
      </c>
      <c r="I100">
        <f t="shared" si="138"/>
        <v>0</v>
      </c>
      <c r="J100">
        <f t="shared" si="138"/>
        <v>19731.999665611009</v>
      </c>
      <c r="K100">
        <f t="shared" si="138"/>
        <v>11866.183235507724</v>
      </c>
      <c r="L100">
        <f t="shared" si="138"/>
        <v>0</v>
      </c>
      <c r="M100">
        <f t="shared" si="138"/>
        <v>6365.8034871311474</v>
      </c>
      <c r="N100">
        <f t="shared" si="138"/>
        <v>3828.1873048670145</v>
      </c>
      <c r="O100">
        <f t="shared" si="138"/>
        <v>0</v>
      </c>
      <c r="P100">
        <f t="shared" si="138"/>
        <v>0.9009032984420432</v>
      </c>
      <c r="Q100">
        <f t="shared" si="138"/>
        <v>0.54177396097455066</v>
      </c>
      <c r="AD100">
        <v>99</v>
      </c>
      <c r="AE100" t="s">
        <v>300</v>
      </c>
      <c r="AF100" s="4">
        <v>0</v>
      </c>
      <c r="AG100" s="4">
        <v>0</v>
      </c>
      <c r="AI100" s="84">
        <v>141431.71341112378</v>
      </c>
      <c r="AJ100" s="84">
        <v>52983183.294536337</v>
      </c>
      <c r="AK100">
        <f>'Colombia-IO-Data'!$AN42*Calculations!AF100</f>
        <v>0</v>
      </c>
      <c r="AL100">
        <f>'Colombia-IO-Data'!$AN42*AI100</f>
        <v>85638.804071477527</v>
      </c>
      <c r="AM100">
        <f>'Colombia-IO-Data'!$AN42*AJ100</f>
        <v>32082029.863092255</v>
      </c>
      <c r="AN100">
        <f>'Colombia-IO-Data'!$AO42*Calculations!AK100</f>
        <v>0</v>
      </c>
      <c r="AO100">
        <f>'Colombia-IO-Data'!$AO42*Calculations!AL100</f>
        <v>71898.567748201312</v>
      </c>
      <c r="AP100">
        <f>'Colombia-IO-Data'!$AO42*Calculations!AM100</f>
        <v>26934659.149211533</v>
      </c>
      <c r="AQ100">
        <f>(AN100*'Default-Data'!$F$19/biopower_dollar_index)/'Colombia-IO-Data'!$AP42</f>
        <v>0</v>
      </c>
      <c r="AR100">
        <f>(AO100*'Default-Data'!$F$19/biopower_dollar_index)/'Colombia-IO-Data'!$AP42</f>
        <v>5.3857254174048128</v>
      </c>
      <c r="AS100">
        <f>(AP100*'Default-Data'!$F$19/biopower_dollar_index)/'Colombia-IO-Data'!$AP42</f>
        <v>2017.6017816804522</v>
      </c>
      <c r="AT100" s="84">
        <v>3256.4716240255075</v>
      </c>
      <c r="AU100" s="84">
        <v>5369229.6430679867</v>
      </c>
      <c r="AV100" s="31">
        <f>'Colombia-IO-Data'!$AN42*AG100</f>
        <v>0</v>
      </c>
      <c r="AW100">
        <f>'Colombia-IO-Data'!$AN42*AT100</f>
        <v>1971.8373527977944</v>
      </c>
      <c r="AX100">
        <f>'Colombia-IO-Data'!$AN42*AU100</f>
        <v>3251140.7401312268</v>
      </c>
      <c r="AY100" s="31">
        <f>'Colombia-IO-Data'!$AO42*AV100</f>
        <v>0</v>
      </c>
      <c r="AZ100" s="31">
        <f>'Colombia-IO-Data'!$AO42*AW100</f>
        <v>1655.467787479113</v>
      </c>
      <c r="BA100" s="31">
        <f>'Colombia-IO-Data'!$AO42*AX100</f>
        <v>2729514.5617419342</v>
      </c>
      <c r="BB100">
        <f>(AY100*'Default-Data'!$F$19/biopower_dollar_index)/'Colombia-IO-Data'!$AP42</f>
        <v>0</v>
      </c>
      <c r="BC100">
        <f>(AZ100*'Default-Data'!$F$19/biopower_dollar_index)/'Colombia-IO-Data'!$AP42</f>
        <v>0.12400657231373313</v>
      </c>
      <c r="BD100">
        <f>(BA100*'Default-Data'!$F$19/biopower_dollar_index)/'Colombia-IO-Data'!$AP42</f>
        <v>204.46048388380942</v>
      </c>
      <c r="BF100" t="s">
        <v>957</v>
      </c>
      <c r="BG100" s="18">
        <f t="shared" si="127"/>
        <v>0</v>
      </c>
      <c r="BH100" s="18">
        <f t="shared" si="128"/>
        <v>0</v>
      </c>
      <c r="BJ100" s="84">
        <v>14412.742144762959</v>
      </c>
      <c r="BK100" s="84">
        <v>40737183.719242066</v>
      </c>
      <c r="BL100">
        <f>BG100*'Mexico-IO-Data'!AQ42</f>
        <v>0</v>
      </c>
      <c r="BM100">
        <f>BJ100*'Mexico-IO-Data'!$AQ42</f>
        <v>10328.377476766762</v>
      </c>
      <c r="BN100">
        <f>BK100*'Mexico-IO-Data'!$AQ42</f>
        <v>29192849.394423779</v>
      </c>
      <c r="BO100">
        <f>BG100*'Mexico-IO-Data'!AR42</f>
        <v>0</v>
      </c>
      <c r="BP100">
        <f>BJ100*'Mexico-IO-Data'!$AR42</f>
        <v>10182.011606266871</v>
      </c>
      <c r="BQ100">
        <f>BK100*'Mexico-IO-Data'!$AR42</f>
        <v>28779150.64807193</v>
      </c>
      <c r="BR100">
        <f>(BO100*'Default-Data'!$F$19/biopower_dollar_index)/'Mexico-IO-Data'!$AS42</f>
        <v>0</v>
      </c>
      <c r="BS100">
        <f>(BP100*'Default-Data'!$F$19/biopower_dollar_index)/'Mexico-IO-Data'!$AS42</f>
        <v>5.5183421287115726</v>
      </c>
      <c r="BT100">
        <f>(BQ100*'Default-Data'!$F$19/biopower_dollar_index)/'Mexico-IO-Data'!$AS42</f>
        <v>15597.428640922508</v>
      </c>
      <c r="BU100" s="84">
        <v>4571.7682242794899</v>
      </c>
      <c r="BV100" s="84">
        <v>2558870.986000333</v>
      </c>
      <c r="BW100" s="31">
        <f>BH100*'Mexico-IO-Data'!AQ42</f>
        <v>0</v>
      </c>
      <c r="BX100">
        <f>BU100*'Mexico-IO-Data'!$AQ42</f>
        <v>3276.194597972727</v>
      </c>
      <c r="BY100">
        <f>BV100*'Mexico-IO-Data'!$AQ42</f>
        <v>1833723.6032048962</v>
      </c>
      <c r="BZ100" s="31">
        <f>BH100*'Mexico-IO-Data'!AR42</f>
        <v>0</v>
      </c>
      <c r="CA100">
        <f>BU100*'Mexico-IO-Data'!$AR42</f>
        <v>3229.7668724816722</v>
      </c>
      <c r="CB100">
        <f>BV100*'Mexico-IO-Data'!$AR42</f>
        <v>1807737.4740144184</v>
      </c>
      <c r="CC100">
        <f>(BZ100*'Default-Data'!$F$19/biopower_dollar_index)/'Mexico-IO-Data'!$AS42</f>
        <v>0</v>
      </c>
      <c r="CD100">
        <f>(CA100*'Default-Data'!$F$19/biopower_dollar_index)/'Mexico-IO-Data'!$AS42</f>
        <v>1.7504358949426924</v>
      </c>
      <c r="CE100">
        <f>(CB100*'Default-Data'!$F$19/biopower_dollar_index)/'Mexico-IO-Data'!$AS42</f>
        <v>979.73899915459822</v>
      </c>
      <c r="CG100" t="s">
        <v>300</v>
      </c>
      <c r="CH100">
        <v>0</v>
      </c>
      <c r="CI100">
        <v>0</v>
      </c>
      <c r="CK100" s="84">
        <v>714519.16345837712</v>
      </c>
      <c r="CL100" s="84">
        <v>37588392.975180171</v>
      </c>
      <c r="CM100">
        <f>CH100*'Philippines-IO-Data'!AN42</f>
        <v>0</v>
      </c>
      <c r="CN100">
        <f>CK100*'Philippines-IO-Data'!$AN42</f>
        <v>398000.00890230027</v>
      </c>
      <c r="CO100">
        <f>CL100*'Philippines-IO-Data'!$AN42</f>
        <v>20937410.084756032</v>
      </c>
      <c r="CP100">
        <f>CH100*'Philippines-IO-Data'!AO42</f>
        <v>0</v>
      </c>
      <c r="CQ100">
        <f>CK100*'Philippines-IO-Data'!$AO42</f>
        <v>338024.36538059334</v>
      </c>
      <c r="CR100">
        <f>CL100*'Philippines-IO-Data'!$AO42</f>
        <v>17782297.985702354</v>
      </c>
      <c r="CS100" s="20">
        <f>(CP100*'Default-Data'!$F$19/biopower_dollar_index)/'Philippines-IO-Data'!$AP42</f>
        <v>0</v>
      </c>
      <c r="CT100" s="20">
        <f>(CQ100*'Default-Data'!$F$19/biopower_dollar_index)/'Philippines-IO-Data'!$AP42</f>
        <v>66.964205124274912</v>
      </c>
      <c r="CU100" s="20">
        <f>(CR100*'Default-Data'!$F$19/biopower_dollar_index)/'Philippines-IO-Data'!$AP42</f>
        <v>3522.7562621257066</v>
      </c>
      <c r="CV100" s="84">
        <v>7828.8852146614372</v>
      </c>
      <c r="CW100" s="84">
        <v>3759988.692238973</v>
      </c>
      <c r="CX100">
        <f>CI100*'Philippines-IO-Data'!AN42</f>
        <v>0</v>
      </c>
      <c r="CY100">
        <f>CV100*'Philippines-IO-Data'!$AN42</f>
        <v>4360.8296942645256</v>
      </c>
      <c r="CZ100">
        <f>CW100*'Philippines-IO-Data'!$AN42</f>
        <v>2094381.2419816698</v>
      </c>
      <c r="DA100">
        <f>CI100*'Philippines-IO-Data'!AO42</f>
        <v>0</v>
      </c>
      <c r="DB100">
        <f>CV100*'Philippines-IO-Data'!$AO42</f>
        <v>3703.685067752001</v>
      </c>
      <c r="DC100">
        <f>CW100*'Philippines-IO-Data'!$AO42</f>
        <v>1778773.5536449663</v>
      </c>
      <c r="DD100" s="20">
        <f>(DA100*'Default-Data'!$F$19/biopower_dollar_index)/'Philippines-IO-Data'!$AP42</f>
        <v>0</v>
      </c>
      <c r="DE100" s="20">
        <f>(DB100*'Default-Data'!$F$19/biopower_dollar_index)/'Philippines-IO-Data'!$AP42</f>
        <v>0.73371730559544457</v>
      </c>
      <c r="DF100" s="20">
        <f>(DC100*'Default-Data'!$F$19/biopower_dollar_index)/'Philippines-IO-Data'!$AP42</f>
        <v>352.38334663183878</v>
      </c>
      <c r="DH100" t="s">
        <v>957</v>
      </c>
      <c r="DI100" s="18">
        <f t="shared" si="129"/>
        <v>0</v>
      </c>
      <c r="DJ100" s="18">
        <f t="shared" si="130"/>
        <v>0</v>
      </c>
      <c r="DL100" s="84">
        <v>223204.94119918201</v>
      </c>
      <c r="DM100" s="84">
        <v>175097415.86062986</v>
      </c>
      <c r="DN100" s="18">
        <f>DI100*'SouthAfrica-IO-Data'!AR42</f>
        <v>0</v>
      </c>
      <c r="DO100">
        <f>DL100*'Mexico-IO-Data'!$AQ42</f>
        <v>159951.85817033128</v>
      </c>
      <c r="DP100">
        <f>DM100*'Mexico-IO-Data'!$AQ42</f>
        <v>125477316.39479324</v>
      </c>
      <c r="DQ100" s="18">
        <f>DI100*'SouthAfrica-IO-Data'!AS42</f>
        <v>0</v>
      </c>
      <c r="DR100">
        <f>DL100*'Mexico-IO-Data'!$AR42</f>
        <v>157685.14270492166</v>
      </c>
      <c r="DS100">
        <f>DM100*'Mexico-IO-Data'!$AR42</f>
        <v>123699147.78278938</v>
      </c>
      <c r="DT100">
        <f>(DQ100*'Default-Data'!$F$19/biopower_dollar_index)/'SouthAfrica-IO-Data'!$AT42</f>
        <v>0</v>
      </c>
      <c r="DU100">
        <f>(DR100*'Default-Data'!$F$19/biopower_dollar_index)/'SouthAfrica-IO-Data'!$AT42</f>
        <v>7.3670259764201163</v>
      </c>
      <c r="DV100">
        <f>(DS100*'Default-Data'!$F$19/biopower_dollar_index)/'SouthAfrica-IO-Data'!$AT42</f>
        <v>5779.2054428498595</v>
      </c>
      <c r="DW100" s="84">
        <v>16610.794382441563</v>
      </c>
      <c r="DX100" s="84">
        <v>15510226.949329546</v>
      </c>
      <c r="DY100" s="31">
        <f>DJ100*'SouthAfrica-IO-Data'!AR42</f>
        <v>0</v>
      </c>
      <c r="DZ100">
        <f>DW100*'SouthAfrica-IO-Data'!$AR42</f>
        <v>10281.789747619365</v>
      </c>
      <c r="EA100">
        <f>DX100*'SouthAfrica-IO-Data'!$AR42</f>
        <v>9600557.8516724575</v>
      </c>
      <c r="EB100" s="31">
        <f>DJ100*'SouthAfrica-IO-Data'!AS42</f>
        <v>0</v>
      </c>
      <c r="EC100">
        <f>DW100*'SouthAfrica-IO-Data'!$AS42</f>
        <v>9068.81785684836</v>
      </c>
      <c r="ED100">
        <f>DX100*'SouthAfrica-IO-Data'!$AS42</f>
        <v>8467952.8193145581</v>
      </c>
      <c r="EE100">
        <f>(EB100*'Default-Data'!$F$19/biopower_dollar_index)/'SouthAfrica-IO-Data'!$AT42</f>
        <v>0</v>
      </c>
      <c r="EF100">
        <f>(EC100*'Default-Data'!$F$19/biopower_dollar_index)/'SouthAfrica-IO-Data'!$AT42</f>
        <v>0.42369379626238679</v>
      </c>
      <c r="EG100">
        <f>(ED100*'Default-Data'!$F$19/biopower_dollar_index)/'SouthAfrica-IO-Data'!$AT42</f>
        <v>395.62147274540399</v>
      </c>
      <c r="EI100" t="s">
        <v>115</v>
      </c>
      <c r="EJ100">
        <v>0</v>
      </c>
      <c r="EK100">
        <v>0</v>
      </c>
      <c r="EM100" s="84">
        <v>0</v>
      </c>
      <c r="EN100" s="84">
        <v>79252720.268317178</v>
      </c>
      <c r="EO100">
        <f>EJ100*'Zambia-IO-Data'!BO40</f>
        <v>0</v>
      </c>
      <c r="EP100">
        <f>EM100*'Zambia-IO-Data'!$BO40</f>
        <v>0</v>
      </c>
      <c r="EQ100">
        <f>EN100*'Zambia-IO-Data'!$BO40</f>
        <v>0</v>
      </c>
      <c r="ER100">
        <f>EJ100*'Zambia-IO-Data'!BN40</f>
        <v>0</v>
      </c>
      <c r="ES100">
        <f>EM100*'Zambia-IO-Data'!$BN40</f>
        <v>0</v>
      </c>
      <c r="ET100">
        <f>EN100*'Zambia-IO-Data'!$BN40</f>
        <v>0</v>
      </c>
      <c r="EU100">
        <v>0</v>
      </c>
      <c r="EV100">
        <v>0</v>
      </c>
      <c r="EW100">
        <v>0</v>
      </c>
      <c r="EX100" s="84">
        <v>0</v>
      </c>
      <c r="EY100" s="84">
        <v>4392814.1687699379</v>
      </c>
      <c r="EZ100">
        <f>EK100*'Zambia-IO-Data'!BO40</f>
        <v>0</v>
      </c>
      <c r="FA100">
        <f>EX100*'Zambia-IO-Data'!$BO40</f>
        <v>0</v>
      </c>
      <c r="FB100">
        <f>EY100*'Zambia-IO-Data'!$BO40</f>
        <v>0</v>
      </c>
      <c r="FC100">
        <f>EK100*'Zambia-IO-Data'!BN40</f>
        <v>0</v>
      </c>
      <c r="FD100">
        <f>EX100*'Zambia-IO-Data'!$BN40</f>
        <v>0</v>
      </c>
      <c r="FE100">
        <f>EY100*'Zambia-IO-Data'!$BN40</f>
        <v>0</v>
      </c>
      <c r="FF100">
        <v>0</v>
      </c>
      <c r="FG100">
        <v>0</v>
      </c>
      <c r="FH100">
        <v>0</v>
      </c>
      <c r="FJ100" t="s">
        <v>300</v>
      </c>
      <c r="FK100">
        <f t="shared" si="131"/>
        <v>0</v>
      </c>
      <c r="FL100">
        <f t="shared" si="132"/>
        <v>0</v>
      </c>
      <c r="FN100">
        <v>900857.47165177774</v>
      </c>
      <c r="FO100">
        <v>42268405.329443976</v>
      </c>
      <c r="FP100">
        <f>FK100*CustomRegion1!C38</f>
        <v>0</v>
      </c>
      <c r="FQ100">
        <f>FN100*CustomRegion1!$C38</f>
        <v>501793.79374755896</v>
      </c>
      <c r="FR100">
        <f>FO100*CustomRegion1!$C38</f>
        <v>23544261.032803942</v>
      </c>
      <c r="FS100">
        <f>FK100*CustomRegion1!D38</f>
        <v>0</v>
      </c>
      <c r="FT100">
        <f>FN100*CustomRegion1!$D38</f>
        <v>426177.19821477786</v>
      </c>
      <c r="FU100">
        <f>FO100*CustomRegion1!$D38</f>
        <v>19996315.869234618</v>
      </c>
      <c r="FV100">
        <f>(FS100*'Default-Data'!$F$19/biopower_dollar_index)/CustomRegion1!$E38</f>
        <v>0</v>
      </c>
      <c r="FW100">
        <f>(FT100*'Default-Data'!$F$19/biopower_dollar_index)/CustomRegion1!$E38</f>
        <v>84.780476286299034</v>
      </c>
      <c r="FX100">
        <f>(FU100*'Default-Data'!$F$19/biopower_dollar_index)/CustomRegion1!$E38</f>
        <v>3977.9162059032128</v>
      </c>
      <c r="FY100">
        <v>20443.81528219943</v>
      </c>
      <c r="FZ100">
        <v>4131914.3613234716</v>
      </c>
      <c r="GA100">
        <f>FL100*CustomRegion1!C38</f>
        <v>0</v>
      </c>
      <c r="GB100">
        <f>FY100*CustomRegion1!$C38</f>
        <v>11387.572342958356</v>
      </c>
      <c r="GC100">
        <f>FZ100*CustomRegion1!$C38</f>
        <v>2301550.5205355929</v>
      </c>
      <c r="GD100">
        <f>FL100*CustomRegion1!D38</f>
        <v>0</v>
      </c>
      <c r="GE100">
        <f>FY100*CustomRegion1!$D38</f>
        <v>9671.5498199875728</v>
      </c>
      <c r="GF100">
        <f>FZ100*CustomRegion1!$D38</f>
        <v>1954723.9615424077</v>
      </c>
      <c r="GG100">
        <f>(GD100*'Default-Data'!$C$58/biopower_dollar_index)/CustomRegion1!$E38</f>
        <v>0</v>
      </c>
      <c r="GH100">
        <f>(GE100*'Default-Data'!$C$58/biopower_dollar_index)/CustomRegion1!$E38</f>
        <v>1.9239851489004036</v>
      </c>
      <c r="GI100">
        <f>(GF100*'Default-Data'!$C$58/biopower_dollar_index)/CustomRegion1!$E38</f>
        <v>388.85803642711198</v>
      </c>
      <c r="GK100" t="s">
        <v>63</v>
      </c>
      <c r="GL100">
        <f t="shared" si="133"/>
        <v>0</v>
      </c>
      <c r="GM100">
        <f t="shared" si="134"/>
        <v>0</v>
      </c>
      <c r="GO100">
        <v>306260.23197171424</v>
      </c>
      <c r="GP100">
        <v>303406.57588953007</v>
      </c>
      <c r="GQ100">
        <f>GL100*CustomRegion2!C42</f>
        <v>0</v>
      </c>
      <c r="GR100">
        <f>GO100*CustomRegion2!$C42</f>
        <v>158451.75913760281</v>
      </c>
      <c r="GS100">
        <f>GP100*CustomRegion2!$C42</f>
        <v>156975.34535940923</v>
      </c>
      <c r="GT100">
        <f>GL100*CustomRegion2!D42</f>
        <v>0</v>
      </c>
      <c r="GU100">
        <f>GO100*CustomRegion2!$D42</f>
        <v>103800.80270675539</v>
      </c>
      <c r="GV100">
        <f>GP100*CustomRegion2!$D42</f>
        <v>102833.61284317856</v>
      </c>
      <c r="GW100">
        <f>(GT100*'Default-Data'!$C$59/biopower_dollar_index)/CustomRegion2!$E42</f>
        <v>0</v>
      </c>
      <c r="GX100">
        <f>(GU100*'Default-Data'!$C$59/biopower_dollar_index)/CustomRegion2!$E42</f>
        <v>6.5818799009025444</v>
      </c>
      <c r="GY100">
        <f>(GV100*'Default-Data'!$C$59/biopower_dollar_index)/CustomRegion2!$E42</f>
        <v>6.5205515936309988</v>
      </c>
      <c r="GZ100">
        <v>14139.023449868602</v>
      </c>
      <c r="HA100">
        <v>16904.411681338417</v>
      </c>
      <c r="HB100">
        <f>GM100*CustomRegion2!C42</f>
        <v>0</v>
      </c>
      <c r="HC100">
        <f>GZ100*CustomRegion2!$C42</f>
        <v>7315.1944139009647</v>
      </c>
      <c r="HD100">
        <f>HA100*CustomRegion2!$C42</f>
        <v>8745.9405057255353</v>
      </c>
      <c r="HE100">
        <f>GM100*CustomRegion2!D42</f>
        <v>0</v>
      </c>
      <c r="HF100">
        <f>GZ100*CustomRegion2!$D42</f>
        <v>4792.1402466695317</v>
      </c>
      <c r="HG100">
        <f>HA100*CustomRegion2!$D42</f>
        <v>5729.4134811810663</v>
      </c>
      <c r="HH100">
        <f>(HE100*'Default-Data'!$C$59/biopower_dollar_index)/CustomRegion2!$E42</f>
        <v>0</v>
      </c>
      <c r="HI100">
        <f>(HF100*'Default-Data'!$C$59/biopower_dollar_index)/CustomRegion2!$E42</f>
        <v>0.30386365759585438</v>
      </c>
      <c r="HJ100">
        <f>(HG100*'Default-Data'!$C$59/biopower_dollar_index)/CustomRegion2!$E42</f>
        <v>0.36329498859734294</v>
      </c>
      <c r="HL100" t="s">
        <v>115</v>
      </c>
      <c r="HM100">
        <f t="shared" si="135"/>
        <v>0</v>
      </c>
      <c r="HN100">
        <f t="shared" si="136"/>
        <v>0</v>
      </c>
      <c r="HP100">
        <v>0</v>
      </c>
      <c r="HQ100">
        <v>79252720.268317178</v>
      </c>
      <c r="HR100">
        <f>HM100*CustomRegion3!D41</f>
        <v>0</v>
      </c>
      <c r="HS100">
        <f>HP100*CustomRegion3!$D41</f>
        <v>0</v>
      </c>
      <c r="HT100">
        <f>HQ100*CustomRegion3!$D41</f>
        <v>0</v>
      </c>
      <c r="HU100">
        <f>HM100*CustomRegion3!E41</f>
        <v>0</v>
      </c>
      <c r="HV100">
        <f>HP100*CustomRegion3!$E41</f>
        <v>0</v>
      </c>
      <c r="HW100">
        <f>HQ100*CustomRegion3!$E41</f>
        <v>0</v>
      </c>
      <c r="HX100">
        <v>0</v>
      </c>
      <c r="HY100">
        <v>0</v>
      </c>
      <c r="HZ100">
        <v>0</v>
      </c>
      <c r="IA100">
        <v>0</v>
      </c>
      <c r="IB100">
        <v>4392814.1687699379</v>
      </c>
      <c r="IC100">
        <f>HN100*CustomRegion3!D41</f>
        <v>0</v>
      </c>
      <c r="ID100">
        <f>IA100*CustomRegion3!$D41</f>
        <v>0</v>
      </c>
      <c r="IE100">
        <f>IB100*CustomRegion3!$D41</f>
        <v>0</v>
      </c>
      <c r="IF100">
        <f>HN100*CustomRegion3!E41</f>
        <v>0</v>
      </c>
      <c r="IG100">
        <f>IA100*CustomRegion3!$E41</f>
        <v>0</v>
      </c>
      <c r="IH100">
        <f>IB100*CustomRegion3!$E41</f>
        <v>0</v>
      </c>
      <c r="II100">
        <v>0</v>
      </c>
      <c r="IJ100">
        <v>0</v>
      </c>
      <c r="IK100">
        <v>0</v>
      </c>
    </row>
    <row r="101" spans="2:245" x14ac:dyDescent="0.3">
      <c r="B101">
        <v>313</v>
      </c>
      <c r="C101" t="s">
        <v>195</v>
      </c>
      <c r="D101">
        <f t="shared" si="137"/>
        <v>0</v>
      </c>
      <c r="G101">
        <f t="shared" si="138"/>
        <v>3040.1009243344301</v>
      </c>
      <c r="H101">
        <f t="shared" si="138"/>
        <v>6327.8060064044948</v>
      </c>
      <c r="I101">
        <f t="shared" si="138"/>
        <v>0</v>
      </c>
      <c r="J101">
        <f t="shared" si="138"/>
        <v>1854.8897343186684</v>
      </c>
      <c r="K101">
        <f t="shared" si="138"/>
        <v>3860.8528776423354</v>
      </c>
      <c r="L101">
        <f t="shared" si="138"/>
        <v>0</v>
      </c>
      <c r="M101">
        <f t="shared" si="138"/>
        <v>474.17955792348471</v>
      </c>
      <c r="N101">
        <f t="shared" si="138"/>
        <v>986.97915938411097</v>
      </c>
      <c r="O101">
        <f t="shared" si="138"/>
        <v>0</v>
      </c>
      <c r="P101">
        <f t="shared" si="138"/>
        <v>3.9603240235918248E-2</v>
      </c>
      <c r="Q101">
        <f t="shared" si="138"/>
        <v>8.2432007250807932E-2</v>
      </c>
      <c r="AD101">
        <v>100</v>
      </c>
      <c r="AE101" t="s">
        <v>301</v>
      </c>
      <c r="AF101" s="4">
        <v>0</v>
      </c>
      <c r="AG101" s="4">
        <v>0</v>
      </c>
      <c r="AI101" s="84">
        <v>502466.2277425091</v>
      </c>
      <c r="AJ101" s="84">
        <v>30863075.983452525</v>
      </c>
      <c r="AK101">
        <f>'Colombia-IO-Data'!$AN43*Calculations!AF101</f>
        <v>0</v>
      </c>
      <c r="AL101">
        <f>'Colombia-IO-Data'!$AN43*AI101</f>
        <v>396127.10010928317</v>
      </c>
      <c r="AM101">
        <f>'Colombia-IO-Data'!$AN43*AJ101</f>
        <v>24331388.09090792</v>
      </c>
      <c r="AN101">
        <f>'Colombia-IO-Data'!$AO43*Calculations!AK101</f>
        <v>0</v>
      </c>
      <c r="AO101">
        <f>'Colombia-IO-Data'!$AO43*Calculations!AL101</f>
        <v>291626.68177797634</v>
      </c>
      <c r="AP101">
        <f>'Colombia-IO-Data'!$AO43*Calculations!AM101</f>
        <v>17912639.579685654</v>
      </c>
      <c r="AQ101">
        <f>(AN101*'Default-Data'!$F$19/biopower_dollar_index)/'Colombia-IO-Data'!$AP43</f>
        <v>0</v>
      </c>
      <c r="AR101">
        <f>(AO101*'Default-Data'!$F$19/biopower_dollar_index)/'Colombia-IO-Data'!$AP43</f>
        <v>21.844958552520879</v>
      </c>
      <c r="AS101">
        <f>(AP101*'Default-Data'!$F$19/biopower_dollar_index)/'Colombia-IO-Data'!$AP43</f>
        <v>1341.7869270356634</v>
      </c>
      <c r="AT101" s="84">
        <v>110278.19337820054</v>
      </c>
      <c r="AU101" s="84">
        <v>3127613.9360184721</v>
      </c>
      <c r="AV101" s="31">
        <f>'Colombia-IO-Data'!$AN43*AG101</f>
        <v>0</v>
      </c>
      <c r="AW101">
        <f>'Colombia-IO-Data'!$AN43*AT101</f>
        <v>86939.536502706949</v>
      </c>
      <c r="AX101">
        <f>'Colombia-IO-Data'!$AN43*AU101</f>
        <v>2465703.3056782368</v>
      </c>
      <c r="AY101" s="31">
        <f>'Colombia-IO-Data'!$AO43*AV101</f>
        <v>0</v>
      </c>
      <c r="AZ101" s="31">
        <f>'Colombia-IO-Data'!$AO43*AW101</f>
        <v>64004.428221661867</v>
      </c>
      <c r="BA101" s="31">
        <f>'Colombia-IO-Data'!$AO43*AX101</f>
        <v>1815237.7685989081</v>
      </c>
      <c r="BB101">
        <f>(AY101*'Default-Data'!$F$19/biopower_dollar_index)/'Colombia-IO-Data'!$AP43</f>
        <v>0</v>
      </c>
      <c r="BC101">
        <f>(AZ101*'Default-Data'!$F$19/biopower_dollar_index)/'Colombia-IO-Data'!$AP43</f>
        <v>4.7943969775182325</v>
      </c>
      <c r="BD101">
        <f>(BA101*'Default-Data'!$F$19/biopower_dollar_index)/'Colombia-IO-Data'!$AP43</f>
        <v>135.97450540620693</v>
      </c>
      <c r="BF101" t="s">
        <v>958</v>
      </c>
      <c r="BG101" s="18">
        <f t="shared" si="127"/>
        <v>0</v>
      </c>
      <c r="BH101" s="18">
        <f t="shared" si="128"/>
        <v>0</v>
      </c>
      <c r="BJ101" s="84">
        <v>740817.44303982914</v>
      </c>
      <c r="BK101" s="84">
        <v>36580481.772802748</v>
      </c>
      <c r="BL101">
        <f>BG101*'Mexico-IO-Data'!AQ43</f>
        <v>0</v>
      </c>
      <c r="BM101">
        <f>BJ101*'Mexico-IO-Data'!$AQ43</f>
        <v>664666.65206388896</v>
      </c>
      <c r="BN101">
        <f>BK101*'Mexico-IO-Data'!$AQ43</f>
        <v>32820267.097174324</v>
      </c>
      <c r="BO101">
        <f>BG101*'Mexico-IO-Data'!AR43</f>
        <v>0</v>
      </c>
      <c r="BP101">
        <f>BJ101*'Mexico-IO-Data'!$AR43</f>
        <v>573194.99362987431</v>
      </c>
      <c r="BQ101">
        <f>BK101*'Mexico-IO-Data'!$AR43</f>
        <v>28303530.395695746</v>
      </c>
      <c r="BR101">
        <f>(BO101*'Default-Data'!$F$19/biopower_dollar_index)/'Mexico-IO-Data'!$AS43</f>
        <v>0</v>
      </c>
      <c r="BS101">
        <f>(BP101*'Default-Data'!$F$19/biopower_dollar_index)/'Mexico-IO-Data'!$AS43</f>
        <v>108.90568102823477</v>
      </c>
      <c r="BT101">
        <f>(BQ101*'Default-Data'!$F$19/biopower_dollar_index)/'Mexico-IO-Data'!$AS43</f>
        <v>5377.6032371227884</v>
      </c>
      <c r="BU101" s="84">
        <v>112469.13663912003</v>
      </c>
      <c r="BV101" s="84">
        <v>2297771.3458901951</v>
      </c>
      <c r="BW101" s="31">
        <f>BH101*'Mexico-IO-Data'!AQ43</f>
        <v>0</v>
      </c>
      <c r="BX101">
        <f>BU101*'Mexico-IO-Data'!$AQ43</f>
        <v>100908.10524614078</v>
      </c>
      <c r="BY101">
        <f>BV101*'Mexico-IO-Data'!$AQ43</f>
        <v>2061576.7110103825</v>
      </c>
      <c r="BZ101" s="31">
        <f>BH101*'Mexico-IO-Data'!AR43</f>
        <v>0</v>
      </c>
      <c r="CA101">
        <f>BU101*'Mexico-IO-Data'!$AR43</f>
        <v>87021.096310703229</v>
      </c>
      <c r="CB101">
        <f>BV101*'Mexico-IO-Data'!$AR43</f>
        <v>1777861.7989420472</v>
      </c>
      <c r="CC101">
        <f>(BZ101*'Default-Data'!$F$19/biopower_dollar_index)/'Mexico-IO-Data'!$AS43</f>
        <v>0</v>
      </c>
      <c r="CD101">
        <f>(CA101*'Default-Data'!$F$19/biopower_dollar_index)/'Mexico-IO-Data'!$AS43</f>
        <v>16.533800648755019</v>
      </c>
      <c r="CE101">
        <f>(CB101*'Default-Data'!$F$19/biopower_dollar_index)/'Mexico-IO-Data'!$AS43</f>
        <v>337.78949945416105</v>
      </c>
      <c r="CG101" t="s">
        <v>301</v>
      </c>
      <c r="CH101">
        <v>0</v>
      </c>
      <c r="CI101">
        <v>0</v>
      </c>
      <c r="CK101" s="84">
        <v>3625995.6319837985</v>
      </c>
      <c r="CL101" s="84">
        <v>36450453.55647476</v>
      </c>
      <c r="CM101">
        <f>CH101*'Philippines-IO-Data'!AN43</f>
        <v>0</v>
      </c>
      <c r="CN101">
        <f>CK101*'Philippines-IO-Data'!$AN43</f>
        <v>2467721.9818485319</v>
      </c>
      <c r="CO101">
        <f>CL101*'Philippines-IO-Data'!$AN43</f>
        <v>24806865.374090355</v>
      </c>
      <c r="CP101">
        <f>CH101*'Philippines-IO-Data'!AO43</f>
        <v>0</v>
      </c>
      <c r="CQ101">
        <f>CK101*'Philippines-IO-Data'!$AO43</f>
        <v>1716486.1063891533</v>
      </c>
      <c r="CR101">
        <f>CL101*'Philippines-IO-Data'!$AO43</f>
        <v>17255039.291661117</v>
      </c>
      <c r="CS101" s="20">
        <f>(CP101*'Default-Data'!$F$19/biopower_dollar_index)/'Philippines-IO-Data'!$AP43</f>
        <v>0</v>
      </c>
      <c r="CT101" s="20">
        <f>(CQ101*'Default-Data'!$F$19/biopower_dollar_index)/'Philippines-IO-Data'!$AP43</f>
        <v>340.04391249072467</v>
      </c>
      <c r="CU101" s="20">
        <f>(CR101*'Default-Data'!$F$19/biopower_dollar_index)/'Philippines-IO-Data'!$AP43</f>
        <v>3418.303852898991</v>
      </c>
      <c r="CV101" s="84">
        <v>18563.084651776364</v>
      </c>
      <c r="CW101" s="84">
        <v>3646159.9539470603</v>
      </c>
      <c r="CX101">
        <f>CI101*'Philippines-IO-Data'!AN43</f>
        <v>0</v>
      </c>
      <c r="CY101">
        <f>CV101*'Philippines-IO-Data'!$AN43</f>
        <v>12633.366582695407</v>
      </c>
      <c r="CZ101">
        <f>CW101*'Philippines-IO-Data'!$AN43</f>
        <v>2481445.0928525538</v>
      </c>
      <c r="DA101">
        <f>CI101*'Philippines-IO-Data'!AO43</f>
        <v>0</v>
      </c>
      <c r="DB101">
        <f>CV101*'Philippines-IO-Data'!$AO43</f>
        <v>8787.4559515305646</v>
      </c>
      <c r="DC101">
        <f>CW101*'Philippines-IO-Data'!$AO43</f>
        <v>1726031.5614882705</v>
      </c>
      <c r="DD101" s="20">
        <f>(DA101*'Default-Data'!$F$19/biopower_dollar_index)/'Philippines-IO-Data'!$AP43</f>
        <v>0</v>
      </c>
      <c r="DE101" s="20">
        <f>(DB101*'Default-Data'!$F$19/biopower_dollar_index)/'Philippines-IO-Data'!$AP43</f>
        <v>1.7408360554017239</v>
      </c>
      <c r="DF101" s="20">
        <f>(DC101*'Default-Data'!$F$19/biopower_dollar_index)/'Philippines-IO-Data'!$AP43</f>
        <v>341.93491171660048</v>
      </c>
      <c r="DH101" t="s">
        <v>958</v>
      </c>
      <c r="DI101" s="18">
        <f t="shared" si="129"/>
        <v>0</v>
      </c>
      <c r="DJ101" s="18">
        <f t="shared" si="130"/>
        <v>0</v>
      </c>
      <c r="DL101" s="84">
        <v>300476.12373474333</v>
      </c>
      <c r="DM101" s="84">
        <v>9794834.4384645931</v>
      </c>
      <c r="DN101" s="18">
        <f>DI101*'SouthAfrica-IO-Data'!AR43</f>
        <v>0</v>
      </c>
      <c r="DO101">
        <f>DL101*'Mexico-IO-Data'!$AQ43</f>
        <v>269589.30444240256</v>
      </c>
      <c r="DP101">
        <f>DM101*'Mexico-IO-Data'!$AQ43</f>
        <v>8787994.7683471665</v>
      </c>
      <c r="DQ101" s="18">
        <f>DI101*'SouthAfrica-IO-Data'!AS43</f>
        <v>0</v>
      </c>
      <c r="DR101">
        <f>DL101*'Mexico-IO-Data'!$AR43</f>
        <v>232488.32954491561</v>
      </c>
      <c r="DS101">
        <f>DM101*'Mexico-IO-Data'!$AR43</f>
        <v>7578587.8374080583</v>
      </c>
      <c r="DT101">
        <f>(DQ101*'Default-Data'!$F$19/biopower_dollar_index)/'SouthAfrica-IO-Data'!$AT43</f>
        <v>0</v>
      </c>
      <c r="DU101">
        <f>(DR101*'Default-Data'!$F$19/biopower_dollar_index)/'SouthAfrica-IO-Data'!$AT43</f>
        <v>10.861819532211738</v>
      </c>
      <c r="DV101">
        <f>(DS101*'Default-Data'!$F$19/biopower_dollar_index)/'SouthAfrica-IO-Data'!$AT43</f>
        <v>354.0704755377318</v>
      </c>
      <c r="DW101" s="84">
        <v>11785.080296354918</v>
      </c>
      <c r="DX101" s="84">
        <v>867631.90835789707</v>
      </c>
      <c r="DY101" s="31">
        <f>DJ101*'SouthAfrica-IO-Data'!AR43</f>
        <v>0</v>
      </c>
      <c r="DZ101">
        <f>DW101*'SouthAfrica-IO-Data'!$AR43</f>
        <v>6012.1029035373413</v>
      </c>
      <c r="EA101">
        <f>DX101*'SouthAfrica-IO-Data'!$AR43</f>
        <v>442618.30927478179</v>
      </c>
      <c r="EB101" s="31">
        <f>DJ101*'SouthAfrica-IO-Data'!AS43</f>
        <v>0</v>
      </c>
      <c r="EC101">
        <f>DW101*'SouthAfrica-IO-Data'!$AS43</f>
        <v>3050.0143893064965</v>
      </c>
      <c r="ED101">
        <f>DX101*'SouthAfrica-IO-Data'!$AS43</f>
        <v>224545.75943207866</v>
      </c>
      <c r="EE101">
        <f>(EB101*'Default-Data'!$F$19/biopower_dollar_index)/'SouthAfrica-IO-Data'!$AT43</f>
        <v>0</v>
      </c>
      <c r="EF101">
        <f>(EC101*'Default-Data'!$F$19/biopower_dollar_index)/'SouthAfrica-IO-Data'!$AT43</f>
        <v>0.14249621016308198</v>
      </c>
      <c r="EG101">
        <f>(ED101*'Default-Data'!$F$19/biopower_dollar_index)/'SouthAfrica-IO-Data'!$AT43</f>
        <v>10.490743859912641</v>
      </c>
      <c r="EI101" t="s">
        <v>116</v>
      </c>
      <c r="EJ101">
        <v>0</v>
      </c>
      <c r="EK101">
        <v>0</v>
      </c>
      <c r="EM101" s="84">
        <v>0</v>
      </c>
      <c r="EN101" s="84">
        <v>139790438.00189862</v>
      </c>
      <c r="EO101">
        <f>EJ101*'Zambia-IO-Data'!BO41</f>
        <v>0</v>
      </c>
      <c r="EP101">
        <f>EM101*'Zambia-IO-Data'!$BO41</f>
        <v>0</v>
      </c>
      <c r="EQ101">
        <f>EN101*'Zambia-IO-Data'!$BO41</f>
        <v>0</v>
      </c>
      <c r="ER101">
        <f>EJ101*'Zambia-IO-Data'!BN41</f>
        <v>0</v>
      </c>
      <c r="ES101">
        <f>EM101*'Zambia-IO-Data'!$BN41</f>
        <v>0</v>
      </c>
      <c r="ET101">
        <f>EN101*'Zambia-IO-Data'!$BN41</f>
        <v>0</v>
      </c>
      <c r="EU101">
        <v>0</v>
      </c>
      <c r="EV101">
        <v>0</v>
      </c>
      <c r="EW101">
        <v>0</v>
      </c>
      <c r="EX101" s="84">
        <v>0</v>
      </c>
      <c r="EY101" s="84">
        <v>2463353.1258304659</v>
      </c>
      <c r="EZ101">
        <f>EK101*'Zambia-IO-Data'!BO41</f>
        <v>0</v>
      </c>
      <c r="FA101">
        <f>EX101*'Zambia-IO-Data'!$BO41</f>
        <v>0</v>
      </c>
      <c r="FB101">
        <f>EY101*'Zambia-IO-Data'!$BO41</f>
        <v>0</v>
      </c>
      <c r="FC101">
        <f>EK101*'Zambia-IO-Data'!BN41</f>
        <v>0</v>
      </c>
      <c r="FD101">
        <f>EX101*'Zambia-IO-Data'!$BN41</f>
        <v>0</v>
      </c>
      <c r="FE101">
        <f>EY101*'Zambia-IO-Data'!$BN41</f>
        <v>0</v>
      </c>
      <c r="FF101">
        <v>0</v>
      </c>
      <c r="FG101">
        <v>0</v>
      </c>
      <c r="FH101">
        <v>0</v>
      </c>
      <c r="FJ101" t="s">
        <v>301</v>
      </c>
      <c r="FK101">
        <f t="shared" si="131"/>
        <v>0</v>
      </c>
      <c r="FL101">
        <f t="shared" si="132"/>
        <v>0</v>
      </c>
      <c r="FN101">
        <v>3881889.6023464897</v>
      </c>
      <c r="FO101">
        <v>40983564.382372223</v>
      </c>
      <c r="FP101">
        <f>FK101*CustomRegion1!C39</f>
        <v>0</v>
      </c>
      <c r="FQ101">
        <f>FN101*CustomRegion1!$C39</f>
        <v>2641874.1981712603</v>
      </c>
      <c r="FR101">
        <f>FO101*CustomRegion1!$C39</f>
        <v>27891937.273391724</v>
      </c>
      <c r="FS101">
        <f>FK101*CustomRegion1!D39</f>
        <v>0</v>
      </c>
      <c r="FT101">
        <f>FN101*CustomRegion1!$D39</f>
        <v>1837622.0617008279</v>
      </c>
      <c r="FU101">
        <f>FO101*CustomRegion1!$D39</f>
        <v>19400938.664164834</v>
      </c>
      <c r="FV101">
        <f>(FS101*'Default-Data'!$F$19/biopower_dollar_index)/CustomRegion1!$E39</f>
        <v>0</v>
      </c>
      <c r="FW101">
        <f>(FT101*'Default-Data'!$F$19/biopower_dollar_index)/CustomRegion1!$E39</f>
        <v>365.56266801184472</v>
      </c>
      <c r="FX101">
        <f>(FU101*'Default-Data'!$F$19/biopower_dollar_index)/CustomRegion1!$E39</f>
        <v>3859.4763568750077</v>
      </c>
      <c r="FY101">
        <v>36163.855614698594</v>
      </c>
      <c r="FZ101">
        <v>4006315.7559385635</v>
      </c>
      <c r="GA101">
        <f>FL101*CustomRegion1!C39</f>
        <v>0</v>
      </c>
      <c r="GB101">
        <f>FY101*CustomRegion1!$C39</f>
        <v>24611.81714109327</v>
      </c>
      <c r="GC101">
        <f>FZ101*CustomRegion1!$C39</f>
        <v>2726554.155209166</v>
      </c>
      <c r="GD101">
        <f>FL101*CustomRegion1!D39</f>
        <v>0</v>
      </c>
      <c r="GE101">
        <f>FY101*CustomRegion1!$D39</f>
        <v>17119.36858625837</v>
      </c>
      <c r="GF101">
        <f>FZ101*CustomRegion1!$D39</f>
        <v>1896523.3361613792</v>
      </c>
      <c r="GG101">
        <f>(GD101*'Default-Data'!$C$58/biopower_dollar_index)/CustomRegion1!$E39</f>
        <v>0</v>
      </c>
      <c r="GH101">
        <f>(GE101*'Default-Data'!$C$58/biopower_dollar_index)/CustomRegion1!$E39</f>
        <v>3.4055980201274014</v>
      </c>
      <c r="GI101">
        <f>(GF101*'Default-Data'!$C$58/biopower_dollar_index)/CustomRegion1!$E39</f>
        <v>377.28004314020376</v>
      </c>
      <c r="GK101" t="s">
        <v>64</v>
      </c>
      <c r="GL101">
        <f t="shared" si="133"/>
        <v>0</v>
      </c>
      <c r="GM101">
        <f t="shared" si="134"/>
        <v>0</v>
      </c>
      <c r="GO101">
        <v>0</v>
      </c>
      <c r="GP101">
        <v>0</v>
      </c>
      <c r="GQ101">
        <f>GL101*CustomRegion2!C43</f>
        <v>0</v>
      </c>
      <c r="GR101">
        <f>GO101*CustomRegion2!$C43</f>
        <v>0</v>
      </c>
      <c r="GS101">
        <f>GP101*CustomRegion2!$C43</f>
        <v>0</v>
      </c>
      <c r="GT101">
        <f>GL101*CustomRegion2!D43</f>
        <v>0</v>
      </c>
      <c r="GU101">
        <f>GO101*CustomRegion2!$D43</f>
        <v>0</v>
      </c>
      <c r="GV101">
        <f>GP101*CustomRegion2!$D43</f>
        <v>0</v>
      </c>
      <c r="GW101">
        <f>(GT101*'Default-Data'!$C$59/biopower_dollar_index)/CustomRegion2!$E43</f>
        <v>0</v>
      </c>
      <c r="GX101">
        <f>(GU101*'Default-Data'!$C$59/biopower_dollar_index)/CustomRegion2!$E43</f>
        <v>0</v>
      </c>
      <c r="GY101">
        <f>(GV101*'Default-Data'!$C$59/biopower_dollar_index)/CustomRegion2!$E43</f>
        <v>0</v>
      </c>
      <c r="GZ101">
        <v>0</v>
      </c>
      <c r="HA101">
        <v>0</v>
      </c>
      <c r="HB101">
        <f>GM101*CustomRegion2!C43</f>
        <v>0</v>
      </c>
      <c r="HC101">
        <f>GZ101*CustomRegion2!$C43</f>
        <v>0</v>
      </c>
      <c r="HD101">
        <f>HA101*CustomRegion2!$C43</f>
        <v>0</v>
      </c>
      <c r="HE101">
        <f>GM101*CustomRegion2!D43</f>
        <v>0</v>
      </c>
      <c r="HF101">
        <f>GZ101*CustomRegion2!$D43</f>
        <v>0</v>
      </c>
      <c r="HG101">
        <f>HA101*CustomRegion2!$D43</f>
        <v>0</v>
      </c>
      <c r="HH101">
        <f>(HE101*'Default-Data'!$C$59/biopower_dollar_index)/CustomRegion2!$E43</f>
        <v>0</v>
      </c>
      <c r="HI101">
        <f>(HF101*'Default-Data'!$C$59/biopower_dollar_index)/CustomRegion2!$E43</f>
        <v>0</v>
      </c>
      <c r="HJ101">
        <f>(HG101*'Default-Data'!$C$59/biopower_dollar_index)/CustomRegion2!$E43</f>
        <v>0</v>
      </c>
      <c r="HL101" t="s">
        <v>116</v>
      </c>
      <c r="HM101">
        <f t="shared" si="135"/>
        <v>0</v>
      </c>
      <c r="HN101">
        <f t="shared" si="136"/>
        <v>0</v>
      </c>
      <c r="HP101">
        <v>0</v>
      </c>
      <c r="HQ101">
        <v>139790438.00189862</v>
      </c>
      <c r="HR101">
        <f>HM101*CustomRegion3!D42</f>
        <v>0</v>
      </c>
      <c r="HS101">
        <f>HP101*CustomRegion3!$D42</f>
        <v>0</v>
      </c>
      <c r="HT101">
        <f>HQ101*CustomRegion3!$D42</f>
        <v>0</v>
      </c>
      <c r="HU101">
        <f>HM101*CustomRegion3!E42</f>
        <v>0</v>
      </c>
      <c r="HV101">
        <f>HP101*CustomRegion3!$E42</f>
        <v>0</v>
      </c>
      <c r="HW101">
        <f>HQ101*CustomRegion3!$E42</f>
        <v>0</v>
      </c>
      <c r="HX101">
        <v>0</v>
      </c>
      <c r="HY101">
        <v>0</v>
      </c>
      <c r="HZ101">
        <v>0</v>
      </c>
      <c r="IA101">
        <v>0</v>
      </c>
      <c r="IB101">
        <v>2463353.1258304659</v>
      </c>
      <c r="IC101">
        <f>HN101*CustomRegion3!D42</f>
        <v>0</v>
      </c>
      <c r="ID101">
        <f>IA101*CustomRegion3!$D42</f>
        <v>0</v>
      </c>
      <c r="IE101">
        <f>IB101*CustomRegion3!$D42</f>
        <v>0</v>
      </c>
      <c r="IF101">
        <f>HN101*CustomRegion3!E42</f>
        <v>0</v>
      </c>
      <c r="IG101">
        <f>IA101*CustomRegion3!$E42</f>
        <v>0</v>
      </c>
      <c r="IH101">
        <f>IB101*CustomRegion3!$E42</f>
        <v>0</v>
      </c>
      <c r="II101">
        <v>0</v>
      </c>
      <c r="IJ101">
        <v>0</v>
      </c>
      <c r="IK101">
        <v>0</v>
      </c>
    </row>
    <row r="102" spans="2:245" x14ac:dyDescent="0.3">
      <c r="B102">
        <v>314</v>
      </c>
      <c r="C102" t="s">
        <v>196</v>
      </c>
      <c r="D102">
        <f t="shared" si="137"/>
        <v>0</v>
      </c>
      <c r="G102">
        <f t="shared" si="138"/>
        <v>61553.856152582826</v>
      </c>
      <c r="H102">
        <f t="shared" si="138"/>
        <v>49859.212151240179</v>
      </c>
      <c r="I102">
        <f t="shared" si="138"/>
        <v>0</v>
      </c>
      <c r="J102">
        <f t="shared" si="138"/>
        <v>46419.306331201216</v>
      </c>
      <c r="K102">
        <f t="shared" si="138"/>
        <v>39406.236425597534</v>
      </c>
      <c r="L102">
        <f t="shared" si="138"/>
        <v>0</v>
      </c>
      <c r="M102">
        <f t="shared" si="138"/>
        <v>15829.621376092404</v>
      </c>
      <c r="N102">
        <f t="shared" si="138"/>
        <v>13921.840582678151</v>
      </c>
      <c r="O102">
        <f t="shared" si="138"/>
        <v>0</v>
      </c>
      <c r="P102">
        <f t="shared" si="138"/>
        <v>3.8107216632985073</v>
      </c>
      <c r="Q102">
        <f t="shared" si="138"/>
        <v>7.2675733301564476</v>
      </c>
      <c r="AD102">
        <v>101</v>
      </c>
      <c r="AE102" t="s">
        <v>302</v>
      </c>
      <c r="AF102" s="4">
        <v>0</v>
      </c>
      <c r="AG102" s="4">
        <v>0</v>
      </c>
      <c r="AI102" s="84">
        <v>35747.786682846076</v>
      </c>
      <c r="AJ102" s="84">
        <v>29109009.798337497</v>
      </c>
      <c r="AK102">
        <f>'Colombia-IO-Data'!$AN44*Calculations!AF102</f>
        <v>0</v>
      </c>
      <c r="AL102">
        <f>'Colombia-IO-Data'!$AN44*AI102</f>
        <v>14180.373830790702</v>
      </c>
      <c r="AM102">
        <f>'Colombia-IO-Data'!$AN44*AJ102</f>
        <v>11546914.622903075</v>
      </c>
      <c r="AN102">
        <f>'Colombia-IO-Data'!$AO44*Calculations!AK102</f>
        <v>0</v>
      </c>
      <c r="AO102">
        <f>'Colombia-IO-Data'!$AO44*Calculations!AL102</f>
        <v>10529.758338136133</v>
      </c>
      <c r="AP102">
        <f>'Colombia-IO-Data'!$AO44*Calculations!AM102</f>
        <v>8574260.5929226056</v>
      </c>
      <c r="AQ102">
        <f>(AN102*'Default-Data'!$F$19/biopower_dollar_index)/'Colombia-IO-Data'!$AP44</f>
        <v>0</v>
      </c>
      <c r="AR102">
        <f>(AO102*'Default-Data'!$F$19/biopower_dollar_index)/'Colombia-IO-Data'!$AP44</f>
        <v>0.78875544947484388</v>
      </c>
      <c r="AS102">
        <f>(AP102*'Default-Data'!$F$19/biopower_dollar_index)/'Colombia-IO-Data'!$AP44</f>
        <v>642.27445214874933</v>
      </c>
      <c r="AT102" s="84">
        <v>2117.0294831220799</v>
      </c>
      <c r="AU102" s="84">
        <v>2949859.7209750367</v>
      </c>
      <c r="AV102" s="31">
        <f>'Colombia-IO-Data'!$AN44*AG102</f>
        <v>0</v>
      </c>
      <c r="AW102">
        <f>'Colombia-IO-Data'!$AN44*AT102</f>
        <v>839.77980924570716</v>
      </c>
      <c r="AX102">
        <f>'Colombia-IO-Data'!$AN44*AU102</f>
        <v>1170145.5523088528</v>
      </c>
      <c r="AY102" s="31">
        <f>'Colombia-IO-Data'!$AO44*AV102</f>
        <v>0</v>
      </c>
      <c r="AZ102" s="31">
        <f>'Colombia-IO-Data'!$AO44*AW102</f>
        <v>623.58570755043945</v>
      </c>
      <c r="BA102" s="31">
        <f>'Colombia-IO-Data'!$AO44*AX102</f>
        <v>868901.62652150681</v>
      </c>
      <c r="BB102">
        <f>(AY102*'Default-Data'!$F$19/biopower_dollar_index)/'Colombia-IO-Data'!$AP44</f>
        <v>0</v>
      </c>
      <c r="BC102">
        <f>(AZ102*'Default-Data'!$F$19/biopower_dollar_index)/'Colombia-IO-Data'!$AP44</f>
        <v>4.6711102881027616E-2</v>
      </c>
      <c r="BD102">
        <f>(BA102*'Default-Data'!$F$19/biopower_dollar_index)/'Colombia-IO-Data'!$AP44</f>
        <v>65.087048626199291</v>
      </c>
      <c r="BF102" t="s">
        <v>959</v>
      </c>
      <c r="BG102" s="18">
        <f t="shared" si="127"/>
        <v>0</v>
      </c>
      <c r="BH102" s="18">
        <f t="shared" si="128"/>
        <v>0</v>
      </c>
      <c r="BJ102" s="84">
        <v>0</v>
      </c>
      <c r="BK102" s="84">
        <v>26613631.086083479</v>
      </c>
      <c r="BL102">
        <f>BG102*'Mexico-IO-Data'!AQ44</f>
        <v>0</v>
      </c>
      <c r="BM102">
        <f>BJ102*'Mexico-IO-Data'!$AQ44</f>
        <v>0</v>
      </c>
      <c r="BN102">
        <f>BK102*'Mexico-IO-Data'!$AQ44</f>
        <v>19874089.354045428</v>
      </c>
      <c r="BO102">
        <f>BG102*'Mexico-IO-Data'!AR44</f>
        <v>0</v>
      </c>
      <c r="BP102">
        <f>BJ102*'Mexico-IO-Data'!$AR44</f>
        <v>0</v>
      </c>
      <c r="BQ102">
        <f>BK102*'Mexico-IO-Data'!$AR44</f>
        <v>13962365.789891543</v>
      </c>
      <c r="BR102">
        <f>(BO102*'Default-Data'!$F$19/biopower_dollar_index)/'Mexico-IO-Data'!$AS44</f>
        <v>0</v>
      </c>
      <c r="BS102">
        <f>(BP102*'Default-Data'!$F$19/biopower_dollar_index)/'Mexico-IO-Data'!$AS44</f>
        <v>0</v>
      </c>
      <c r="BT102">
        <f>(BQ102*'Default-Data'!$F$19/biopower_dollar_index)/'Mexico-IO-Data'!$AS44</f>
        <v>4803.4248549698659</v>
      </c>
      <c r="BU102" s="84">
        <v>0</v>
      </c>
      <c r="BV102" s="84">
        <v>1671712.2343960255</v>
      </c>
      <c r="BW102" s="31">
        <f>BH102*'Mexico-IO-Data'!AQ44</f>
        <v>0</v>
      </c>
      <c r="BX102">
        <f>BU102*'Mexico-IO-Data'!$AQ44</f>
        <v>0</v>
      </c>
      <c r="BY102">
        <f>BV102*'Mexico-IO-Data'!$AQ44</f>
        <v>1248373.7455130867</v>
      </c>
      <c r="BZ102" s="31">
        <f>BH102*'Mexico-IO-Data'!AR44</f>
        <v>0</v>
      </c>
      <c r="CA102">
        <f>BU102*'Mexico-IO-Data'!$AR44</f>
        <v>0</v>
      </c>
      <c r="CB102">
        <f>BV102*'Mexico-IO-Data'!$AR44</f>
        <v>877033.93935897306</v>
      </c>
      <c r="CC102">
        <f>(BZ102*'Default-Data'!$F$19/biopower_dollar_index)/'Mexico-IO-Data'!$AS44</f>
        <v>0</v>
      </c>
      <c r="CD102">
        <f>(CA102*'Default-Data'!$F$19/biopower_dollar_index)/'Mexico-IO-Data'!$AS44</f>
        <v>0</v>
      </c>
      <c r="CE102">
        <f>(CB102*'Default-Data'!$F$19/biopower_dollar_index)/'Mexico-IO-Data'!$AS44</f>
        <v>301.72298064408108</v>
      </c>
      <c r="CG102" t="s">
        <v>302</v>
      </c>
      <c r="CH102">
        <v>0</v>
      </c>
      <c r="CI102">
        <v>0</v>
      </c>
      <c r="CK102" s="84">
        <v>10185407.832803426</v>
      </c>
      <c r="CL102" s="84">
        <v>16379466.024845393</v>
      </c>
      <c r="CM102">
        <f>CH102*'Philippines-IO-Data'!AN44</f>
        <v>0</v>
      </c>
      <c r="CN102">
        <f>CK102*'Philippines-IO-Data'!$AN44</f>
        <v>5278114.6090796385</v>
      </c>
      <c r="CO102">
        <f>CL102*'Philippines-IO-Data'!$AN44</f>
        <v>8487897.6211662274</v>
      </c>
      <c r="CP102">
        <f>CH102*'Philippines-IO-Data'!AO44</f>
        <v>0</v>
      </c>
      <c r="CQ102">
        <f>CK102*'Philippines-IO-Data'!$AO44</f>
        <v>3369602.5009452528</v>
      </c>
      <c r="CR102">
        <f>CL102*'Philippines-IO-Data'!$AO44</f>
        <v>5418760.8967127372</v>
      </c>
      <c r="CS102" s="20">
        <f>(CP102*'Default-Data'!$F$19/biopower_dollar_index)/'Philippines-IO-Data'!$AP44</f>
        <v>0</v>
      </c>
      <c r="CT102" s="20">
        <f>(CQ102*'Default-Data'!$F$19/biopower_dollar_index)/'Philippines-IO-Data'!$AP44</f>
        <v>667.53398917414927</v>
      </c>
      <c r="CU102" s="20">
        <f>(CR102*'Default-Data'!$F$19/biopower_dollar_index)/'Philippines-IO-Data'!$AP44</f>
        <v>1073.4818355425698</v>
      </c>
      <c r="CV102" s="84">
        <v>168401.63344610532</v>
      </c>
      <c r="CW102" s="84">
        <v>1638447.4611350668</v>
      </c>
      <c r="CX102">
        <f>CI102*'Philippines-IO-Data'!AN44</f>
        <v>0</v>
      </c>
      <c r="CY102">
        <f>CV102*'Philippines-IO-Data'!$AN44</f>
        <v>87266.326128064131</v>
      </c>
      <c r="CZ102">
        <f>CW102*'Philippines-IO-Data'!$AN44</f>
        <v>849049.30885287805</v>
      </c>
      <c r="DA102">
        <f>CI102*'Philippines-IO-Data'!AO44</f>
        <v>0</v>
      </c>
      <c r="DB102">
        <f>CV102*'Philippines-IO-Data'!$AO44</f>
        <v>55711.717639398492</v>
      </c>
      <c r="DC102">
        <f>CW102*'Philippines-IO-Data'!$AO44</f>
        <v>542041.78696971689</v>
      </c>
      <c r="DD102" s="20">
        <f>(DA102*'Default-Data'!$F$19/biopower_dollar_index)/'Philippines-IO-Data'!$AP44</f>
        <v>0</v>
      </c>
      <c r="DE102" s="20">
        <f>(DB102*'Default-Data'!$F$19/biopower_dollar_index)/'Philippines-IO-Data'!$AP44</f>
        <v>11.03675139994672</v>
      </c>
      <c r="DF102" s="20">
        <f>(DC102*'Default-Data'!$F$19/biopower_dollar_index)/'Philippines-IO-Data'!$AP44</f>
        <v>107.38100896277152</v>
      </c>
      <c r="DH102" t="s">
        <v>959</v>
      </c>
      <c r="DI102" s="18">
        <f t="shared" si="129"/>
        <v>0</v>
      </c>
      <c r="DJ102" s="18">
        <f t="shared" si="130"/>
        <v>0</v>
      </c>
      <c r="DL102" s="84">
        <v>6979797.1967980135</v>
      </c>
      <c r="DM102" s="84">
        <v>28719815.974033199</v>
      </c>
      <c r="DN102" s="18">
        <f>DI102*'SouthAfrica-IO-Data'!AR44</f>
        <v>0</v>
      </c>
      <c r="DO102">
        <f>DL102*'Mexico-IO-Data'!$AQ44</f>
        <v>5212258.0610511294</v>
      </c>
      <c r="DP102">
        <f>DM102*'Mexico-IO-Data'!$AQ44</f>
        <v>21446911.436228011</v>
      </c>
      <c r="DQ102" s="18">
        <f>DI102*'SouthAfrica-IO-Data'!AS44</f>
        <v>0</v>
      </c>
      <c r="DR102">
        <f>DL102*'Mexico-IO-Data'!$AR44</f>
        <v>3661825.8247336019</v>
      </c>
      <c r="DS102">
        <f>DM102*'Mexico-IO-Data'!$AR44</f>
        <v>15067338.040073257</v>
      </c>
      <c r="DT102">
        <f>(DQ102*'Default-Data'!$F$19/biopower_dollar_index)/'SouthAfrica-IO-Data'!$AT44</f>
        <v>0</v>
      </c>
      <c r="DU102">
        <f>(DR102*'Default-Data'!$F$19/biopower_dollar_index)/'SouthAfrica-IO-Data'!$AT44</f>
        <v>171.07994773115971</v>
      </c>
      <c r="DV102">
        <f>(DS102*'Default-Data'!$F$19/biopower_dollar_index)/'SouthAfrica-IO-Data'!$AT44</f>
        <v>703.94375039150759</v>
      </c>
      <c r="DW102" s="84">
        <v>398668.98261303437</v>
      </c>
      <c r="DX102" s="84">
        <v>2544017.348918472</v>
      </c>
      <c r="DY102" s="31">
        <f>DJ102*'SouthAfrica-IO-Data'!AR44</f>
        <v>0</v>
      </c>
      <c r="DZ102">
        <f>DW102*'SouthAfrica-IO-Data'!$AR44</f>
        <v>184197.95724782583</v>
      </c>
      <c r="EA102">
        <f>DX102*'SouthAfrica-IO-Data'!$AR44</f>
        <v>1175418.252512156</v>
      </c>
      <c r="EB102" s="31">
        <f>DJ102*'SouthAfrica-IO-Data'!AS44</f>
        <v>0</v>
      </c>
      <c r="EC102">
        <f>DW102*'SouthAfrica-IO-Data'!$AS44</f>
        <v>81284.963215332318</v>
      </c>
      <c r="ED102">
        <f>DX102*'SouthAfrica-IO-Data'!$AS44</f>
        <v>518701.89466614474</v>
      </c>
      <c r="EE102">
        <f>(EB102*'Default-Data'!$F$19/biopower_dollar_index)/'SouthAfrica-IO-Data'!$AT44</f>
        <v>0</v>
      </c>
      <c r="EF102">
        <f>(EC102*'Default-Data'!$F$19/biopower_dollar_index)/'SouthAfrica-IO-Data'!$AT44</f>
        <v>3.7976211659985144</v>
      </c>
      <c r="EG102">
        <f>(ED102*'Default-Data'!$F$19/biopower_dollar_index)/'SouthAfrica-IO-Data'!$AT44</f>
        <v>24.23367393068002</v>
      </c>
      <c r="EI102" t="s">
        <v>117</v>
      </c>
      <c r="EJ102">
        <v>0</v>
      </c>
      <c r="EK102">
        <v>0</v>
      </c>
      <c r="EM102" s="84">
        <v>0</v>
      </c>
      <c r="EN102" s="84">
        <v>68400941.981683701</v>
      </c>
      <c r="EO102">
        <f>EJ102*'Zambia-IO-Data'!BO42</f>
        <v>0</v>
      </c>
      <c r="EP102">
        <f>EM102*'Zambia-IO-Data'!$BO42</f>
        <v>0</v>
      </c>
      <c r="EQ102">
        <f>EN102*'Zambia-IO-Data'!$BO42</f>
        <v>0</v>
      </c>
      <c r="ER102">
        <f>EJ102*'Zambia-IO-Data'!BN42</f>
        <v>0</v>
      </c>
      <c r="ES102">
        <f>EM102*'Zambia-IO-Data'!$BN42</f>
        <v>0</v>
      </c>
      <c r="ET102">
        <f>EN102*'Zambia-IO-Data'!$BN42</f>
        <v>0</v>
      </c>
      <c r="EU102">
        <v>0</v>
      </c>
      <c r="EV102">
        <v>0</v>
      </c>
      <c r="EW102">
        <v>0</v>
      </c>
      <c r="EX102" s="84">
        <v>0</v>
      </c>
      <c r="EY102" s="84">
        <v>10172688.570943667</v>
      </c>
      <c r="EZ102">
        <f>EK102*'Zambia-IO-Data'!BO42</f>
        <v>0</v>
      </c>
      <c r="FA102">
        <f>EX102*'Zambia-IO-Data'!$BO42</f>
        <v>0</v>
      </c>
      <c r="FB102">
        <f>EY102*'Zambia-IO-Data'!$BO42</f>
        <v>0</v>
      </c>
      <c r="FC102">
        <f>EK102*'Zambia-IO-Data'!BN42</f>
        <v>0</v>
      </c>
      <c r="FD102">
        <f>EX102*'Zambia-IO-Data'!$BN42</f>
        <v>0</v>
      </c>
      <c r="FE102">
        <f>EY102*'Zambia-IO-Data'!$BN42</f>
        <v>0</v>
      </c>
      <c r="FF102">
        <v>0</v>
      </c>
      <c r="FG102">
        <v>0</v>
      </c>
      <c r="FH102">
        <v>0</v>
      </c>
      <c r="FJ102" t="s">
        <v>302</v>
      </c>
      <c r="FK102">
        <f t="shared" si="131"/>
        <v>0</v>
      </c>
      <c r="FL102">
        <f t="shared" si="132"/>
        <v>0</v>
      </c>
      <c r="FN102">
        <v>10801433.099542512</v>
      </c>
      <c r="FO102">
        <v>18631200.40878734</v>
      </c>
      <c r="FP102">
        <f>FK102*CustomRegion1!C40</f>
        <v>0</v>
      </c>
      <c r="FQ102">
        <f>FN102*CustomRegion1!$C40</f>
        <v>5597341.0959627675</v>
      </c>
      <c r="FR102">
        <f>FO102*CustomRegion1!$C40</f>
        <v>9654754.3973253537</v>
      </c>
      <c r="FS102">
        <f>FK102*CustomRegion1!D40</f>
        <v>0</v>
      </c>
      <c r="FT102">
        <f>FN102*CustomRegion1!$D40</f>
        <v>3573399.9642892568</v>
      </c>
      <c r="FU102">
        <f>FO102*CustomRegion1!$D40</f>
        <v>6163694.2303745309</v>
      </c>
      <c r="FV102">
        <f>(FS102*'Default-Data'!$F$19/biopower_dollar_index)/CustomRegion1!$E40</f>
        <v>0</v>
      </c>
      <c r="FW102">
        <f>(FT102*'Default-Data'!$F$19/biopower_dollar_index)/CustomRegion1!$E40</f>
        <v>710.86522742873035</v>
      </c>
      <c r="FX102">
        <f>(FU102*'Default-Data'!$F$19/biopower_dollar_index)/CustomRegion1!$E40</f>
        <v>1226.1588248344399</v>
      </c>
      <c r="FY102">
        <v>221040.78831570872</v>
      </c>
      <c r="FZ102">
        <v>1821278.1849174351</v>
      </c>
      <c r="GA102">
        <f>FL102*CustomRegion1!C40</f>
        <v>0</v>
      </c>
      <c r="GB102">
        <f>FY102*CustomRegion1!$C40</f>
        <v>114544.12362892159</v>
      </c>
      <c r="GC102">
        <f>FZ102*CustomRegion1!$C40</f>
        <v>943792.84097501938</v>
      </c>
      <c r="GD102">
        <f>FL102*CustomRegion1!D40</f>
        <v>0</v>
      </c>
      <c r="GE102">
        <f>FY102*CustomRegion1!$D40</f>
        <v>73126.143336227964</v>
      </c>
      <c r="GF102">
        <f>FZ102*CustomRegion1!$D40</f>
        <v>602527.02960502659</v>
      </c>
      <c r="GG102">
        <f>(GD102*'Default-Data'!$C$58/biopower_dollar_index)/CustomRegion1!$E40</f>
        <v>0</v>
      </c>
      <c r="GH102">
        <f>(GE102*'Default-Data'!$C$58/biopower_dollar_index)/CustomRegion1!$E40</f>
        <v>14.54716321519663</v>
      </c>
      <c r="GI102">
        <f>(GF102*'Default-Data'!$C$58/biopower_dollar_index)/CustomRegion1!$E40</f>
        <v>119.86218117549174</v>
      </c>
      <c r="GK102" t="s">
        <v>65</v>
      </c>
      <c r="GL102">
        <f t="shared" si="133"/>
        <v>0</v>
      </c>
      <c r="GM102">
        <f t="shared" si="134"/>
        <v>0</v>
      </c>
      <c r="GO102">
        <v>66937818.477165744</v>
      </c>
      <c r="GP102">
        <v>40148618.146884039</v>
      </c>
      <c r="GQ102">
        <f>GL102*CustomRegion2!C44</f>
        <v>0</v>
      </c>
      <c r="GR102">
        <f>GO102*CustomRegion2!$C44</f>
        <v>47774463.961728677</v>
      </c>
      <c r="GS102">
        <f>GP102*CustomRegion2!$C44</f>
        <v>28654634.321939021</v>
      </c>
      <c r="GT102">
        <f>GL102*CustomRegion2!D44</f>
        <v>0</v>
      </c>
      <c r="GU102">
        <f>GO102*CustomRegion2!$D44</f>
        <v>18848999.082867369</v>
      </c>
      <c r="GV102">
        <f>GP102*CustomRegion2!$D44</f>
        <v>11305436.655172154</v>
      </c>
      <c r="GW102">
        <f>(GT102*'Default-Data'!$C$59/biopower_dollar_index)/CustomRegion2!$E44</f>
        <v>0</v>
      </c>
      <c r="GX102">
        <f>(GU102*'Default-Data'!$C$59/biopower_dollar_index)/CustomRegion2!$E44</f>
        <v>3858.6584300579966</v>
      </c>
      <c r="GY102">
        <f>(GV102*'Default-Data'!$C$59/biopower_dollar_index)/CustomRegion2!$E44</f>
        <v>2314.3838175799056</v>
      </c>
      <c r="GZ102">
        <v>2736623.3485247041</v>
      </c>
      <c r="HA102">
        <v>2236895.3856784306</v>
      </c>
      <c r="HB102">
        <f>GM102*CustomRegion2!C44</f>
        <v>0</v>
      </c>
      <c r="HC102">
        <f>GZ102*CustomRegion2!$C44</f>
        <v>1953166.6330822813</v>
      </c>
      <c r="HD102">
        <f>HA102*CustomRegion2!$C44</f>
        <v>1596503.7466183086</v>
      </c>
      <c r="HE102">
        <f>GM102*CustomRegion2!D44</f>
        <v>0</v>
      </c>
      <c r="HF102">
        <f>GZ102*CustomRegion2!$D44</f>
        <v>770604.90108580049</v>
      </c>
      <c r="HG102">
        <f>HA102*CustomRegion2!$D44</f>
        <v>629886.6624628047</v>
      </c>
      <c r="HH102">
        <f>(HE102*'Default-Data'!$C$59/biopower_dollar_index)/CustomRegion2!$E44</f>
        <v>0</v>
      </c>
      <c r="HI102">
        <f>(HF102*'Default-Data'!$C$59/biopower_dollar_index)/CustomRegion2!$E44</f>
        <v>157.75379290677935</v>
      </c>
      <c r="HJ102">
        <f>(HG102*'Default-Data'!$C$59/biopower_dollar_index)/CustomRegion2!$E44</f>
        <v>128.94676631940604</v>
      </c>
      <c r="HL102" t="s">
        <v>117</v>
      </c>
      <c r="HM102">
        <f t="shared" si="135"/>
        <v>0</v>
      </c>
      <c r="HN102">
        <f t="shared" si="136"/>
        <v>0</v>
      </c>
      <c r="HP102">
        <v>0</v>
      </c>
      <c r="HQ102">
        <v>68400941.981683701</v>
      </c>
      <c r="HR102">
        <f>HM102*CustomRegion3!D43</f>
        <v>0</v>
      </c>
      <c r="HS102">
        <f>HP102*CustomRegion3!$D43</f>
        <v>0</v>
      </c>
      <c r="HT102">
        <f>HQ102*CustomRegion3!$D43</f>
        <v>0</v>
      </c>
      <c r="HU102">
        <f>HM102*CustomRegion3!E43</f>
        <v>0</v>
      </c>
      <c r="HV102">
        <f>HP102*CustomRegion3!$E43</f>
        <v>0</v>
      </c>
      <c r="HW102">
        <f>HQ102*CustomRegion3!$E43</f>
        <v>0</v>
      </c>
      <c r="HX102">
        <v>0</v>
      </c>
      <c r="HY102">
        <v>0</v>
      </c>
      <c r="HZ102">
        <v>0</v>
      </c>
      <c r="IA102">
        <v>0</v>
      </c>
      <c r="IB102">
        <v>10172688.570943667</v>
      </c>
      <c r="IC102">
        <f>HN102*CustomRegion3!D43</f>
        <v>0</v>
      </c>
      <c r="ID102">
        <f>IA102*CustomRegion3!$D43</f>
        <v>0</v>
      </c>
      <c r="IE102">
        <f>IB102*CustomRegion3!$D43</f>
        <v>0</v>
      </c>
      <c r="IF102">
        <f>HN102*CustomRegion3!E43</f>
        <v>0</v>
      </c>
      <c r="IG102">
        <f>IA102*CustomRegion3!$E43</f>
        <v>0</v>
      </c>
      <c r="IH102">
        <f>IB102*CustomRegion3!$E43</f>
        <v>0</v>
      </c>
      <c r="II102">
        <v>0</v>
      </c>
      <c r="IJ102">
        <v>0</v>
      </c>
      <c r="IK102">
        <v>0</v>
      </c>
    </row>
    <row r="103" spans="2:245" x14ac:dyDescent="0.3">
      <c r="B103">
        <v>315</v>
      </c>
      <c r="C103" t="s">
        <v>360</v>
      </c>
      <c r="D103">
        <f t="shared" si="137"/>
        <v>0</v>
      </c>
      <c r="G103">
        <f t="shared" si="138"/>
        <v>183.65527415354632</v>
      </c>
      <c r="H103">
        <f t="shared" si="138"/>
        <v>18928.081798088962</v>
      </c>
      <c r="I103">
        <f t="shared" si="138"/>
        <v>0</v>
      </c>
      <c r="J103">
        <f t="shared" si="138"/>
        <v>164.77681155106171</v>
      </c>
      <c r="K103">
        <f t="shared" si="138"/>
        <v>15783.164666518322</v>
      </c>
      <c r="L103">
        <f t="shared" si="138"/>
        <v>0</v>
      </c>
      <c r="M103">
        <f t="shared" si="138"/>
        <v>142.10016878999849</v>
      </c>
      <c r="N103">
        <f t="shared" si="138"/>
        <v>12659.602359744755</v>
      </c>
      <c r="O103">
        <f t="shared" si="138"/>
        <v>0</v>
      </c>
      <c r="P103">
        <f t="shared" si="138"/>
        <v>3.5561608111324902E-2</v>
      </c>
      <c r="Q103">
        <f t="shared" si="138"/>
        <v>4.0166155914272466</v>
      </c>
      <c r="AD103">
        <v>102</v>
      </c>
      <c r="AE103" t="s">
        <v>303</v>
      </c>
      <c r="AF103" s="4">
        <v>0</v>
      </c>
      <c r="AG103" s="4">
        <v>0</v>
      </c>
      <c r="AI103" s="84">
        <v>9841952.4828642625</v>
      </c>
      <c r="AJ103" s="84">
        <v>21812566.756920084</v>
      </c>
      <c r="AK103">
        <f>'Colombia-IO-Data'!$AN45*Calculations!AF103</f>
        <v>0</v>
      </c>
      <c r="AL103">
        <f>'Colombia-IO-Data'!$AN45*AI103</f>
        <v>5630393.6162851863</v>
      </c>
      <c r="AM103">
        <f>'Colombia-IO-Data'!$AN45*AJ103</f>
        <v>12478554.111776758</v>
      </c>
      <c r="AN103">
        <f>'Colombia-IO-Data'!$AO45*Calculations!AK103</f>
        <v>0</v>
      </c>
      <c r="AO103">
        <f>'Colombia-IO-Data'!$AO45*Calculations!AL103</f>
        <v>2150453.2425204027</v>
      </c>
      <c r="AP103">
        <f>'Colombia-IO-Data'!$AO45*Calculations!AM103</f>
        <v>4766016.1936140964</v>
      </c>
      <c r="AQ103">
        <f>(AN103*'Default-Data'!$F$19/biopower_dollar_index)/'Colombia-IO-Data'!$AP45</f>
        <v>0</v>
      </c>
      <c r="AR103">
        <f>(AO103*'Default-Data'!$F$19/biopower_dollar_index)/'Colombia-IO-Data'!$AP45</f>
        <v>345.13386880516623</v>
      </c>
      <c r="AS103">
        <f>(AP103*'Default-Data'!$F$19/biopower_dollar_index)/'Colombia-IO-Data'!$AP45</f>
        <v>764.9148445386387</v>
      </c>
      <c r="AT103" s="84">
        <v>576571.48038361641</v>
      </c>
      <c r="AU103" s="84">
        <v>2210450.0473593064</v>
      </c>
      <c r="AV103" s="31">
        <f>'Colombia-IO-Data'!$AN45*AG103</f>
        <v>0</v>
      </c>
      <c r="AW103">
        <f>'Colombia-IO-Data'!$AN45*AT103</f>
        <v>329845.56551519228</v>
      </c>
      <c r="AX103">
        <f>'Colombia-IO-Data'!$AN45*AU103</f>
        <v>1264556.3832418651</v>
      </c>
      <c r="AY103" s="31">
        <f>'Colombia-IO-Data'!$AO45*AV103</f>
        <v>0</v>
      </c>
      <c r="AZ103" s="31">
        <f>'Colombia-IO-Data'!$AO45*AW103</f>
        <v>125980.08491653444</v>
      </c>
      <c r="BA103" s="31">
        <f>'Colombia-IO-Data'!$AO45*AX103</f>
        <v>482980.33139759843</v>
      </c>
      <c r="BB103">
        <f>(AY103*'Default-Data'!$F$19/biopower_dollar_index)/'Colombia-IO-Data'!$AP45</f>
        <v>0</v>
      </c>
      <c r="BC103">
        <f>(AZ103*'Default-Data'!$F$19/biopower_dollar_index)/'Colombia-IO-Data'!$AP45</f>
        <v>20.218990694578832</v>
      </c>
      <c r="BD103">
        <f>(BA103*'Default-Data'!$F$19/biopower_dollar_index)/'Colombia-IO-Data'!$AP45</f>
        <v>77.515226574601016</v>
      </c>
      <c r="BF103" t="s">
        <v>960</v>
      </c>
      <c r="BG103" s="18">
        <f t="shared" si="127"/>
        <v>0</v>
      </c>
      <c r="BH103" s="18">
        <f t="shared" si="128"/>
        <v>0</v>
      </c>
      <c r="BJ103" s="84">
        <v>1821316.3909177887</v>
      </c>
      <c r="BK103" s="84">
        <v>11595127.619238708</v>
      </c>
      <c r="BL103">
        <f>BG103*'Mexico-IO-Data'!AQ45</f>
        <v>0</v>
      </c>
      <c r="BM103">
        <f>BJ103*'Mexico-IO-Data'!$AQ45</f>
        <v>1165267.8380032249</v>
      </c>
      <c r="BN103">
        <f>BK103*'Mexico-IO-Data'!$AQ45</f>
        <v>7418496.511434325</v>
      </c>
      <c r="BO103">
        <f>BG103*'Mexico-IO-Data'!AR45</f>
        <v>0</v>
      </c>
      <c r="BP103">
        <f>BJ103*'Mexico-IO-Data'!$AR45</f>
        <v>204520.27444470848</v>
      </c>
      <c r="BQ103">
        <f>BK103*'Mexico-IO-Data'!$AR45</f>
        <v>1302046.5278485282</v>
      </c>
      <c r="BR103">
        <f>(BO103*'Default-Data'!$F$19/biopower_dollar_index)/'Mexico-IO-Data'!$AS45</f>
        <v>0</v>
      </c>
      <c r="BS103">
        <f>(BP103*'Default-Data'!$F$19/biopower_dollar_index)/'Mexico-IO-Data'!$AS45</f>
        <v>110.84379887656422</v>
      </c>
      <c r="BT103">
        <f>(BQ103*'Default-Data'!$F$19/biopower_dollar_index)/'Mexico-IO-Data'!$AS45</f>
        <v>705.66981123325547</v>
      </c>
      <c r="BU103" s="84">
        <v>75430.858104687431</v>
      </c>
      <c r="BV103" s="84">
        <v>728337.91968359181</v>
      </c>
      <c r="BW103" s="31">
        <f>BH103*'Mexico-IO-Data'!AQ45</f>
        <v>0</v>
      </c>
      <c r="BX103">
        <f>BU103*'Mexico-IO-Data'!$AQ45</f>
        <v>48260.232752907068</v>
      </c>
      <c r="BY103">
        <f>BV103*'Mexico-IO-Data'!$AQ45</f>
        <v>465986.44652716734</v>
      </c>
      <c r="BZ103" s="31">
        <f>BH103*'Mexico-IO-Data'!AR45</f>
        <v>0</v>
      </c>
      <c r="CA103">
        <f>BU103*'Mexico-IO-Data'!$AR45</f>
        <v>8470.3239251015402</v>
      </c>
      <c r="CB103">
        <f>BV103*'Mexico-IO-Data'!$AR45</f>
        <v>81786.92728236696</v>
      </c>
      <c r="CC103">
        <f>(BZ103*'Default-Data'!$F$19/biopower_dollar_index)/'Mexico-IO-Data'!$AS45</f>
        <v>0</v>
      </c>
      <c r="CD103">
        <f>(CA103*'Default-Data'!$F$19/biopower_dollar_index)/'Mexico-IO-Data'!$AS45</f>
        <v>4.5906592103030333</v>
      </c>
      <c r="CE103">
        <f>(CB103*'Default-Data'!$F$19/biopower_dollar_index)/'Mexico-IO-Data'!$AS45</f>
        <v>44.326039279150883</v>
      </c>
      <c r="CG103" t="s">
        <v>303</v>
      </c>
      <c r="CH103">
        <v>0</v>
      </c>
      <c r="CI103">
        <v>0</v>
      </c>
      <c r="CK103" s="84">
        <v>28802180.460435171</v>
      </c>
      <c r="CL103" s="84">
        <v>21066324.086367544</v>
      </c>
      <c r="CM103">
        <f>CH103*'Philippines-IO-Data'!AN45</f>
        <v>0</v>
      </c>
      <c r="CN103">
        <f>CK103*'Philippines-IO-Data'!$AN45</f>
        <v>14037062.537332498</v>
      </c>
      <c r="CO103">
        <f>CL103*'Philippines-IO-Data'!$AN45</f>
        <v>10266907.015538756</v>
      </c>
      <c r="CP103">
        <f>CH103*'Philippines-IO-Data'!AO45</f>
        <v>0</v>
      </c>
      <c r="CQ103">
        <f>CK103*'Philippines-IO-Data'!$AO45</f>
        <v>12064883.290154928</v>
      </c>
      <c r="CR103">
        <f>CL103*'Philippines-IO-Data'!$AO45</f>
        <v>8824427.0882109441</v>
      </c>
      <c r="CS103" s="20">
        <f>(CP103*'Default-Data'!$F$19/biopower_dollar_index)/'Philippines-IO-Data'!$AP45</f>
        <v>0</v>
      </c>
      <c r="CT103" s="20">
        <f>(CQ103*'Default-Data'!$F$19/biopower_dollar_index)/'Philippines-IO-Data'!$AP45</f>
        <v>5444.8584899850639</v>
      </c>
      <c r="CU103" s="20">
        <f>(CR103*'Default-Data'!$F$19/biopower_dollar_index)/'Philippines-IO-Data'!$AP45</f>
        <v>3982.4468745343779</v>
      </c>
      <c r="CV103" s="84">
        <v>315581.40955284098</v>
      </c>
      <c r="CW103" s="84">
        <v>2107276.5841329186</v>
      </c>
      <c r="CX103">
        <f>CI103*'Philippines-IO-Data'!AN45</f>
        <v>0</v>
      </c>
      <c r="CY103">
        <f>CV103*'Philippines-IO-Data'!$AN45</f>
        <v>153802.10493430946</v>
      </c>
      <c r="CZ103">
        <f>CW103*'Philippines-IO-Data'!$AN45</f>
        <v>1027004.6476364332</v>
      </c>
      <c r="DA103">
        <f>CI103*'Philippines-IO-Data'!AO45</f>
        <v>0</v>
      </c>
      <c r="DB103">
        <f>CV103*'Philippines-IO-Data'!$AO45</f>
        <v>132193.21641386879</v>
      </c>
      <c r="DC103">
        <f>CW103*'Philippines-IO-Data'!$AO45</f>
        <v>882712.54610616644</v>
      </c>
      <c r="DD103" s="20">
        <f>(DA103*'Default-Data'!$F$19/biopower_dollar_index)/'Philippines-IO-Data'!$AP45</f>
        <v>0</v>
      </c>
      <c r="DE103" s="20">
        <f>(DB103*'Default-Data'!$F$19/biopower_dollar_index)/'Philippines-IO-Data'!$AP45</f>
        <v>59.658542846977141</v>
      </c>
      <c r="DF103" s="20">
        <f>(DC103*'Default-Data'!$F$19/biopower_dollar_index)/'Philippines-IO-Data'!$AP45</f>
        <v>398.36646449820518</v>
      </c>
      <c r="DH103" t="s">
        <v>960</v>
      </c>
      <c r="DI103" s="18">
        <f t="shared" si="129"/>
        <v>0</v>
      </c>
      <c r="DJ103" s="18">
        <f t="shared" si="130"/>
        <v>0</v>
      </c>
      <c r="DL103" s="84">
        <v>66470248.755821079</v>
      </c>
      <c r="DM103" s="84">
        <v>60012064.749736995</v>
      </c>
      <c r="DN103" s="18">
        <f>DI103*'SouthAfrica-IO-Data'!AR45</f>
        <v>0</v>
      </c>
      <c r="DO103">
        <f>DL103*'Mexico-IO-Data'!$AQ45</f>
        <v>42527286.003395118</v>
      </c>
      <c r="DP103">
        <f>DM103*'Mexico-IO-Data'!$AQ45</f>
        <v>38395376.71419996</v>
      </c>
      <c r="DQ103" s="18">
        <f>DI103*'SouthAfrica-IO-Data'!AS45</f>
        <v>0</v>
      </c>
      <c r="DR103">
        <f>DL103*'Mexico-IO-Data'!$AR45</f>
        <v>7464114.1900107143</v>
      </c>
      <c r="DS103">
        <f>DM103*'Mexico-IO-Data'!$AR45</f>
        <v>6738908.1950912056</v>
      </c>
      <c r="DT103">
        <f>(DQ103*'Default-Data'!$F$19/biopower_dollar_index)/'SouthAfrica-IO-Data'!$AT45</f>
        <v>0</v>
      </c>
      <c r="DU103">
        <f>(DR103*'Default-Data'!$F$19/biopower_dollar_index)/'SouthAfrica-IO-Data'!$AT45</f>
        <v>348.72228407514149</v>
      </c>
      <c r="DV103">
        <f>(DS103*'Default-Data'!$F$19/biopower_dollar_index)/'SouthAfrica-IO-Data'!$AT45</f>
        <v>314.84076986790063</v>
      </c>
      <c r="DW103" s="84">
        <v>3162062.2152827592</v>
      </c>
      <c r="DX103" s="84">
        <v>5315902.2330013029</v>
      </c>
      <c r="DY103" s="31">
        <f>DJ103*'SouthAfrica-IO-Data'!AR45</f>
        <v>0</v>
      </c>
      <c r="DZ103">
        <f>DW103*'SouthAfrica-IO-Data'!$AR45</f>
        <v>2225420.4026074666</v>
      </c>
      <c r="EA103">
        <f>DX103*'SouthAfrica-IO-Data'!$AR45</f>
        <v>3741266.4527632683</v>
      </c>
      <c r="EB103" s="31">
        <f>DJ103*'SouthAfrica-IO-Data'!AS45</f>
        <v>0</v>
      </c>
      <c r="EC103">
        <f>DW103*'SouthAfrica-IO-Data'!$AS45</f>
        <v>1237581.7713844357</v>
      </c>
      <c r="ED103">
        <f>DX103*'SouthAfrica-IO-Data'!$AS45</f>
        <v>2080561.1193314018</v>
      </c>
      <c r="EE103">
        <f>(EB103*'Default-Data'!$F$19/biopower_dollar_index)/'SouthAfrica-IO-Data'!$AT45</f>
        <v>0</v>
      </c>
      <c r="EF103">
        <f>(EC103*'Default-Data'!$F$19/biopower_dollar_index)/'SouthAfrica-IO-Data'!$AT45</f>
        <v>57.819632854025315</v>
      </c>
      <c r="EG103">
        <f>(ED103*'Default-Data'!$F$19/biopower_dollar_index)/'SouthAfrica-IO-Data'!$AT45</f>
        <v>97.203500270959552</v>
      </c>
      <c r="EI103" t="s">
        <v>118</v>
      </c>
      <c r="EJ103">
        <v>0</v>
      </c>
      <c r="EK103">
        <v>0</v>
      </c>
      <c r="EM103" s="84">
        <v>0</v>
      </c>
      <c r="EN103" s="84">
        <v>4792023.7187433131</v>
      </c>
      <c r="EO103">
        <f>EJ103*'Zambia-IO-Data'!BO43</f>
        <v>0</v>
      </c>
      <c r="EP103">
        <f>EM103*'Zambia-IO-Data'!$BO43</f>
        <v>0</v>
      </c>
      <c r="EQ103">
        <f>EN103*'Zambia-IO-Data'!$BO43</f>
        <v>0</v>
      </c>
      <c r="ER103">
        <f>EJ103*'Zambia-IO-Data'!BN43</f>
        <v>0</v>
      </c>
      <c r="ES103">
        <f>EM103*'Zambia-IO-Data'!$BN43</f>
        <v>0</v>
      </c>
      <c r="ET103">
        <f>EN103*'Zambia-IO-Data'!$BN43</f>
        <v>0</v>
      </c>
      <c r="EU103">
        <v>0</v>
      </c>
      <c r="EV103">
        <v>0</v>
      </c>
      <c r="EW103">
        <v>0</v>
      </c>
      <c r="EX103" s="84">
        <v>0</v>
      </c>
      <c r="EY103" s="84">
        <v>603164.71699469851</v>
      </c>
      <c r="EZ103">
        <f>EK103*'Zambia-IO-Data'!BO43</f>
        <v>0</v>
      </c>
      <c r="FA103">
        <f>EX103*'Zambia-IO-Data'!$BO43</f>
        <v>0</v>
      </c>
      <c r="FB103">
        <f>EY103*'Zambia-IO-Data'!$BO43</f>
        <v>0</v>
      </c>
      <c r="FC103">
        <f>EK103*'Zambia-IO-Data'!BN43</f>
        <v>0</v>
      </c>
      <c r="FD103">
        <f>EX103*'Zambia-IO-Data'!$BN43</f>
        <v>0</v>
      </c>
      <c r="FE103">
        <f>EY103*'Zambia-IO-Data'!$BN43</f>
        <v>0</v>
      </c>
      <c r="FF103">
        <v>0</v>
      </c>
      <c r="FG103">
        <v>0</v>
      </c>
      <c r="FH103">
        <v>0</v>
      </c>
      <c r="FJ103" t="s">
        <v>303</v>
      </c>
      <c r="FK103">
        <f t="shared" si="131"/>
        <v>0</v>
      </c>
      <c r="FL103">
        <f t="shared" si="132"/>
        <v>0</v>
      </c>
      <c r="FN103">
        <v>31716340.67717845</v>
      </c>
      <c r="FO103">
        <v>25112979.728369519</v>
      </c>
      <c r="FP103">
        <f>FK103*CustomRegion1!C41</f>
        <v>0</v>
      </c>
      <c r="FQ103">
        <f>FN103*CustomRegion1!$C41</f>
        <v>15457310.884933254</v>
      </c>
      <c r="FR103">
        <f>FO103*CustomRegion1!$C41</f>
        <v>12239089.586641667</v>
      </c>
      <c r="FS103">
        <f>FK103*CustomRegion1!D41</f>
        <v>0</v>
      </c>
      <c r="FT103">
        <f>FN103*CustomRegion1!$D41</f>
        <v>13285589.581892712</v>
      </c>
      <c r="FU103">
        <f>FO103*CustomRegion1!$D41</f>
        <v>10519521.947548658</v>
      </c>
      <c r="FV103">
        <f>(FS103*'Default-Data'!$F$19/biopower_dollar_index)/CustomRegion1!$E41</f>
        <v>0</v>
      </c>
      <c r="FW103">
        <f>(FT103*'Default-Data'!$F$19/biopower_dollar_index)/CustomRegion1!$E41</f>
        <v>6020.8143246238169</v>
      </c>
      <c r="FX103">
        <f>(FU103*'Default-Data'!$F$19/biopower_dollar_index)/CustomRegion1!$E41</f>
        <v>4767.2772096104827</v>
      </c>
      <c r="FY103">
        <v>515512.99789341289</v>
      </c>
      <c r="FZ103">
        <v>2454899.3695532978</v>
      </c>
      <c r="GA103">
        <f>FL103*CustomRegion1!C41</f>
        <v>0</v>
      </c>
      <c r="GB103">
        <f>FY103*CustomRegion1!$C41</f>
        <v>251240.98504201442</v>
      </c>
      <c r="GC103">
        <f>FZ103*CustomRegion1!$C41</f>
        <v>1196422.4729656845</v>
      </c>
      <c r="GD103">
        <f>FL103*CustomRegion1!D41</f>
        <v>0</v>
      </c>
      <c r="GE103">
        <f>FY103*CustomRegion1!$D41</f>
        <v>215942.12850258415</v>
      </c>
      <c r="GF103">
        <f>FZ103*CustomRegion1!$D41</f>
        <v>1028327.5053922065</v>
      </c>
      <c r="GG103">
        <f>(GD103*'Default-Data'!$C$58/biopower_dollar_index)/CustomRegion1!$E41</f>
        <v>0</v>
      </c>
      <c r="GH103">
        <f>(GE103*'Default-Data'!$C$58/biopower_dollar_index)/CustomRegion1!$E41</f>
        <v>97.861480106996666</v>
      </c>
      <c r="GI103">
        <f>(GF103*'Default-Data'!$C$58/biopower_dollar_index)/CustomRegion1!$E41</f>
        <v>466.0213938347498</v>
      </c>
      <c r="GK103" t="s">
        <v>66</v>
      </c>
      <c r="GL103">
        <f t="shared" si="133"/>
        <v>0</v>
      </c>
      <c r="GM103">
        <f t="shared" si="134"/>
        <v>0</v>
      </c>
      <c r="GO103">
        <v>378896.87487345567</v>
      </c>
      <c r="GP103">
        <v>732196.40711202775</v>
      </c>
      <c r="GQ103">
        <f>GL103*CustomRegion2!C45</f>
        <v>0</v>
      </c>
      <c r="GR103">
        <f>GO103*CustomRegion2!$C45</f>
        <v>284219.5821007826</v>
      </c>
      <c r="GS103">
        <f>GP103*CustomRegion2!$C45</f>
        <v>549237.9870237197</v>
      </c>
      <c r="GT103">
        <f>GL103*CustomRegion2!D45</f>
        <v>0</v>
      </c>
      <c r="GU103">
        <f>GO103*CustomRegion2!$D45</f>
        <v>280362.08561487735</v>
      </c>
      <c r="GV103">
        <f>GP103*CustomRegion2!$D45</f>
        <v>541783.59704393847</v>
      </c>
      <c r="GW103">
        <f>(GT103*'Default-Data'!$C$59/biopower_dollar_index)/CustomRegion2!$E45</f>
        <v>0</v>
      </c>
      <c r="GX103">
        <f>(GU103*'Default-Data'!$C$59/biopower_dollar_index)/CustomRegion2!$E45</f>
        <v>151.94776515377191</v>
      </c>
      <c r="GY103">
        <f>(GV103*'Default-Data'!$C$59/biopower_dollar_index)/CustomRegion2!$E45</f>
        <v>293.6303123414549</v>
      </c>
      <c r="GZ103">
        <v>40134.112546176279</v>
      </c>
      <c r="HA103">
        <v>40794.598670548141</v>
      </c>
      <c r="HB103">
        <f>GM103*CustomRegion2!C45</f>
        <v>0</v>
      </c>
      <c r="HC103">
        <f>GZ103*CustomRegion2!$C45</f>
        <v>30105.554973684288</v>
      </c>
      <c r="HD103">
        <f>HA103*CustomRegion2!$C45</f>
        <v>30601.001367416178</v>
      </c>
      <c r="HE103">
        <f>GM103*CustomRegion2!D45</f>
        <v>0</v>
      </c>
      <c r="HF103">
        <f>GZ103*CustomRegion2!$D45</f>
        <v>29696.955145133295</v>
      </c>
      <c r="HG103">
        <f>HA103*CustomRegion2!$D45</f>
        <v>30185.677221319402</v>
      </c>
      <c r="HH103">
        <f>(HE103*'Default-Data'!$C$59/biopower_dollar_index)/CustomRegion2!$E45</f>
        <v>0</v>
      </c>
      <c r="HI103">
        <f>(HF103*'Default-Data'!$C$59/biopower_dollar_index)/CustomRegion2!$E45</f>
        <v>16.094850900678864</v>
      </c>
      <c r="HJ103">
        <f>(HG103*'Default-Data'!$C$59/biopower_dollar_index)/CustomRegion2!$E45</f>
        <v>16.359723474639516</v>
      </c>
      <c r="HL103" t="s">
        <v>118</v>
      </c>
      <c r="HM103">
        <f t="shared" si="135"/>
        <v>0</v>
      </c>
      <c r="HN103">
        <f t="shared" si="136"/>
        <v>0</v>
      </c>
      <c r="HP103">
        <v>0</v>
      </c>
      <c r="HQ103">
        <v>4792023.7187433131</v>
      </c>
      <c r="HR103">
        <f>HM103*CustomRegion3!D44</f>
        <v>0</v>
      </c>
      <c r="HS103">
        <f>HP103*CustomRegion3!$D44</f>
        <v>0</v>
      </c>
      <c r="HT103">
        <f>HQ103*CustomRegion3!$D44</f>
        <v>0</v>
      </c>
      <c r="HU103">
        <f>HM103*CustomRegion3!E44</f>
        <v>0</v>
      </c>
      <c r="HV103">
        <f>HP103*CustomRegion3!$E44</f>
        <v>0</v>
      </c>
      <c r="HW103">
        <f>HQ103*CustomRegion3!$E44</f>
        <v>0</v>
      </c>
      <c r="HX103">
        <v>0</v>
      </c>
      <c r="HY103">
        <v>0</v>
      </c>
      <c r="HZ103">
        <v>0</v>
      </c>
      <c r="IA103">
        <v>0</v>
      </c>
      <c r="IB103">
        <v>603164.71699469851</v>
      </c>
      <c r="IC103">
        <f>HN103*CustomRegion3!D44</f>
        <v>0</v>
      </c>
      <c r="ID103">
        <f>IA103*CustomRegion3!$D44</f>
        <v>0</v>
      </c>
      <c r="IE103">
        <f>IB103*CustomRegion3!$D44</f>
        <v>0</v>
      </c>
      <c r="IF103">
        <f>HN103*CustomRegion3!E44</f>
        <v>0</v>
      </c>
      <c r="IG103">
        <f>IA103*CustomRegion3!$E44</f>
        <v>0</v>
      </c>
      <c r="IH103">
        <f>IB103*CustomRegion3!$E44</f>
        <v>0</v>
      </c>
      <c r="II103">
        <v>0</v>
      </c>
      <c r="IJ103">
        <v>0</v>
      </c>
      <c r="IK103">
        <v>0</v>
      </c>
    </row>
    <row r="104" spans="2:245" x14ac:dyDescent="0.3">
      <c r="B104">
        <v>316</v>
      </c>
      <c r="C104" t="s">
        <v>18</v>
      </c>
      <c r="D104">
        <f t="shared" si="137"/>
        <v>0</v>
      </c>
      <c r="G104">
        <f t="shared" si="138"/>
        <v>2510.4055934488983</v>
      </c>
      <c r="H104">
        <f t="shared" si="138"/>
        <v>167380.28292930493</v>
      </c>
      <c r="I104">
        <f t="shared" si="138"/>
        <v>0</v>
      </c>
      <c r="J104">
        <f t="shared" si="138"/>
        <v>1797.6882237095135</v>
      </c>
      <c r="K104">
        <f t="shared" si="138"/>
        <v>6813.5963599938304</v>
      </c>
      <c r="L104">
        <f t="shared" si="138"/>
        <v>0</v>
      </c>
      <c r="M104">
        <f t="shared" si="138"/>
        <v>417.28441140158122</v>
      </c>
      <c r="N104">
        <f t="shared" si="138"/>
        <v>2231.2865653486579</v>
      </c>
      <c r="O104">
        <f t="shared" si="138"/>
        <v>0</v>
      </c>
      <c r="P104">
        <f t="shared" si="138"/>
        <v>0.29971488581127015</v>
      </c>
      <c r="Q104">
        <f t="shared" si="138"/>
        <v>1.1078791168699103</v>
      </c>
      <c r="AD104">
        <v>103</v>
      </c>
      <c r="AE104" t="s">
        <v>304</v>
      </c>
      <c r="AF104" s="4">
        <v>0</v>
      </c>
      <c r="AG104" s="4">
        <v>0</v>
      </c>
      <c r="AI104" s="84">
        <v>0</v>
      </c>
      <c r="AJ104" s="84">
        <v>3842899.9264326124</v>
      </c>
      <c r="AK104">
        <f>'Colombia-IO-Data'!$AN46*Calculations!AF104</f>
        <v>0</v>
      </c>
      <c r="AL104">
        <f>'Colombia-IO-Data'!$AN46*AI104</f>
        <v>0</v>
      </c>
      <c r="AM104">
        <f>'Colombia-IO-Data'!$AN46*AJ104</f>
        <v>3842899.9264326124</v>
      </c>
      <c r="AN104">
        <f>'Colombia-IO-Data'!$AO46*Calculations!AK104</f>
        <v>0</v>
      </c>
      <c r="AO104">
        <f>'Colombia-IO-Data'!$AO46*Calculations!AL104</f>
        <v>0</v>
      </c>
      <c r="AP104">
        <f>'Colombia-IO-Data'!$AO46*Calculations!AM104</f>
        <v>3842899.9264326124</v>
      </c>
      <c r="AQ104">
        <f>(AN104*'Default-Data'!$F$19/biopower_dollar_index)/'Colombia-IO-Data'!$AP46</f>
        <v>0</v>
      </c>
      <c r="AR104">
        <f>(AO104*'Default-Data'!$F$19/biopower_dollar_index)/'Colombia-IO-Data'!$AP46</f>
        <v>0</v>
      </c>
      <c r="AS104">
        <f>(AP104*'Default-Data'!$F$19/biopower_dollar_index)/'Colombia-IO-Data'!$AP46</f>
        <v>616.76064041564143</v>
      </c>
      <c r="AT104" s="84">
        <v>0</v>
      </c>
      <c r="AU104" s="84">
        <v>389433.22989189858</v>
      </c>
      <c r="AV104" s="31">
        <f>'Colombia-IO-Data'!$AN46*AG104</f>
        <v>0</v>
      </c>
      <c r="AW104">
        <f>'Colombia-IO-Data'!$AN46*AT104</f>
        <v>0</v>
      </c>
      <c r="AX104">
        <f>'Colombia-IO-Data'!$AN46*AU104</f>
        <v>389433.22989189858</v>
      </c>
      <c r="AY104" s="31">
        <f>'Colombia-IO-Data'!$AO46*AV104</f>
        <v>0</v>
      </c>
      <c r="AZ104" s="31">
        <f>'Colombia-IO-Data'!$AO46*AW104</f>
        <v>0</v>
      </c>
      <c r="BA104" s="31">
        <f>'Colombia-IO-Data'!$AO46*AX104</f>
        <v>389433.22989189858</v>
      </c>
      <c r="BB104">
        <f>(AY104*'Default-Data'!$F$19/biopower_dollar_index)/'Colombia-IO-Data'!$AP46</f>
        <v>0</v>
      </c>
      <c r="BC104">
        <f>(AZ104*'Default-Data'!$F$19/biopower_dollar_index)/'Colombia-IO-Data'!$AP46</f>
        <v>0</v>
      </c>
      <c r="BD104">
        <f>(BA104*'Default-Data'!$F$19/biopower_dollar_index)/'Colombia-IO-Data'!$AP46</f>
        <v>62.501520431271338</v>
      </c>
      <c r="BF104" t="s">
        <v>961</v>
      </c>
      <c r="BG104" s="18">
        <f t="shared" si="127"/>
        <v>0</v>
      </c>
      <c r="BH104" s="18">
        <f t="shared" si="128"/>
        <v>0</v>
      </c>
      <c r="BJ104" s="84">
        <v>0</v>
      </c>
      <c r="BK104" s="84">
        <v>3174147.0463373079</v>
      </c>
      <c r="BL104">
        <f>BG104*'Mexico-IO-Data'!AQ46</f>
        <v>0</v>
      </c>
      <c r="BM104">
        <f>BJ104*'Mexico-IO-Data'!$AQ46</f>
        <v>0</v>
      </c>
      <c r="BN104">
        <f>BK104*'Mexico-IO-Data'!$AQ46</f>
        <v>3174147.0463373079</v>
      </c>
      <c r="BO104">
        <f>BG104*'Mexico-IO-Data'!AR46</f>
        <v>0</v>
      </c>
      <c r="BP104">
        <f>BJ104*'Mexico-IO-Data'!$AR46</f>
        <v>0</v>
      </c>
      <c r="BQ104">
        <f>BK104*'Mexico-IO-Data'!$AR46</f>
        <v>3174147.0463373079</v>
      </c>
      <c r="BR104">
        <f>(BO104*'Default-Data'!$F$19/biopower_dollar_index)/'Mexico-IO-Data'!$AS46</f>
        <v>0</v>
      </c>
      <c r="BS104">
        <f>(BP104*'Default-Data'!$F$19/biopower_dollar_index)/'Mexico-IO-Data'!$AS46</f>
        <v>0</v>
      </c>
      <c r="BT104">
        <f>(BQ104*'Default-Data'!$F$19/biopower_dollar_index)/'Mexico-IO-Data'!$AS46</f>
        <v>479.59983787122138</v>
      </c>
      <c r="BU104" s="84">
        <v>0</v>
      </c>
      <c r="BV104" s="84">
        <v>199381.30328667478</v>
      </c>
      <c r="BW104" s="31">
        <f>BH104*'Mexico-IO-Data'!AQ46</f>
        <v>0</v>
      </c>
      <c r="BX104">
        <f>BU104*'Mexico-IO-Data'!$AQ46</f>
        <v>0</v>
      </c>
      <c r="BY104">
        <f>BV104*'Mexico-IO-Data'!$AQ46</f>
        <v>199381.30328667478</v>
      </c>
      <c r="BZ104" s="31">
        <f>BH104*'Mexico-IO-Data'!AR46</f>
        <v>0</v>
      </c>
      <c r="CA104">
        <f>BU104*'Mexico-IO-Data'!$AR46</f>
        <v>0</v>
      </c>
      <c r="CB104">
        <f>BV104*'Mexico-IO-Data'!$AR46</f>
        <v>199381.30328667478</v>
      </c>
      <c r="CC104">
        <f>(BZ104*'Default-Data'!$F$19/biopower_dollar_index)/'Mexico-IO-Data'!$AS46</f>
        <v>0</v>
      </c>
      <c r="CD104">
        <f>(CA104*'Default-Data'!$F$19/biopower_dollar_index)/'Mexico-IO-Data'!$AS46</f>
        <v>0</v>
      </c>
      <c r="CE104">
        <f>(CB104*'Default-Data'!$F$19/biopower_dollar_index)/'Mexico-IO-Data'!$AS46</f>
        <v>30.125649295669216</v>
      </c>
      <c r="CG104" t="s">
        <v>304</v>
      </c>
      <c r="CH104">
        <v>0</v>
      </c>
      <c r="CI104">
        <v>0</v>
      </c>
      <c r="CK104" s="84">
        <v>0</v>
      </c>
      <c r="CL104" s="84">
        <v>0</v>
      </c>
      <c r="CM104">
        <f>CH104*'Philippines-IO-Data'!AN46</f>
        <v>0</v>
      </c>
      <c r="CN104">
        <f>CK104*'Philippines-IO-Data'!$AN46</f>
        <v>0</v>
      </c>
      <c r="CO104">
        <f>CL104*'Philippines-IO-Data'!$AN46</f>
        <v>0</v>
      </c>
      <c r="CP104">
        <f>CH104*'Philippines-IO-Data'!AO46</f>
        <v>0</v>
      </c>
      <c r="CQ104">
        <f>CK104*'Philippines-IO-Data'!$AO46</f>
        <v>0</v>
      </c>
      <c r="CR104">
        <f>CL104*'Philippines-IO-Data'!$AO46</f>
        <v>0</v>
      </c>
      <c r="CS104" s="20">
        <f>(CP104*'Default-Data'!$F$19/biopower_dollar_index)/'Philippines-IO-Data'!$AP46</f>
        <v>0</v>
      </c>
      <c r="CT104" s="20">
        <f>(CQ104*'Default-Data'!$F$19/biopower_dollar_index)/'Philippines-IO-Data'!$AP46</f>
        <v>0</v>
      </c>
      <c r="CU104" s="20">
        <f>(CR104*'Default-Data'!$F$19/biopower_dollar_index)/'Philippines-IO-Data'!$AP46</f>
        <v>0</v>
      </c>
      <c r="CV104" s="84">
        <v>0</v>
      </c>
      <c r="CW104" s="84">
        <v>0</v>
      </c>
      <c r="CX104">
        <f>CI104*'Philippines-IO-Data'!AN46</f>
        <v>0</v>
      </c>
      <c r="CY104">
        <f>CV104*'Philippines-IO-Data'!$AN46</f>
        <v>0</v>
      </c>
      <c r="CZ104">
        <f>CW104*'Philippines-IO-Data'!$AN46</f>
        <v>0</v>
      </c>
      <c r="DA104">
        <f>CI104*'Philippines-IO-Data'!AO46</f>
        <v>0</v>
      </c>
      <c r="DB104">
        <f>CV104*'Philippines-IO-Data'!$AO46</f>
        <v>0</v>
      </c>
      <c r="DC104">
        <f>CW104*'Philippines-IO-Data'!$AO46</f>
        <v>0</v>
      </c>
      <c r="DD104" s="20">
        <f>(DA104*'Default-Data'!$F$19/biopower_dollar_index)/'Philippines-IO-Data'!$AP46</f>
        <v>0</v>
      </c>
      <c r="DE104" s="20">
        <f>(DB104*'Default-Data'!$F$19/biopower_dollar_index)/'Philippines-IO-Data'!$AP46</f>
        <v>0</v>
      </c>
      <c r="DF104" s="20">
        <f>(DC104*'Default-Data'!$F$19/biopower_dollar_index)/'Philippines-IO-Data'!$AP46</f>
        <v>0</v>
      </c>
      <c r="DH104" t="s">
        <v>961</v>
      </c>
      <c r="DI104" s="18">
        <f t="shared" si="129"/>
        <v>0</v>
      </c>
      <c r="DJ104" s="18">
        <f t="shared" si="130"/>
        <v>0</v>
      </c>
      <c r="DL104" s="84">
        <v>0</v>
      </c>
      <c r="DM104" s="84">
        <v>0</v>
      </c>
      <c r="DN104" s="18">
        <f>DI104*'SouthAfrica-IO-Data'!AR46</f>
        <v>0</v>
      </c>
      <c r="DO104">
        <f>DL104*'Mexico-IO-Data'!$AQ46</f>
        <v>0</v>
      </c>
      <c r="DP104">
        <f>DM104*'Mexico-IO-Data'!$AQ46</f>
        <v>0</v>
      </c>
      <c r="DQ104" s="18">
        <f>DI104*'SouthAfrica-IO-Data'!AS46</f>
        <v>0</v>
      </c>
      <c r="DR104">
        <f>DL104*'Mexico-IO-Data'!$AR46</f>
        <v>0</v>
      </c>
      <c r="DS104">
        <f>DM104*'Mexico-IO-Data'!$AR46</f>
        <v>0</v>
      </c>
      <c r="DT104">
        <f>(DQ104*'Default-Data'!$F$19/biopower_dollar_index)/'SouthAfrica-IO-Data'!$AT46</f>
        <v>0</v>
      </c>
      <c r="DU104">
        <f>(DR104*'Default-Data'!$F$19/biopower_dollar_index)/'SouthAfrica-IO-Data'!$AT46</f>
        <v>0</v>
      </c>
      <c r="DV104">
        <f>(DS104*'Default-Data'!$F$19/biopower_dollar_index)/'SouthAfrica-IO-Data'!$AT46</f>
        <v>0</v>
      </c>
      <c r="DW104" s="84">
        <v>0</v>
      </c>
      <c r="DX104" s="84">
        <v>0</v>
      </c>
      <c r="DY104" s="31">
        <f>DJ104*'SouthAfrica-IO-Data'!AR46</f>
        <v>0</v>
      </c>
      <c r="DZ104">
        <f>DW104*'SouthAfrica-IO-Data'!$AR46</f>
        <v>0</v>
      </c>
      <c r="EA104">
        <f>DX104*'SouthAfrica-IO-Data'!$AR46</f>
        <v>0</v>
      </c>
      <c r="EB104" s="31">
        <f>DJ104*'SouthAfrica-IO-Data'!AS46</f>
        <v>0</v>
      </c>
      <c r="EC104">
        <f>DW104*'SouthAfrica-IO-Data'!$AS46</f>
        <v>0</v>
      </c>
      <c r="ED104">
        <f>DX104*'SouthAfrica-IO-Data'!$AS46</f>
        <v>0</v>
      </c>
      <c r="EE104">
        <f>(EB104*'Default-Data'!$F$19/biopower_dollar_index)/'SouthAfrica-IO-Data'!$AT46</f>
        <v>0</v>
      </c>
      <c r="EF104">
        <f>(EC104*'Default-Data'!$F$19/biopower_dollar_index)/'SouthAfrica-IO-Data'!$AT46</f>
        <v>0</v>
      </c>
      <c r="EG104">
        <f>(ED104*'Default-Data'!$F$19/biopower_dollar_index)/'SouthAfrica-IO-Data'!$AT46</f>
        <v>0</v>
      </c>
      <c r="EI104" t="s">
        <v>119</v>
      </c>
      <c r="EJ104">
        <v>0</v>
      </c>
      <c r="EK104">
        <v>0</v>
      </c>
      <c r="EM104" s="84">
        <v>0</v>
      </c>
      <c r="EN104" s="84">
        <v>4028438.9975109608</v>
      </c>
      <c r="EO104">
        <f>EJ104*'Zambia-IO-Data'!BO44</f>
        <v>0</v>
      </c>
      <c r="EP104">
        <f>EM104*'Zambia-IO-Data'!$BO44</f>
        <v>0</v>
      </c>
      <c r="EQ104">
        <f>EN104*'Zambia-IO-Data'!$BO44</f>
        <v>0</v>
      </c>
      <c r="ER104">
        <f>EJ104*'Zambia-IO-Data'!BN44</f>
        <v>0</v>
      </c>
      <c r="ES104">
        <f>EM104*'Zambia-IO-Data'!$BN44</f>
        <v>0</v>
      </c>
      <c r="ET104">
        <f>EN104*'Zambia-IO-Data'!$BN44</f>
        <v>0</v>
      </c>
      <c r="EU104">
        <v>0</v>
      </c>
      <c r="EV104">
        <v>0</v>
      </c>
      <c r="EW104">
        <v>0</v>
      </c>
      <c r="EX104" s="84">
        <v>0</v>
      </c>
      <c r="EY104" s="84">
        <v>369272.56841900985</v>
      </c>
      <c r="EZ104">
        <f>EK104*'Zambia-IO-Data'!BO44</f>
        <v>0</v>
      </c>
      <c r="FA104">
        <f>EX104*'Zambia-IO-Data'!$BO44</f>
        <v>0</v>
      </c>
      <c r="FB104">
        <f>EY104*'Zambia-IO-Data'!$BO44</f>
        <v>0</v>
      </c>
      <c r="FC104">
        <f>EK104*'Zambia-IO-Data'!BN44</f>
        <v>0</v>
      </c>
      <c r="FD104">
        <f>EX104*'Zambia-IO-Data'!$BN44</f>
        <v>0</v>
      </c>
      <c r="FE104">
        <f>EY104*'Zambia-IO-Data'!$BN44</f>
        <v>0</v>
      </c>
      <c r="FF104">
        <v>0</v>
      </c>
      <c r="FG104">
        <v>0</v>
      </c>
      <c r="FH104">
        <v>0</v>
      </c>
      <c r="FJ104" t="s">
        <v>304</v>
      </c>
      <c r="FK104">
        <f t="shared" si="131"/>
        <v>0</v>
      </c>
      <c r="FL104">
        <f t="shared" si="132"/>
        <v>0</v>
      </c>
      <c r="FN104">
        <v>0</v>
      </c>
      <c r="FO104">
        <v>0</v>
      </c>
      <c r="FP104">
        <f>FK104*CustomRegion1!C42</f>
        <v>0</v>
      </c>
      <c r="FQ104">
        <f>FN104*CustomRegion1!$C42</f>
        <v>0</v>
      </c>
      <c r="FR104">
        <f>FO104*CustomRegion1!$C42</f>
        <v>0</v>
      </c>
      <c r="FS104">
        <f>FK104*CustomRegion1!D42</f>
        <v>0</v>
      </c>
      <c r="FT104">
        <f>FN104*CustomRegion1!$D42</f>
        <v>0</v>
      </c>
      <c r="FU104">
        <f>FO104*CustomRegion1!$D42</f>
        <v>0</v>
      </c>
      <c r="FV104">
        <f>(FS104*'Default-Data'!$F$19/biopower_dollar_index)/CustomRegion1!$E42</f>
        <v>0</v>
      </c>
      <c r="FW104">
        <f>(FT104*'Default-Data'!$F$19/biopower_dollar_index)/CustomRegion1!$E42</f>
        <v>0</v>
      </c>
      <c r="FX104">
        <f>(FU104*'Default-Data'!$F$19/biopower_dollar_index)/CustomRegion1!$E42</f>
        <v>0</v>
      </c>
      <c r="FY104">
        <v>0</v>
      </c>
      <c r="FZ104">
        <v>0</v>
      </c>
      <c r="GA104">
        <f>FL104*CustomRegion1!C42</f>
        <v>0</v>
      </c>
      <c r="GB104">
        <f>FY104*CustomRegion1!$C42</f>
        <v>0</v>
      </c>
      <c r="GC104">
        <f>FZ104*CustomRegion1!$C42</f>
        <v>0</v>
      </c>
      <c r="GD104">
        <f>FL104*CustomRegion1!D42</f>
        <v>0</v>
      </c>
      <c r="GE104">
        <f>FY104*CustomRegion1!$D42</f>
        <v>0</v>
      </c>
      <c r="GF104">
        <f>FZ104*CustomRegion1!$D42</f>
        <v>0</v>
      </c>
      <c r="GG104">
        <f>(GD104*'Default-Data'!$C$58/biopower_dollar_index)/CustomRegion1!$E42</f>
        <v>0</v>
      </c>
      <c r="GH104">
        <f>(GE104*'Default-Data'!$C$58/biopower_dollar_index)/CustomRegion1!$E42</f>
        <v>0</v>
      </c>
      <c r="GI104">
        <f>(GF104*'Default-Data'!$C$58/biopower_dollar_index)/CustomRegion1!$E42</f>
        <v>0</v>
      </c>
      <c r="GK104" t="s">
        <v>67</v>
      </c>
      <c r="GL104">
        <f t="shared" si="133"/>
        <v>0</v>
      </c>
      <c r="GM104">
        <f t="shared" si="134"/>
        <v>0</v>
      </c>
      <c r="GO104">
        <v>278767.93075799989</v>
      </c>
      <c r="GP104">
        <v>11879191.804848727</v>
      </c>
      <c r="GQ104">
        <f>GL104*CustomRegion2!C46</f>
        <v>0</v>
      </c>
      <c r="GR104">
        <f>GO104*CustomRegion2!$C46</f>
        <v>248288.6049155104</v>
      </c>
      <c r="GS104">
        <f>GP104*CustomRegion2!$C46</f>
        <v>10580370.391708024</v>
      </c>
      <c r="GT104">
        <f>GL104*CustomRegion2!D46</f>
        <v>0</v>
      </c>
      <c r="GU104">
        <f>GO104*CustomRegion2!$D46</f>
        <v>188928.22243511249</v>
      </c>
      <c r="GV104">
        <f>GP104*CustomRegion2!$D46</f>
        <v>8050834.9204777377</v>
      </c>
      <c r="GW104">
        <f>(GT104*'Default-Data'!$C$59/biopower_dollar_index)/CustomRegion2!$E46</f>
        <v>0</v>
      </c>
      <c r="GX104">
        <f>(GU104*'Default-Data'!$C$59/biopower_dollar_index)/CustomRegion2!$E46</f>
        <v>35.895911440977706</v>
      </c>
      <c r="GY104">
        <f>(GV104*'Default-Data'!$C$59/biopower_dollar_index)/CustomRegion2!$E46</f>
        <v>1529.6394239386557</v>
      </c>
      <c r="GZ104">
        <v>14490.910225452726</v>
      </c>
      <c r="HA104">
        <v>661853.64678404131</v>
      </c>
      <c r="HB104">
        <f>GM104*CustomRegion2!C46</f>
        <v>0</v>
      </c>
      <c r="HC104">
        <f>GZ104*CustomRegion2!$C46</f>
        <v>12906.534385251596</v>
      </c>
      <c r="HD104">
        <f>HA104*CustomRegion2!$C46</f>
        <v>589489.32243181544</v>
      </c>
      <c r="HE104">
        <f>GM104*CustomRegion2!D46</f>
        <v>0</v>
      </c>
      <c r="HF104">
        <f>GZ104*CustomRegion2!$D46</f>
        <v>9820.8639096949391</v>
      </c>
      <c r="HG104">
        <f>HA104*CustomRegion2!$D46</f>
        <v>448555.30067286023</v>
      </c>
      <c r="HH104">
        <f>(HE104*'Default-Data'!$C$59/biopower_dollar_index)/CustomRegion2!$E46</f>
        <v>0</v>
      </c>
      <c r="HI104">
        <f>(HF104*'Default-Data'!$C$59/biopower_dollar_index)/CustomRegion2!$E46</f>
        <v>1.8659407082357951</v>
      </c>
      <c r="HJ104">
        <f>(HG104*'Default-Data'!$C$59/biopower_dollar_index)/CustomRegion2!$E46</f>
        <v>85.224436782408844</v>
      </c>
      <c r="HL104" t="s">
        <v>119</v>
      </c>
      <c r="HM104">
        <f t="shared" si="135"/>
        <v>0</v>
      </c>
      <c r="HN104">
        <f t="shared" si="136"/>
        <v>0</v>
      </c>
      <c r="HP104">
        <v>0</v>
      </c>
      <c r="HQ104">
        <v>4028438.9975109608</v>
      </c>
      <c r="HR104">
        <f>HM104*CustomRegion3!D45</f>
        <v>0</v>
      </c>
      <c r="HS104">
        <f>HP104*CustomRegion3!$D45</f>
        <v>0</v>
      </c>
      <c r="HT104">
        <f>HQ104*CustomRegion3!$D45</f>
        <v>0</v>
      </c>
      <c r="HU104">
        <f>HM104*CustomRegion3!E45</f>
        <v>0</v>
      </c>
      <c r="HV104">
        <f>HP104*CustomRegion3!$E45</f>
        <v>0</v>
      </c>
      <c r="HW104">
        <f>HQ104*CustomRegion3!$E45</f>
        <v>0</v>
      </c>
      <c r="HX104">
        <v>0</v>
      </c>
      <c r="HY104">
        <v>0</v>
      </c>
      <c r="HZ104">
        <v>0</v>
      </c>
      <c r="IA104">
        <v>0</v>
      </c>
      <c r="IB104">
        <v>369272.56841900985</v>
      </c>
      <c r="IC104">
        <f>HN104*CustomRegion3!D45</f>
        <v>0</v>
      </c>
      <c r="ID104">
        <f>IA104*CustomRegion3!$D45</f>
        <v>0</v>
      </c>
      <c r="IE104">
        <f>IB104*CustomRegion3!$D45</f>
        <v>0</v>
      </c>
      <c r="IF104">
        <f>HN104*CustomRegion3!E45</f>
        <v>0</v>
      </c>
      <c r="IG104">
        <f>IA104*CustomRegion3!$E45</f>
        <v>0</v>
      </c>
      <c r="IH104">
        <f>IB104*CustomRegion3!$E45</f>
        <v>0</v>
      </c>
      <c r="II104">
        <v>0</v>
      </c>
      <c r="IJ104">
        <v>0</v>
      </c>
      <c r="IK104">
        <v>0</v>
      </c>
    </row>
    <row r="105" spans="2:245" x14ac:dyDescent="0.3">
      <c r="B105">
        <v>317</v>
      </c>
      <c r="C105" t="s">
        <v>72</v>
      </c>
      <c r="D105">
        <f t="shared" si="137"/>
        <v>1000000</v>
      </c>
      <c r="G105">
        <f t="shared" si="138"/>
        <v>711674.19375827443</v>
      </c>
      <c r="H105">
        <f t="shared" si="138"/>
        <v>351881.65243012097</v>
      </c>
      <c r="I105">
        <f t="shared" si="138"/>
        <v>376641.77335229964</v>
      </c>
      <c r="J105">
        <f t="shared" si="138"/>
        <v>472749.4843909624</v>
      </c>
      <c r="K105">
        <f t="shared" si="138"/>
        <v>126301.82390823217</v>
      </c>
      <c r="L105">
        <f t="shared" si="138"/>
        <v>46161.292871819183</v>
      </c>
      <c r="M105">
        <f t="shared" si="138"/>
        <v>68714.359216087527</v>
      </c>
      <c r="N105">
        <f t="shared" si="138"/>
        <v>43130.246719871851</v>
      </c>
      <c r="O105">
        <f t="shared" si="138"/>
        <v>4.5998210250756486</v>
      </c>
      <c r="P105">
        <f t="shared" si="138"/>
        <v>10.738857726654294</v>
      </c>
      <c r="Q105">
        <f t="shared" si="138"/>
        <v>15.514268574045644</v>
      </c>
      <c r="AD105">
        <v>104</v>
      </c>
      <c r="AE105" t="s">
        <v>108</v>
      </c>
      <c r="AF105" s="4">
        <v>0</v>
      </c>
      <c r="AG105" s="4">
        <v>0</v>
      </c>
      <c r="AI105" s="84">
        <v>0</v>
      </c>
      <c r="AJ105" s="84">
        <v>419012861.0079757</v>
      </c>
      <c r="AK105">
        <f>'Colombia-IO-Data'!$AN47*Calculations!AF105</f>
        <v>0</v>
      </c>
      <c r="AL105">
        <f>'Colombia-IO-Data'!$AN47*AI105</f>
        <v>0</v>
      </c>
      <c r="AM105">
        <f>'Colombia-IO-Data'!$AN47*AJ105</f>
        <v>0</v>
      </c>
      <c r="AN105">
        <f>'Colombia-IO-Data'!$AO47*Calculations!AK105</f>
        <v>0</v>
      </c>
      <c r="AO105">
        <f>'Colombia-IO-Data'!$AO47*Calculations!AL105</f>
        <v>0</v>
      </c>
      <c r="AP105">
        <f>'Colombia-IO-Data'!$AO47*Calculations!AM105</f>
        <v>0</v>
      </c>
      <c r="AQ105">
        <v>0</v>
      </c>
      <c r="AR105">
        <v>0</v>
      </c>
      <c r="AS105">
        <v>0</v>
      </c>
      <c r="AT105" s="84">
        <v>0</v>
      </c>
      <c r="AU105" s="84">
        <v>42462082.00900507</v>
      </c>
      <c r="AV105" s="31">
        <f>'Colombia-IO-Data'!$AN47*AG105</f>
        <v>0</v>
      </c>
      <c r="AW105">
        <f>'Colombia-IO-Data'!$AN47*AT105</f>
        <v>0</v>
      </c>
      <c r="AX105">
        <f>'Colombia-IO-Data'!$AN47*AU105</f>
        <v>0</v>
      </c>
      <c r="AY105" s="31">
        <f>'Colombia-IO-Data'!$AO47*AV105</f>
        <v>0</v>
      </c>
      <c r="AZ105" s="31">
        <f>'Colombia-IO-Data'!$AO47*AW105</f>
        <v>0</v>
      </c>
      <c r="BA105" s="31">
        <f>'Colombia-IO-Data'!$AO47*AX105</f>
        <v>0</v>
      </c>
      <c r="BB105">
        <v>0</v>
      </c>
      <c r="BC105">
        <v>0</v>
      </c>
      <c r="BD105">
        <v>0</v>
      </c>
      <c r="BF105" t="s">
        <v>305</v>
      </c>
      <c r="BG105" s="18">
        <f t="shared" si="127"/>
        <v>0</v>
      </c>
      <c r="BH105" s="18">
        <f t="shared" si="128"/>
        <v>0</v>
      </c>
      <c r="BJ105" s="84">
        <v>0</v>
      </c>
      <c r="BK105" s="84">
        <v>527525330.25489342</v>
      </c>
      <c r="BL105">
        <f>BG105*'Mexico-IO-Data'!AQ47</f>
        <v>0</v>
      </c>
      <c r="BM105">
        <f>BJ105*'Mexico-IO-Data'!$AQ47</f>
        <v>0</v>
      </c>
      <c r="BN105">
        <f>BK105*'Mexico-IO-Data'!$AQ47</f>
        <v>0</v>
      </c>
      <c r="BO105">
        <f>BG105*'Mexico-IO-Data'!AR47</f>
        <v>0</v>
      </c>
      <c r="BP105">
        <f>BJ105*'Mexico-IO-Data'!$AR47</f>
        <v>0</v>
      </c>
      <c r="BQ105">
        <f>BK105*'Mexico-IO-Data'!$AR47</f>
        <v>0</v>
      </c>
      <c r="BR105">
        <v>0</v>
      </c>
      <c r="BS105">
        <v>0</v>
      </c>
      <c r="BT105">
        <v>0</v>
      </c>
      <c r="BU105" s="84">
        <v>0</v>
      </c>
      <c r="BV105" s="84">
        <v>33136047.67753949</v>
      </c>
      <c r="BW105" s="31">
        <f>BH105*'Mexico-IO-Data'!AQ47</f>
        <v>0</v>
      </c>
      <c r="BX105">
        <f>BU105*'Mexico-IO-Data'!$AQ47</f>
        <v>0</v>
      </c>
      <c r="BY105">
        <f>BV105*'Mexico-IO-Data'!$AQ47</f>
        <v>0</v>
      </c>
      <c r="BZ105" s="31">
        <f>BH105*'Mexico-IO-Data'!AR47</f>
        <v>0</v>
      </c>
      <c r="CA105">
        <f>BU105*'Mexico-IO-Data'!$AR47</f>
        <v>0</v>
      </c>
      <c r="CB105">
        <f>BV105*'Mexico-IO-Data'!$AR47</f>
        <v>0</v>
      </c>
      <c r="CC105">
        <v>0</v>
      </c>
      <c r="CD105">
        <v>0</v>
      </c>
      <c r="CE105">
        <v>0</v>
      </c>
      <c r="CG105" t="s">
        <v>575</v>
      </c>
      <c r="CH105">
        <v>0</v>
      </c>
      <c r="CI105">
        <v>0</v>
      </c>
      <c r="CK105" s="84">
        <v>0</v>
      </c>
      <c r="CL105" s="84">
        <v>365310155.39737773</v>
      </c>
      <c r="CM105">
        <f>CH105*'Philippines-IO-Data'!AN47</f>
        <v>0</v>
      </c>
      <c r="CN105">
        <f>CK105*'Philippines-IO-Data'!$AN47</f>
        <v>0</v>
      </c>
      <c r="CO105">
        <f>CL105*'Philippines-IO-Data'!$AN47</f>
        <v>0</v>
      </c>
      <c r="CP105">
        <f>CH105*'Philippines-IO-Data'!AO47</f>
        <v>0</v>
      </c>
      <c r="CQ105">
        <f>CK105*'Philippines-IO-Data'!$AO47</f>
        <v>0</v>
      </c>
      <c r="CR105">
        <f>CL105*'Philippines-IO-Data'!$AO47</f>
        <v>0</v>
      </c>
      <c r="CS105" s="20">
        <v>0</v>
      </c>
      <c r="CT105" s="20">
        <v>0</v>
      </c>
      <c r="CU105" s="20">
        <v>0</v>
      </c>
      <c r="CV105" s="84">
        <v>0</v>
      </c>
      <c r="CW105" s="84">
        <v>36542186.1573378</v>
      </c>
      <c r="CX105">
        <f>CI105*'Philippines-IO-Data'!AN47</f>
        <v>0</v>
      </c>
      <c r="CY105">
        <f>CV105*'Philippines-IO-Data'!$AN47</f>
        <v>0</v>
      </c>
      <c r="CZ105">
        <f>CW105*'Philippines-IO-Data'!$AN47</f>
        <v>0</v>
      </c>
      <c r="DA105">
        <f>CI105*'Philippines-IO-Data'!AO47</f>
        <v>0</v>
      </c>
      <c r="DB105">
        <f>CV105*'Philippines-IO-Data'!$AO47</f>
        <v>0</v>
      </c>
      <c r="DC105">
        <f>CW105*'Philippines-IO-Data'!$AO47</f>
        <v>0</v>
      </c>
      <c r="DD105" s="20">
        <v>0</v>
      </c>
      <c r="DE105" s="20">
        <v>0</v>
      </c>
      <c r="DF105" s="20">
        <v>0</v>
      </c>
      <c r="DH105" t="s">
        <v>305</v>
      </c>
      <c r="DI105" s="18">
        <f t="shared" si="129"/>
        <v>0</v>
      </c>
      <c r="DJ105" s="18">
        <f t="shared" si="130"/>
        <v>0</v>
      </c>
      <c r="DL105" s="84">
        <v>0</v>
      </c>
      <c r="DM105" s="84">
        <v>735066498.77686858</v>
      </c>
      <c r="DN105" s="18">
        <f>DI105*'SouthAfrica-IO-Data'!AR47</f>
        <v>0</v>
      </c>
      <c r="DO105">
        <f>DL105*'Mexico-IO-Data'!$AQ47</f>
        <v>0</v>
      </c>
      <c r="DP105">
        <f>DM105*'Mexico-IO-Data'!$AQ47</f>
        <v>0</v>
      </c>
      <c r="DQ105" s="18">
        <f>DI105*'SouthAfrica-IO-Data'!AS47</f>
        <v>0</v>
      </c>
      <c r="DR105">
        <f>DL105*'Mexico-IO-Data'!$AR47</f>
        <v>0</v>
      </c>
      <c r="DS105">
        <f>DM105*'Mexico-IO-Data'!$AR47</f>
        <v>0</v>
      </c>
      <c r="DT105">
        <v>0</v>
      </c>
      <c r="DU105">
        <v>0</v>
      </c>
      <c r="DV105">
        <v>0</v>
      </c>
      <c r="DW105" s="84">
        <v>0</v>
      </c>
      <c r="DX105" s="84">
        <v>65112601.250226639</v>
      </c>
      <c r="DY105" s="31">
        <f>DJ105*'SouthAfrica-IO-Data'!AR47</f>
        <v>0</v>
      </c>
      <c r="DZ105">
        <f>DW105*'SouthAfrica-IO-Data'!$AR47</f>
        <v>0</v>
      </c>
      <c r="EA105">
        <f>DX105*'SouthAfrica-IO-Data'!$AR47</f>
        <v>0</v>
      </c>
      <c r="EB105" s="31">
        <f>DJ105*'SouthAfrica-IO-Data'!AS47</f>
        <v>0</v>
      </c>
      <c r="EC105">
        <f>DW105*'SouthAfrica-IO-Data'!$AS47</f>
        <v>0</v>
      </c>
      <c r="ED105">
        <f>DX105*'SouthAfrica-IO-Data'!$AS47</f>
        <v>0</v>
      </c>
      <c r="EE105">
        <v>0</v>
      </c>
      <c r="EF105">
        <v>0</v>
      </c>
      <c r="EG105">
        <v>0</v>
      </c>
      <c r="EI105" t="s">
        <v>120</v>
      </c>
      <c r="EJ105">
        <v>0</v>
      </c>
      <c r="EK105">
        <v>0</v>
      </c>
      <c r="EM105" s="84">
        <v>0</v>
      </c>
      <c r="EN105" s="84">
        <v>82933298.500654936</v>
      </c>
      <c r="EO105">
        <f>EJ105*'Zambia-IO-Data'!BO45</f>
        <v>0</v>
      </c>
      <c r="EP105">
        <f>EM105*'Zambia-IO-Data'!$BO45</f>
        <v>0</v>
      </c>
      <c r="EQ105">
        <f>EN105*'Zambia-IO-Data'!$BO45</f>
        <v>0</v>
      </c>
      <c r="ER105">
        <f>EJ105*'Zambia-IO-Data'!BN45</f>
        <v>0</v>
      </c>
      <c r="ES105">
        <f>EM105*'Zambia-IO-Data'!$BN45</f>
        <v>0</v>
      </c>
      <c r="ET105">
        <f>EN105*'Zambia-IO-Data'!$BN45</f>
        <v>0</v>
      </c>
      <c r="EU105">
        <v>0</v>
      </c>
      <c r="EV105">
        <v>0</v>
      </c>
      <c r="EW105">
        <v>0</v>
      </c>
      <c r="EX105" s="84">
        <v>0</v>
      </c>
      <c r="EY105" s="84">
        <v>11963996.650392879</v>
      </c>
      <c r="EZ105">
        <f>EK105*'Zambia-IO-Data'!BO45</f>
        <v>0</v>
      </c>
      <c r="FA105">
        <f>EX105*'Zambia-IO-Data'!$BO45</f>
        <v>0</v>
      </c>
      <c r="FB105">
        <f>EY105*'Zambia-IO-Data'!$BO45</f>
        <v>0</v>
      </c>
      <c r="FC105">
        <f>EK105*'Zambia-IO-Data'!BN45</f>
        <v>0</v>
      </c>
      <c r="FD105">
        <f>EX105*'Zambia-IO-Data'!$BN45</f>
        <v>0</v>
      </c>
      <c r="FE105">
        <f>EY105*'Zambia-IO-Data'!$BN45</f>
        <v>0</v>
      </c>
      <c r="FF105">
        <v>0</v>
      </c>
      <c r="FG105">
        <v>0</v>
      </c>
      <c r="FH105">
        <v>0</v>
      </c>
      <c r="FJ105" t="s">
        <v>575</v>
      </c>
      <c r="FK105">
        <f t="shared" si="131"/>
        <v>0</v>
      </c>
      <c r="FL105">
        <f t="shared" si="132"/>
        <v>0</v>
      </c>
      <c r="FN105">
        <v>0</v>
      </c>
      <c r="FO105">
        <v>453358332.84752345</v>
      </c>
      <c r="FP105">
        <f>FK105*CustomRegion1!AM43</f>
        <v>0</v>
      </c>
      <c r="FQ105">
        <f>FN105*CustomRegion1!$AM43</f>
        <v>0</v>
      </c>
      <c r="FR105">
        <f>FO105*CustomRegion1!$AM43</f>
        <v>0</v>
      </c>
      <c r="FS105">
        <f>FK105*CustomRegion1!AN43</f>
        <v>0</v>
      </c>
      <c r="FT105">
        <f>FN105*CustomRegion1!$AN43</f>
        <v>0</v>
      </c>
      <c r="FU105">
        <f>FO105*CustomRegion1!$AN43</f>
        <v>0</v>
      </c>
      <c r="FV105">
        <v>0</v>
      </c>
      <c r="FW105">
        <v>0</v>
      </c>
      <c r="FX105">
        <v>0</v>
      </c>
      <c r="FY105">
        <v>0</v>
      </c>
      <c r="FZ105">
        <v>44317683.426146679</v>
      </c>
      <c r="GA105">
        <f>FL105*CustomRegion1!AM43</f>
        <v>0</v>
      </c>
      <c r="GB105">
        <f>FY105*CustomRegion1!$AM43</f>
        <v>0</v>
      </c>
      <c r="GC105">
        <f>FZ105*CustomRegion1!$AM43</f>
        <v>0</v>
      </c>
      <c r="GD105">
        <f>FL105*CustomRegion1!AN43</f>
        <v>0</v>
      </c>
      <c r="GE105">
        <f>FY105*CustomRegion1!$AN43</f>
        <v>0</v>
      </c>
      <c r="GF105">
        <f>FZ105*CustomRegion1!$AN43</f>
        <v>0</v>
      </c>
      <c r="GG105">
        <v>0</v>
      </c>
      <c r="GH105">
        <v>0</v>
      </c>
      <c r="GI105">
        <v>0</v>
      </c>
      <c r="GK105" t="s">
        <v>68</v>
      </c>
      <c r="GL105">
        <f t="shared" si="133"/>
        <v>0</v>
      </c>
      <c r="GM105">
        <f t="shared" si="134"/>
        <v>0</v>
      </c>
      <c r="GO105">
        <v>71404.232954575418</v>
      </c>
      <c r="GP105">
        <v>10858645.838580454</v>
      </c>
      <c r="GQ105">
        <f>GL105*CustomRegion2!C47</f>
        <v>0</v>
      </c>
      <c r="GR105">
        <f>GO105*CustomRegion2!$C47</f>
        <v>53571.642445822283</v>
      </c>
      <c r="GS105">
        <f>GP105*CustomRegion2!$C47</f>
        <v>8146792.8194160815</v>
      </c>
      <c r="GT105">
        <f>GL105*CustomRegion2!D47</f>
        <v>0</v>
      </c>
      <c r="GU105">
        <f>GO105*CustomRegion2!$D47</f>
        <v>30896.142057255343</v>
      </c>
      <c r="GV105">
        <f>GP105*CustomRegion2!$D47</f>
        <v>4698464.6497306684</v>
      </c>
      <c r="GW105">
        <f>(GT105*'Default-Data'!$C$59/biopower_dollar_index)/CustomRegion2!$E47</f>
        <v>0</v>
      </c>
      <c r="GX105">
        <f>(GU105*'Default-Data'!$C$59/biopower_dollar_index)/CustomRegion2!$E47</f>
        <v>10.629093873757688</v>
      </c>
      <c r="GY105">
        <f>(GV105*'Default-Data'!$C$59/biopower_dollar_index)/CustomRegion2!$E47</f>
        <v>1616.3966922462992</v>
      </c>
      <c r="GZ105">
        <v>3469.5751116401952</v>
      </c>
      <c r="HA105">
        <v>604993.54379204311</v>
      </c>
      <c r="HB105">
        <f>GM105*CustomRegion2!C47</f>
        <v>0</v>
      </c>
      <c r="HC105">
        <f>GZ105*CustomRegion2!$C47</f>
        <v>2603.0786919587276</v>
      </c>
      <c r="HD105">
        <f>HA105*CustomRegion2!$C47</f>
        <v>453901.63116347109</v>
      </c>
      <c r="HE105">
        <f>GM105*CustomRegion2!D47</f>
        <v>0</v>
      </c>
      <c r="HF105">
        <f>GZ105*CustomRegion2!$D47</f>
        <v>1501.2623354661237</v>
      </c>
      <c r="HG105">
        <f>HA105*CustomRegion2!$D47</f>
        <v>261776.72806334036</v>
      </c>
      <c r="HH105">
        <f>(HE105*'Default-Data'!$C$59/biopower_dollar_index)/CustomRegion2!$E47</f>
        <v>0</v>
      </c>
      <c r="HI105">
        <f>(HF105*'Default-Data'!$C$59/biopower_dollar_index)/CustomRegion2!$E47</f>
        <v>0.51647413658427743</v>
      </c>
      <c r="HJ105">
        <f>(HG105*'Default-Data'!$C$59/biopower_dollar_index)/CustomRegion2!$E47</f>
        <v>90.058150671176776</v>
      </c>
      <c r="HL105" t="s">
        <v>120</v>
      </c>
      <c r="HM105">
        <f t="shared" si="135"/>
        <v>0</v>
      </c>
      <c r="HN105">
        <f t="shared" si="136"/>
        <v>0</v>
      </c>
      <c r="HP105">
        <v>0</v>
      </c>
      <c r="HQ105">
        <v>82933298.500654936</v>
      </c>
      <c r="HR105">
        <f>HM105*CustomRegion3!D46</f>
        <v>0</v>
      </c>
      <c r="HS105">
        <f>HP105*CustomRegion3!$D46</f>
        <v>0</v>
      </c>
      <c r="HT105">
        <f>HQ105*CustomRegion3!$D46</f>
        <v>0</v>
      </c>
      <c r="HU105">
        <f>HM105*CustomRegion3!E46</f>
        <v>0</v>
      </c>
      <c r="HV105">
        <f>HP105*CustomRegion3!$E46</f>
        <v>0</v>
      </c>
      <c r="HW105">
        <f>HQ105*CustomRegion3!$E46</f>
        <v>0</v>
      </c>
      <c r="HX105">
        <v>0</v>
      </c>
      <c r="HY105">
        <v>0</v>
      </c>
      <c r="HZ105">
        <v>0</v>
      </c>
      <c r="IA105">
        <v>0</v>
      </c>
      <c r="IB105">
        <v>11963996.650392879</v>
      </c>
      <c r="IC105">
        <f>HN105*CustomRegion3!D46</f>
        <v>0</v>
      </c>
      <c r="ID105">
        <f>IA105*CustomRegion3!$D46</f>
        <v>0</v>
      </c>
      <c r="IE105">
        <f>IB105*CustomRegion3!$D46</f>
        <v>0</v>
      </c>
      <c r="IF105">
        <f>HN105*CustomRegion3!E46</f>
        <v>0</v>
      </c>
      <c r="IG105">
        <f>IA105*CustomRegion3!$E46</f>
        <v>0</v>
      </c>
      <c r="IH105">
        <f>IB105*CustomRegion3!$E46</f>
        <v>0</v>
      </c>
      <c r="II105">
        <v>0</v>
      </c>
      <c r="IJ105">
        <v>0</v>
      </c>
      <c r="IK105">
        <v>0</v>
      </c>
    </row>
    <row r="106" spans="2:245" x14ac:dyDescent="0.3">
      <c r="AD106">
        <v>105</v>
      </c>
      <c r="AE106" t="s">
        <v>72</v>
      </c>
      <c r="AF106" s="4">
        <f>SUM(AF71:AF105)</f>
        <v>1079663173.4649968</v>
      </c>
      <c r="AG106" s="4">
        <f>SUM(AG71:AG105)</f>
        <v>135518210.24172422</v>
      </c>
      <c r="AH106" s="4"/>
      <c r="AI106" s="85">
        <f>SUM(AI71:AI105)</f>
        <v>556921692.67248726</v>
      </c>
      <c r="AJ106" s="85">
        <f>SUM(AJ71:AJ105)</f>
        <v>1027043030.9621363</v>
      </c>
      <c r="AK106">
        <f t="shared" ref="AK106:BD106" si="139">SUM(AK71:AK105)</f>
        <v>657269741.33255899</v>
      </c>
      <c r="AL106">
        <f t="shared" si="139"/>
        <v>308381719.61454868</v>
      </c>
      <c r="AM106">
        <f t="shared" si="139"/>
        <v>333963018.89086258</v>
      </c>
      <c r="AN106">
        <f t="shared" si="139"/>
        <v>202365790.81750464</v>
      </c>
      <c r="AO106">
        <f t="shared" si="139"/>
        <v>86186809.297402874</v>
      </c>
      <c r="AP106">
        <f t="shared" si="139"/>
        <v>130460260.89306805</v>
      </c>
      <c r="AQ106">
        <f t="shared" si="139"/>
        <v>22523.383007570817</v>
      </c>
      <c r="AR106">
        <f t="shared" si="139"/>
        <v>12506.408534099179</v>
      </c>
      <c r="AS106">
        <f t="shared" si="139"/>
        <v>16496.621350160673</v>
      </c>
      <c r="AT106" s="84">
        <f t="shared" si="139"/>
        <v>81257400.243160978</v>
      </c>
      <c r="AU106" s="84">
        <f t="shared" si="139"/>
        <v>104078870.75967637</v>
      </c>
      <c r="AV106">
        <f t="shared" si="139"/>
        <v>80746452.43971841</v>
      </c>
      <c r="AW106">
        <f t="shared" si="139"/>
        <v>44862289.788294017</v>
      </c>
      <c r="AX106">
        <f t="shared" si="139"/>
        <v>33843269.302057974</v>
      </c>
      <c r="AY106">
        <f t="shared" si="139"/>
        <v>18255281.440647751</v>
      </c>
      <c r="AZ106">
        <f t="shared" si="139"/>
        <v>10986169.861148039</v>
      </c>
      <c r="BA106">
        <f t="shared" si="139"/>
        <v>13220630.707209267</v>
      </c>
      <c r="BB106">
        <f t="shared" si="139"/>
        <v>2405.7262409808636</v>
      </c>
      <c r="BC106">
        <f t="shared" si="139"/>
        <v>1476.5622121350273</v>
      </c>
      <c r="BD106">
        <f t="shared" si="139"/>
        <v>1671.7407837004146</v>
      </c>
      <c r="EI106" t="s">
        <v>121</v>
      </c>
      <c r="EJ106">
        <v>0</v>
      </c>
      <c r="EK106">
        <v>0</v>
      </c>
      <c r="EM106" s="84">
        <v>0</v>
      </c>
      <c r="EN106" s="84">
        <v>9018798.8110640943</v>
      </c>
      <c r="EO106">
        <f>EJ106*'Zambia-IO-Data'!BO46</f>
        <v>0</v>
      </c>
      <c r="EP106">
        <f>EM106*'Zambia-IO-Data'!$BO46</f>
        <v>0</v>
      </c>
      <c r="EQ106">
        <f>EN106*'Zambia-IO-Data'!$BO46</f>
        <v>0</v>
      </c>
      <c r="ER106">
        <f>EJ106*'Zambia-IO-Data'!BN46</f>
        <v>0</v>
      </c>
      <c r="ES106">
        <f>EM106*'Zambia-IO-Data'!$BN46</f>
        <v>0</v>
      </c>
      <c r="ET106">
        <f>EN106*'Zambia-IO-Data'!$BN46</f>
        <v>0</v>
      </c>
      <c r="EU106">
        <v>0</v>
      </c>
      <c r="EV106">
        <v>0</v>
      </c>
      <c r="EW106">
        <v>0</v>
      </c>
      <c r="EX106" s="84">
        <v>0</v>
      </c>
      <c r="EY106" s="84">
        <v>1014069.7089677039</v>
      </c>
      <c r="EZ106">
        <f>EK106*'Zambia-IO-Data'!BO46</f>
        <v>0</v>
      </c>
      <c r="FA106">
        <f>EX106*'Zambia-IO-Data'!$BO46</f>
        <v>0</v>
      </c>
      <c r="FB106">
        <f>EY106*'Zambia-IO-Data'!$BO46</f>
        <v>0</v>
      </c>
      <c r="FC106">
        <f>EK106*'Zambia-IO-Data'!BN46</f>
        <v>0</v>
      </c>
      <c r="FD106">
        <f>EX106*'Zambia-IO-Data'!$BN46</f>
        <v>0</v>
      </c>
      <c r="FE106">
        <f>EY106*'Zambia-IO-Data'!$BN46</f>
        <v>0</v>
      </c>
      <c r="FF106">
        <v>0</v>
      </c>
      <c r="FG106">
        <v>0</v>
      </c>
      <c r="FH106">
        <v>0</v>
      </c>
      <c r="GK106" t="s">
        <v>69</v>
      </c>
      <c r="GL106">
        <f t="shared" si="133"/>
        <v>0</v>
      </c>
      <c r="GM106">
        <f t="shared" si="134"/>
        <v>0</v>
      </c>
      <c r="GO106">
        <v>1190663.2089142841</v>
      </c>
      <c r="GP106">
        <v>14666482.295890896</v>
      </c>
      <c r="GQ106">
        <f>GL106*CustomRegion2!C48</f>
        <v>0</v>
      </c>
      <c r="GR106">
        <f>GO106*CustomRegion2!$C48</f>
        <v>839179.66211035801</v>
      </c>
      <c r="GS106">
        <f>GP106*CustomRegion2!$C48</f>
        <v>10336939.585658524</v>
      </c>
      <c r="GT106">
        <f>GL106*CustomRegion2!D48</f>
        <v>0</v>
      </c>
      <c r="GU106">
        <f>GO106*CustomRegion2!$D48</f>
        <v>162805.31154057686</v>
      </c>
      <c r="GV106">
        <f>GP106*CustomRegion2!$D48</f>
        <v>2005421.1816657959</v>
      </c>
      <c r="GW106">
        <f>(GT106*'Default-Data'!$C$59/biopower_dollar_index)/CustomRegion2!$E48</f>
        <v>0</v>
      </c>
      <c r="GX106">
        <f>(GU106*'Default-Data'!$C$59/biopower_dollar_index)/CustomRegion2!$E48</f>
        <v>88.235551499412637</v>
      </c>
      <c r="GY106">
        <f>(GV106*'Default-Data'!$C$59/biopower_dollar_index)/CustomRegion2!$E48</f>
        <v>1086.8775857400892</v>
      </c>
      <c r="GZ106">
        <v>47429.253442101239</v>
      </c>
      <c r="HA106">
        <v>817148.58657866251</v>
      </c>
      <c r="HB106">
        <f>GM106*CustomRegion2!C48</f>
        <v>0</v>
      </c>
      <c r="HC106">
        <f>GZ106*CustomRegion2!$C48</f>
        <v>33428.147086179408</v>
      </c>
      <c r="HD106">
        <f>HA106*CustomRegion2!$C48</f>
        <v>575926.48336243723</v>
      </c>
      <c r="HE106">
        <f>GM106*CustomRegion2!D48</f>
        <v>0</v>
      </c>
      <c r="HF106">
        <f>GZ106*CustomRegion2!$D48</f>
        <v>6485.2380798927979</v>
      </c>
      <c r="HG106">
        <f>HA106*CustomRegion2!$D48</f>
        <v>111732.79666060334</v>
      </c>
      <c r="HH106">
        <f>(HE106*'Default-Data'!$C$59/biopower_dollar_index)/CustomRegion2!$E48</f>
        <v>0</v>
      </c>
      <c r="HI106">
        <f>(HF106*'Default-Data'!$C$59/biopower_dollar_index)/CustomRegion2!$E48</f>
        <v>3.5148027614671116</v>
      </c>
      <c r="HJ106">
        <f>(HG106*'Default-Data'!$C$59/biopower_dollar_index)/CustomRegion2!$E48</f>
        <v>60.555794160701588</v>
      </c>
      <c r="HL106" t="s">
        <v>121</v>
      </c>
      <c r="HM106">
        <f t="shared" si="135"/>
        <v>0</v>
      </c>
      <c r="HN106">
        <f t="shared" si="136"/>
        <v>0</v>
      </c>
      <c r="HP106">
        <v>0</v>
      </c>
      <c r="HQ106">
        <v>9018798.8110640943</v>
      </c>
      <c r="HR106">
        <f>HM106*CustomRegion3!D47</f>
        <v>0</v>
      </c>
      <c r="HS106">
        <f>HP106*CustomRegion3!$D47</f>
        <v>0</v>
      </c>
      <c r="HT106">
        <f>HQ106*CustomRegion3!$D47</f>
        <v>0</v>
      </c>
      <c r="HU106">
        <f>HM106*CustomRegion3!E47</f>
        <v>0</v>
      </c>
      <c r="HV106">
        <f>HP106*CustomRegion3!$E47</f>
        <v>0</v>
      </c>
      <c r="HW106">
        <f>HQ106*CustomRegion3!$E47</f>
        <v>0</v>
      </c>
      <c r="HX106">
        <v>0</v>
      </c>
      <c r="HY106">
        <v>0</v>
      </c>
      <c r="HZ106">
        <v>0</v>
      </c>
      <c r="IA106">
        <v>0</v>
      </c>
      <c r="IB106">
        <v>1014069.7089677039</v>
      </c>
      <c r="IC106">
        <f>HN106*CustomRegion3!D47</f>
        <v>0</v>
      </c>
      <c r="ID106">
        <f>IA106*CustomRegion3!$D47</f>
        <v>0</v>
      </c>
      <c r="IE106">
        <f>IB106*CustomRegion3!$D47</f>
        <v>0</v>
      </c>
      <c r="IF106">
        <f>HN106*CustomRegion3!E47</f>
        <v>0</v>
      </c>
      <c r="IG106">
        <f>IA106*CustomRegion3!$E47</f>
        <v>0</v>
      </c>
      <c r="IH106">
        <f>IB106*CustomRegion3!$E47</f>
        <v>0</v>
      </c>
      <c r="II106">
        <v>0</v>
      </c>
      <c r="IJ106">
        <v>0</v>
      </c>
      <c r="IK106">
        <v>0</v>
      </c>
    </row>
    <row r="107" spans="2:245" x14ac:dyDescent="0.3">
      <c r="AD107">
        <v>106</v>
      </c>
      <c r="AF107" s="4"/>
      <c r="AG107" s="4"/>
      <c r="AH107" s="4"/>
      <c r="AI107" s="85"/>
      <c r="AJ107" s="85"/>
      <c r="EI107" t="s">
        <v>122</v>
      </c>
      <c r="EJ107">
        <v>0</v>
      </c>
      <c r="EK107">
        <v>0</v>
      </c>
      <c r="EM107" s="84">
        <v>0</v>
      </c>
      <c r="EN107" s="84">
        <v>9574069.3172986079</v>
      </c>
      <c r="EO107">
        <f>EJ107*'Zambia-IO-Data'!BO47</f>
        <v>0</v>
      </c>
      <c r="EP107">
        <f>EM107*'Zambia-IO-Data'!$BO47</f>
        <v>0</v>
      </c>
      <c r="EQ107">
        <f>EN107*'Zambia-IO-Data'!$BO47</f>
        <v>0</v>
      </c>
      <c r="ER107">
        <f>EJ107*'Zambia-IO-Data'!BN47</f>
        <v>0</v>
      </c>
      <c r="ES107">
        <f>EM107*'Zambia-IO-Data'!$BN47</f>
        <v>0</v>
      </c>
      <c r="ET107">
        <f>EN107*'Zambia-IO-Data'!$BN47</f>
        <v>0</v>
      </c>
      <c r="EU107">
        <v>0</v>
      </c>
      <c r="EV107">
        <v>0</v>
      </c>
      <c r="EW107">
        <v>0</v>
      </c>
      <c r="EX107" s="84">
        <v>0</v>
      </c>
      <c r="EY107" s="84">
        <v>404161.08294204809</v>
      </c>
      <c r="EZ107">
        <f>EK107*'Zambia-IO-Data'!BO47</f>
        <v>0</v>
      </c>
      <c r="FA107">
        <f>EX107*'Zambia-IO-Data'!$BO47</f>
        <v>0</v>
      </c>
      <c r="FB107">
        <f>EY107*'Zambia-IO-Data'!$BO47</f>
        <v>0</v>
      </c>
      <c r="FC107">
        <f>EK107*'Zambia-IO-Data'!BN47</f>
        <v>0</v>
      </c>
      <c r="FD107">
        <f>EX107*'Zambia-IO-Data'!$BN47</f>
        <v>0</v>
      </c>
      <c r="FE107">
        <f>EY107*'Zambia-IO-Data'!$BN47</f>
        <v>0</v>
      </c>
      <c r="FF107">
        <v>0</v>
      </c>
      <c r="FG107">
        <v>0</v>
      </c>
      <c r="FH107">
        <v>0</v>
      </c>
      <c r="GK107" t="s">
        <v>70</v>
      </c>
      <c r="GL107">
        <f t="shared" si="133"/>
        <v>0</v>
      </c>
      <c r="GM107">
        <f t="shared" si="134"/>
        <v>0</v>
      </c>
      <c r="GO107">
        <v>0</v>
      </c>
      <c r="GP107">
        <v>3241467.8112026863</v>
      </c>
      <c r="GQ107">
        <f>GL107*CustomRegion2!C49</f>
        <v>0</v>
      </c>
      <c r="GR107">
        <f>GO107*CustomRegion2!$C49</f>
        <v>0</v>
      </c>
      <c r="GS107">
        <f>GP107*CustomRegion2!$C49</f>
        <v>3241467.8112026863</v>
      </c>
      <c r="GT107">
        <f>GL107*CustomRegion2!D49</f>
        <v>0</v>
      </c>
      <c r="GU107">
        <f>GO107*CustomRegion2!$D49</f>
        <v>0</v>
      </c>
      <c r="GV107">
        <f>GP107*CustomRegion2!$D49</f>
        <v>3241467.8112026863</v>
      </c>
      <c r="GW107">
        <f>(GT107*'Default-Data'!$C$59/biopower_dollar_index)/CustomRegion2!$E49</f>
        <v>0</v>
      </c>
      <c r="GX107">
        <f>(GU107*'Default-Data'!$C$59/biopower_dollar_index)/CustomRegion2!$E49</f>
        <v>0</v>
      </c>
      <c r="GY107">
        <f>(GV107*'Default-Data'!$C$59/biopower_dollar_index)/CustomRegion2!$E49</f>
        <v>489.77171316353298</v>
      </c>
      <c r="GZ107">
        <v>0</v>
      </c>
      <c r="HA107">
        <v>180599.60029451697</v>
      </c>
      <c r="HB107">
        <f>GM107*CustomRegion2!C49</f>
        <v>0</v>
      </c>
      <c r="HC107">
        <f>GZ107*CustomRegion2!$C49</f>
        <v>0</v>
      </c>
      <c r="HD107">
        <f>HA107*CustomRegion2!$C49</f>
        <v>180599.60029451697</v>
      </c>
      <c r="HE107">
        <f>GM107*CustomRegion2!D49</f>
        <v>0</v>
      </c>
      <c r="HF107">
        <f>GZ107*CustomRegion2!$D49</f>
        <v>0</v>
      </c>
      <c r="HG107">
        <f>HA107*CustomRegion2!$D49</f>
        <v>180599.60029451697</v>
      </c>
      <c r="HH107">
        <f>(HE107*'Default-Data'!$C$59/biopower_dollar_index)/CustomRegion2!$E49</f>
        <v>0</v>
      </c>
      <c r="HI107">
        <f>(HF107*'Default-Data'!$C$59/biopower_dollar_index)/CustomRegion2!$E49</f>
        <v>0</v>
      </c>
      <c r="HJ107">
        <f>(HG107*'Default-Data'!$C$59/biopower_dollar_index)/CustomRegion2!$E49</f>
        <v>27.287815515920915</v>
      </c>
      <c r="HL107" t="s">
        <v>122</v>
      </c>
      <c r="HM107">
        <f t="shared" si="135"/>
        <v>0</v>
      </c>
      <c r="HN107">
        <f t="shared" si="136"/>
        <v>0</v>
      </c>
      <c r="HP107">
        <v>0</v>
      </c>
      <c r="HQ107">
        <v>9574069.3172986079</v>
      </c>
      <c r="HR107">
        <f>HM107*CustomRegion3!D48</f>
        <v>0</v>
      </c>
      <c r="HS107">
        <f>HP107*CustomRegion3!$D48</f>
        <v>0</v>
      </c>
      <c r="HT107">
        <f>HQ107*CustomRegion3!$D48</f>
        <v>0</v>
      </c>
      <c r="HU107">
        <f>HM107*CustomRegion3!E48</f>
        <v>0</v>
      </c>
      <c r="HV107">
        <f>HP107*CustomRegion3!$E48</f>
        <v>0</v>
      </c>
      <c r="HW107">
        <f>HQ107*CustomRegion3!$E48</f>
        <v>0</v>
      </c>
      <c r="HX107">
        <v>0</v>
      </c>
      <c r="HY107">
        <v>0</v>
      </c>
      <c r="HZ107">
        <v>0</v>
      </c>
      <c r="IA107">
        <v>0</v>
      </c>
      <c r="IB107">
        <v>404161.08294204809</v>
      </c>
      <c r="IC107">
        <f>HN107*CustomRegion3!D48</f>
        <v>0</v>
      </c>
      <c r="ID107">
        <f>IA107*CustomRegion3!$D48</f>
        <v>0</v>
      </c>
      <c r="IE107">
        <f>IB107*CustomRegion3!$D48</f>
        <v>0</v>
      </c>
      <c r="IF107">
        <f>HN107*CustomRegion3!E48</f>
        <v>0</v>
      </c>
      <c r="IG107">
        <f>IA107*CustomRegion3!$E48</f>
        <v>0</v>
      </c>
      <c r="IH107">
        <f>IB107*CustomRegion3!$E48</f>
        <v>0</v>
      </c>
      <c r="II107">
        <v>0</v>
      </c>
      <c r="IJ107">
        <v>0</v>
      </c>
      <c r="IK107">
        <v>0</v>
      </c>
    </row>
    <row r="108" spans="2:245" x14ac:dyDescent="0.3">
      <c r="AD108">
        <v>107</v>
      </c>
      <c r="AF108" s="4"/>
      <c r="AG108" s="4"/>
      <c r="AH108" s="4"/>
      <c r="AI108" s="85"/>
      <c r="AJ108" s="85"/>
      <c r="EI108" t="s">
        <v>123</v>
      </c>
      <c r="EJ108">
        <v>0</v>
      </c>
      <c r="EK108">
        <v>0</v>
      </c>
      <c r="EM108" s="84">
        <v>0</v>
      </c>
      <c r="EN108" s="84">
        <v>7738378.5700019635</v>
      </c>
      <c r="EO108">
        <f>EJ108*'Zambia-IO-Data'!BO48</f>
        <v>0</v>
      </c>
      <c r="EP108">
        <f>EM108*'Zambia-IO-Data'!$BO48</f>
        <v>0</v>
      </c>
      <c r="EQ108">
        <f>EN108*'Zambia-IO-Data'!$BO48</f>
        <v>0</v>
      </c>
      <c r="ER108">
        <f>EJ108*'Zambia-IO-Data'!BN48</f>
        <v>0</v>
      </c>
      <c r="ES108">
        <f>EM108*'Zambia-IO-Data'!$BN48</f>
        <v>0</v>
      </c>
      <c r="ET108">
        <f>EN108*'Zambia-IO-Data'!$BN48</f>
        <v>0</v>
      </c>
      <c r="EU108">
        <v>0</v>
      </c>
      <c r="EV108">
        <v>0</v>
      </c>
      <c r="EW108">
        <v>0</v>
      </c>
      <c r="EX108" s="84">
        <v>0</v>
      </c>
      <c r="EY108" s="84">
        <v>757378.24172821117</v>
      </c>
      <c r="EZ108">
        <f>EK108*'Zambia-IO-Data'!BO48</f>
        <v>0</v>
      </c>
      <c r="FA108">
        <f>EX108*'Zambia-IO-Data'!$BO48</f>
        <v>0</v>
      </c>
      <c r="FB108">
        <f>EY108*'Zambia-IO-Data'!$BO48</f>
        <v>0</v>
      </c>
      <c r="FC108">
        <f>EK108*'Zambia-IO-Data'!BN48</f>
        <v>0</v>
      </c>
      <c r="FD108">
        <f>EX108*'Zambia-IO-Data'!$BN48</f>
        <v>0</v>
      </c>
      <c r="FE108">
        <f>EY108*'Zambia-IO-Data'!$BN48</f>
        <v>0</v>
      </c>
      <c r="FF108">
        <v>0</v>
      </c>
      <c r="FG108">
        <v>0</v>
      </c>
      <c r="FH108">
        <v>0</v>
      </c>
      <c r="GK108" t="s">
        <v>305</v>
      </c>
      <c r="GL108">
        <f t="shared" si="133"/>
        <v>0</v>
      </c>
      <c r="GM108">
        <f t="shared" si="134"/>
        <v>0</v>
      </c>
      <c r="GO108">
        <v>0</v>
      </c>
      <c r="GP108">
        <v>421689617.74269331</v>
      </c>
      <c r="GQ108">
        <f>GL108*CustomRegion2!C50</f>
        <v>0</v>
      </c>
      <c r="GR108">
        <f>GO108*CustomRegion2!$C50</f>
        <v>0</v>
      </c>
      <c r="GS108">
        <f>GP108*CustomRegion2!$C50</f>
        <v>0</v>
      </c>
      <c r="GT108">
        <f>GL108*CustomRegion2!D50</f>
        <v>0</v>
      </c>
      <c r="GU108">
        <f>GO108*CustomRegion2!$D50</f>
        <v>0</v>
      </c>
      <c r="GV108">
        <f>GP108*CustomRegion2!$D50</f>
        <v>0</v>
      </c>
      <c r="GW108">
        <v>0</v>
      </c>
      <c r="GX108">
        <v>0</v>
      </c>
      <c r="GY108">
        <v>0</v>
      </c>
      <c r="GZ108">
        <v>0</v>
      </c>
      <c r="HA108">
        <v>23494595.920241904</v>
      </c>
      <c r="HB108">
        <f>GM108*CustomRegion2!C50</f>
        <v>0</v>
      </c>
      <c r="HC108">
        <f>GZ108*CustomRegion2!$C50</f>
        <v>0</v>
      </c>
      <c r="HD108">
        <f>HA108*CustomRegion2!$C50</f>
        <v>0</v>
      </c>
      <c r="HE108">
        <f>GM108*CustomRegion2!D50</f>
        <v>0</v>
      </c>
      <c r="HF108">
        <f>GZ108*CustomRegion2!$D50</f>
        <v>0</v>
      </c>
      <c r="HG108">
        <f>HA108*CustomRegion2!$D50</f>
        <v>0</v>
      </c>
      <c r="HH108">
        <v>0</v>
      </c>
      <c r="HI108">
        <v>0</v>
      </c>
      <c r="HJ108">
        <v>0</v>
      </c>
      <c r="HL108" t="s">
        <v>123</v>
      </c>
      <c r="HM108">
        <f t="shared" si="135"/>
        <v>0</v>
      </c>
      <c r="HN108">
        <f t="shared" si="136"/>
        <v>0</v>
      </c>
      <c r="HP108">
        <v>0</v>
      </c>
      <c r="HQ108">
        <v>7738378.5700019635</v>
      </c>
      <c r="HR108">
        <f>HM108*CustomRegion3!D49</f>
        <v>0</v>
      </c>
      <c r="HS108">
        <f>HP108*CustomRegion3!$D49</f>
        <v>0</v>
      </c>
      <c r="HT108">
        <f>HQ108*CustomRegion3!$D49</f>
        <v>0</v>
      </c>
      <c r="HU108">
        <f>HM108*CustomRegion3!E49</f>
        <v>0</v>
      </c>
      <c r="HV108">
        <f>HP108*CustomRegion3!$E49</f>
        <v>0</v>
      </c>
      <c r="HW108">
        <f>HQ108*CustomRegion3!$E49</f>
        <v>0</v>
      </c>
      <c r="HX108">
        <v>0</v>
      </c>
      <c r="HY108">
        <v>0</v>
      </c>
      <c r="HZ108">
        <v>0</v>
      </c>
      <c r="IA108">
        <v>0</v>
      </c>
      <c r="IB108">
        <v>757378.24172821117</v>
      </c>
      <c r="IC108">
        <f>HN108*CustomRegion3!D49</f>
        <v>0</v>
      </c>
      <c r="ID108">
        <f>IA108*CustomRegion3!$D49</f>
        <v>0</v>
      </c>
      <c r="IE108">
        <f>IB108*CustomRegion3!$D49</f>
        <v>0</v>
      </c>
      <c r="IF108">
        <f>HN108*CustomRegion3!E49</f>
        <v>0</v>
      </c>
      <c r="IG108">
        <f>IA108*CustomRegion3!$E49</f>
        <v>0</v>
      </c>
      <c r="IH108">
        <f>IB108*CustomRegion3!$E49</f>
        <v>0</v>
      </c>
      <c r="II108">
        <v>0</v>
      </c>
      <c r="IJ108">
        <v>0</v>
      </c>
      <c r="IK108">
        <v>0</v>
      </c>
    </row>
    <row r="109" spans="2:245" x14ac:dyDescent="0.3">
      <c r="AD109">
        <v>108</v>
      </c>
      <c r="AF109" s="4"/>
      <c r="AG109" s="4"/>
      <c r="AH109" s="4"/>
      <c r="AI109" s="85"/>
      <c r="AJ109" s="85"/>
      <c r="EI109" t="s">
        <v>124</v>
      </c>
      <c r="EJ109">
        <v>0</v>
      </c>
      <c r="EK109">
        <v>0</v>
      </c>
      <c r="EM109" s="84">
        <v>0</v>
      </c>
      <c r="EN109" s="84">
        <v>31002479.438227028</v>
      </c>
      <c r="EO109">
        <f>EJ109*'Zambia-IO-Data'!BO49</f>
        <v>0</v>
      </c>
      <c r="EP109">
        <f>EM109*'Zambia-IO-Data'!$BO49</f>
        <v>0</v>
      </c>
      <c r="EQ109">
        <f>EN109*'Zambia-IO-Data'!$BO49</f>
        <v>0</v>
      </c>
      <c r="ER109">
        <f>EJ109*'Zambia-IO-Data'!BN49</f>
        <v>0</v>
      </c>
      <c r="ES109">
        <f>EM109*'Zambia-IO-Data'!$BN49</f>
        <v>0</v>
      </c>
      <c r="ET109">
        <f>EN109*'Zambia-IO-Data'!$BN49</f>
        <v>0</v>
      </c>
      <c r="EU109">
        <v>0</v>
      </c>
      <c r="EV109">
        <v>0</v>
      </c>
      <c r="EW109">
        <v>0</v>
      </c>
      <c r="EX109" s="84">
        <v>0</v>
      </c>
      <c r="EY109" s="84">
        <v>2752887.0350482147</v>
      </c>
      <c r="EZ109">
        <f>EK109*'Zambia-IO-Data'!BO49</f>
        <v>0</v>
      </c>
      <c r="FA109">
        <f>EX109*'Zambia-IO-Data'!$BO49</f>
        <v>0</v>
      </c>
      <c r="FB109">
        <f>EY109*'Zambia-IO-Data'!$BO49</f>
        <v>0</v>
      </c>
      <c r="FC109">
        <f>EK109*'Zambia-IO-Data'!BN49</f>
        <v>0</v>
      </c>
      <c r="FD109">
        <f>EX109*'Zambia-IO-Data'!$BN49</f>
        <v>0</v>
      </c>
      <c r="FE109">
        <f>EY109*'Zambia-IO-Data'!$BN49</f>
        <v>0</v>
      </c>
      <c r="FF109">
        <v>0</v>
      </c>
      <c r="FG109">
        <v>0</v>
      </c>
      <c r="FH109">
        <v>0</v>
      </c>
      <c r="GK109" t="s">
        <v>108</v>
      </c>
      <c r="GL109">
        <f t="shared" si="133"/>
        <v>0</v>
      </c>
      <c r="GM109">
        <f t="shared" si="134"/>
        <v>0</v>
      </c>
      <c r="GO109">
        <v>0</v>
      </c>
      <c r="GP109">
        <v>421689617.74269331</v>
      </c>
      <c r="GQ109">
        <f>GL109*CustomRegion2!C51</f>
        <v>0</v>
      </c>
      <c r="GR109">
        <f>GO109*CustomRegion2!$C51</f>
        <v>0</v>
      </c>
      <c r="GS109">
        <f>GP109*CustomRegion2!$C51</f>
        <v>0</v>
      </c>
      <c r="GT109">
        <f>GL109*CustomRegion2!D51</f>
        <v>0</v>
      </c>
      <c r="GU109">
        <f>GO109*CustomRegion2!$D51</f>
        <v>0</v>
      </c>
      <c r="GV109">
        <f>GP109*CustomRegion2!$D51</f>
        <v>0</v>
      </c>
      <c r="GW109">
        <v>0</v>
      </c>
      <c r="GX109">
        <v>0</v>
      </c>
      <c r="GY109">
        <v>0</v>
      </c>
      <c r="GZ109">
        <v>0</v>
      </c>
      <c r="HA109">
        <v>23494595.920241904</v>
      </c>
      <c r="HB109">
        <f>GM109*CustomRegion2!C51</f>
        <v>0</v>
      </c>
      <c r="HC109">
        <f>GZ109*CustomRegion2!$C51</f>
        <v>0</v>
      </c>
      <c r="HD109">
        <f>HA109*CustomRegion2!$C51</f>
        <v>0</v>
      </c>
      <c r="HE109">
        <f>GM109*CustomRegion2!D51</f>
        <v>0</v>
      </c>
      <c r="HF109">
        <f>GZ109*CustomRegion2!$D51</f>
        <v>0</v>
      </c>
      <c r="HG109">
        <f>HA109*CustomRegion2!$D51</f>
        <v>0</v>
      </c>
      <c r="HH109">
        <v>0</v>
      </c>
      <c r="HI109">
        <v>0</v>
      </c>
      <c r="HJ109">
        <v>0</v>
      </c>
      <c r="HL109" t="s">
        <v>124</v>
      </c>
      <c r="HM109">
        <f t="shared" si="135"/>
        <v>0</v>
      </c>
      <c r="HN109">
        <f t="shared" si="136"/>
        <v>0</v>
      </c>
      <c r="HP109">
        <v>0</v>
      </c>
      <c r="HQ109">
        <v>31002479.438227028</v>
      </c>
      <c r="HR109">
        <f>HM109*CustomRegion3!D50</f>
        <v>0</v>
      </c>
      <c r="HS109">
        <f>HP109*CustomRegion3!$D50</f>
        <v>0</v>
      </c>
      <c r="HT109">
        <f>HQ109*CustomRegion3!$D50</f>
        <v>0</v>
      </c>
      <c r="HU109">
        <f>HM109*CustomRegion3!E50</f>
        <v>0</v>
      </c>
      <c r="HV109">
        <f>HP109*CustomRegion3!$E50</f>
        <v>0</v>
      </c>
      <c r="HW109">
        <f>HQ109*CustomRegion3!$E50</f>
        <v>0</v>
      </c>
      <c r="HX109">
        <v>0</v>
      </c>
      <c r="HY109">
        <v>0</v>
      </c>
      <c r="HZ109">
        <v>0</v>
      </c>
      <c r="IA109">
        <v>0</v>
      </c>
      <c r="IB109">
        <v>2752887.0350482147</v>
      </c>
      <c r="IC109">
        <f>HN109*CustomRegion3!D50</f>
        <v>0</v>
      </c>
      <c r="ID109">
        <f>IA109*CustomRegion3!$D50</f>
        <v>0</v>
      </c>
      <c r="IE109">
        <f>IB109*CustomRegion3!$D50</f>
        <v>0</v>
      </c>
      <c r="IF109">
        <f>HN109*CustomRegion3!E50</f>
        <v>0</v>
      </c>
      <c r="IG109">
        <f>IA109*CustomRegion3!$E50</f>
        <v>0</v>
      </c>
      <c r="IH109">
        <f>IB109*CustomRegion3!$E50</f>
        <v>0</v>
      </c>
      <c r="II109">
        <v>0</v>
      </c>
      <c r="IJ109">
        <v>0</v>
      </c>
      <c r="IK109">
        <v>0</v>
      </c>
    </row>
    <row r="110" spans="2:245" x14ac:dyDescent="0.3">
      <c r="AD110">
        <v>109</v>
      </c>
      <c r="AF110" s="4"/>
      <c r="AG110" s="4"/>
      <c r="AH110" s="4"/>
      <c r="AI110" s="85"/>
      <c r="AJ110" s="85"/>
      <c r="EI110" t="s">
        <v>125</v>
      </c>
      <c r="EJ110">
        <v>0</v>
      </c>
      <c r="EK110">
        <v>0</v>
      </c>
      <c r="EM110" s="84">
        <v>0</v>
      </c>
      <c r="EN110" s="84">
        <v>72902648.120675296</v>
      </c>
      <c r="EO110">
        <f>EJ110*'Zambia-IO-Data'!BO50</f>
        <v>0</v>
      </c>
      <c r="EP110">
        <f>EM110*'Zambia-IO-Data'!$BO50</f>
        <v>0</v>
      </c>
      <c r="EQ110">
        <f>EN110*'Zambia-IO-Data'!$BO50</f>
        <v>0</v>
      </c>
      <c r="ER110">
        <f>EJ110*'Zambia-IO-Data'!BN50</f>
        <v>0</v>
      </c>
      <c r="ES110">
        <f>EM110*'Zambia-IO-Data'!$BN50</f>
        <v>0</v>
      </c>
      <c r="ET110">
        <f>EN110*'Zambia-IO-Data'!$BN50</f>
        <v>0</v>
      </c>
      <c r="EU110">
        <v>0</v>
      </c>
      <c r="EV110">
        <v>0</v>
      </c>
      <c r="EW110">
        <v>0</v>
      </c>
      <c r="EX110" s="84">
        <v>0</v>
      </c>
      <c r="EY110" s="84">
        <v>4663182.5299680475</v>
      </c>
      <c r="EZ110">
        <f>EK110*'Zambia-IO-Data'!BO50</f>
        <v>0</v>
      </c>
      <c r="FA110">
        <f>EX110*'Zambia-IO-Data'!$BO50</f>
        <v>0</v>
      </c>
      <c r="FB110">
        <f>EY110*'Zambia-IO-Data'!$BO50</f>
        <v>0</v>
      </c>
      <c r="FC110">
        <f>EK110*'Zambia-IO-Data'!BN50</f>
        <v>0</v>
      </c>
      <c r="FD110">
        <f>EX110*'Zambia-IO-Data'!$BN50</f>
        <v>0</v>
      </c>
      <c r="FE110">
        <f>EY110*'Zambia-IO-Data'!$BN50</f>
        <v>0</v>
      </c>
      <c r="FF110">
        <v>0</v>
      </c>
      <c r="FG110">
        <v>0</v>
      </c>
      <c r="FH110">
        <v>0</v>
      </c>
      <c r="HL110" t="s">
        <v>125</v>
      </c>
      <c r="HM110">
        <f t="shared" si="135"/>
        <v>0</v>
      </c>
      <c r="HN110">
        <f t="shared" si="136"/>
        <v>0</v>
      </c>
      <c r="HP110">
        <v>0</v>
      </c>
      <c r="HQ110">
        <v>72902648.120675296</v>
      </c>
      <c r="HR110">
        <f>HM110*CustomRegion3!D51</f>
        <v>0</v>
      </c>
      <c r="HS110">
        <f>HP110*CustomRegion3!$D51</f>
        <v>0</v>
      </c>
      <c r="HT110">
        <f>HQ110*CustomRegion3!$D51</f>
        <v>0</v>
      </c>
      <c r="HU110">
        <f>HM110*CustomRegion3!E51</f>
        <v>0</v>
      </c>
      <c r="HV110">
        <f>HP110*CustomRegion3!$E51</f>
        <v>0</v>
      </c>
      <c r="HW110">
        <f>HQ110*CustomRegion3!$E51</f>
        <v>0</v>
      </c>
      <c r="HX110">
        <v>0</v>
      </c>
      <c r="HY110">
        <v>0</v>
      </c>
      <c r="HZ110">
        <v>0</v>
      </c>
      <c r="IA110">
        <v>0</v>
      </c>
      <c r="IB110">
        <v>4663182.5299680475</v>
      </c>
      <c r="IC110">
        <f>HN110*CustomRegion3!D51</f>
        <v>0</v>
      </c>
      <c r="ID110">
        <f>IA110*CustomRegion3!$D51</f>
        <v>0</v>
      </c>
      <c r="IE110">
        <f>IB110*CustomRegion3!$D51</f>
        <v>0</v>
      </c>
      <c r="IF110">
        <f>HN110*CustomRegion3!E51</f>
        <v>0</v>
      </c>
      <c r="IG110">
        <f>IA110*CustomRegion3!$E51</f>
        <v>0</v>
      </c>
      <c r="IH110">
        <f>IB110*CustomRegion3!$E51</f>
        <v>0</v>
      </c>
      <c r="II110">
        <v>0</v>
      </c>
      <c r="IJ110">
        <v>0</v>
      </c>
      <c r="IK110">
        <v>0</v>
      </c>
    </row>
    <row r="111" spans="2:245" x14ac:dyDescent="0.3">
      <c r="AD111">
        <v>110</v>
      </c>
      <c r="AF111" s="4"/>
      <c r="AG111" s="4"/>
      <c r="AH111" s="4"/>
      <c r="AI111" s="85"/>
      <c r="AJ111" s="85"/>
      <c r="EI111" t="s">
        <v>126</v>
      </c>
      <c r="EJ111">
        <v>0</v>
      </c>
      <c r="EK111">
        <v>0</v>
      </c>
      <c r="EM111" s="84">
        <v>0</v>
      </c>
      <c r="EN111" s="84">
        <v>125565011.11986129</v>
      </c>
      <c r="EO111">
        <f>EJ111*'Zambia-IO-Data'!BO51</f>
        <v>0</v>
      </c>
      <c r="EP111">
        <f>EM111*'Zambia-IO-Data'!$BO51</f>
        <v>0</v>
      </c>
      <c r="EQ111">
        <f>EN111*'Zambia-IO-Data'!$BO51</f>
        <v>0</v>
      </c>
      <c r="ER111">
        <f>EJ111*'Zambia-IO-Data'!BN51</f>
        <v>0</v>
      </c>
      <c r="ES111">
        <f>EM111*'Zambia-IO-Data'!$BN51</f>
        <v>0</v>
      </c>
      <c r="ET111">
        <f>EN111*'Zambia-IO-Data'!$BN51</f>
        <v>0</v>
      </c>
      <c r="EU111">
        <v>0</v>
      </c>
      <c r="EV111">
        <v>0</v>
      </c>
      <c r="EW111">
        <v>0</v>
      </c>
      <c r="EX111" s="84">
        <v>0</v>
      </c>
      <c r="EY111" s="84">
        <v>6673312.8878924781</v>
      </c>
      <c r="EZ111">
        <f>EK111*'Zambia-IO-Data'!BO51</f>
        <v>0</v>
      </c>
      <c r="FA111">
        <f>EX111*'Zambia-IO-Data'!$BO51</f>
        <v>0</v>
      </c>
      <c r="FB111">
        <f>EY111*'Zambia-IO-Data'!$BO51</f>
        <v>0</v>
      </c>
      <c r="FC111">
        <f>EK111*'Zambia-IO-Data'!BN51</f>
        <v>0</v>
      </c>
      <c r="FD111">
        <f>EX111*'Zambia-IO-Data'!$BN51</f>
        <v>0</v>
      </c>
      <c r="FE111">
        <f>EY111*'Zambia-IO-Data'!$BN51</f>
        <v>0</v>
      </c>
      <c r="FF111">
        <v>0</v>
      </c>
      <c r="FG111">
        <v>0</v>
      </c>
      <c r="FH111">
        <v>0</v>
      </c>
      <c r="HL111" t="s">
        <v>126</v>
      </c>
      <c r="HM111">
        <f t="shared" si="135"/>
        <v>0</v>
      </c>
      <c r="HN111">
        <f t="shared" si="136"/>
        <v>0</v>
      </c>
      <c r="HP111">
        <v>0</v>
      </c>
      <c r="HQ111">
        <v>125565011.11986129</v>
      </c>
      <c r="HR111">
        <f>HM111*CustomRegion3!D52</f>
        <v>0</v>
      </c>
      <c r="HS111">
        <f>HP111*CustomRegion3!$D52</f>
        <v>0</v>
      </c>
      <c r="HT111">
        <f>HQ111*CustomRegion3!$D52</f>
        <v>0</v>
      </c>
      <c r="HU111">
        <f>HM111*CustomRegion3!E52</f>
        <v>0</v>
      </c>
      <c r="HV111">
        <f>HP111*CustomRegion3!$E52</f>
        <v>0</v>
      </c>
      <c r="HW111">
        <f>HQ111*CustomRegion3!$E52</f>
        <v>0</v>
      </c>
      <c r="HX111">
        <v>0</v>
      </c>
      <c r="HY111">
        <v>0</v>
      </c>
      <c r="HZ111">
        <v>0</v>
      </c>
      <c r="IA111">
        <v>0</v>
      </c>
      <c r="IB111">
        <v>6673312.8878924781</v>
      </c>
      <c r="IC111">
        <f>HN111*CustomRegion3!D52</f>
        <v>0</v>
      </c>
      <c r="ID111">
        <f>IA111*CustomRegion3!$D52</f>
        <v>0</v>
      </c>
      <c r="IE111">
        <f>IB111*CustomRegion3!$D52</f>
        <v>0</v>
      </c>
      <c r="IF111">
        <f>HN111*CustomRegion3!E52</f>
        <v>0</v>
      </c>
      <c r="IG111">
        <f>IA111*CustomRegion3!$E52</f>
        <v>0</v>
      </c>
      <c r="IH111">
        <f>IB111*CustomRegion3!$E52</f>
        <v>0</v>
      </c>
      <c r="II111">
        <v>0</v>
      </c>
      <c r="IJ111">
        <v>0</v>
      </c>
      <c r="IK111">
        <v>0</v>
      </c>
    </row>
    <row r="112" spans="2:245" x14ac:dyDescent="0.3">
      <c r="AD112">
        <v>111</v>
      </c>
      <c r="AF112" s="4"/>
      <c r="AG112" s="4"/>
      <c r="AH112" s="4"/>
      <c r="AI112" s="85"/>
      <c r="AJ112" s="85"/>
      <c r="EI112" t="s">
        <v>127</v>
      </c>
      <c r="EJ112">
        <v>0</v>
      </c>
      <c r="EK112">
        <v>0</v>
      </c>
      <c r="EM112" s="84">
        <v>0</v>
      </c>
      <c r="EN112" s="84">
        <v>7419725.9729727339</v>
      </c>
      <c r="EO112">
        <f>EJ112*'Zambia-IO-Data'!BO52</f>
        <v>0</v>
      </c>
      <c r="EP112">
        <f>EM112*'Zambia-IO-Data'!$BO52</f>
        <v>0</v>
      </c>
      <c r="EQ112">
        <f>EN112*'Zambia-IO-Data'!$BO52</f>
        <v>0</v>
      </c>
      <c r="ER112">
        <f>EJ112*'Zambia-IO-Data'!BN52</f>
        <v>0</v>
      </c>
      <c r="ES112">
        <f>EM112*'Zambia-IO-Data'!$BN52</f>
        <v>0</v>
      </c>
      <c r="ET112">
        <f>EN112*'Zambia-IO-Data'!$BN52</f>
        <v>0</v>
      </c>
      <c r="EU112">
        <v>0</v>
      </c>
      <c r="EV112">
        <v>0</v>
      </c>
      <c r="EW112">
        <v>0</v>
      </c>
      <c r="EX112" s="84">
        <v>0</v>
      </c>
      <c r="EY112" s="84">
        <v>301028.39036030322</v>
      </c>
      <c r="EZ112">
        <f>EK112*'Zambia-IO-Data'!BO52</f>
        <v>0</v>
      </c>
      <c r="FA112">
        <f>EX112*'Zambia-IO-Data'!$BO52</f>
        <v>0</v>
      </c>
      <c r="FB112">
        <f>EY112*'Zambia-IO-Data'!$BO52</f>
        <v>0</v>
      </c>
      <c r="FC112">
        <f>EK112*'Zambia-IO-Data'!BN52</f>
        <v>0</v>
      </c>
      <c r="FD112">
        <f>EX112*'Zambia-IO-Data'!$BN52</f>
        <v>0</v>
      </c>
      <c r="FE112">
        <f>EY112*'Zambia-IO-Data'!$BN52</f>
        <v>0</v>
      </c>
      <c r="FF112">
        <v>0</v>
      </c>
      <c r="FG112">
        <v>0</v>
      </c>
      <c r="FH112">
        <v>0</v>
      </c>
      <c r="HL112" t="s">
        <v>127</v>
      </c>
      <c r="HM112">
        <f t="shared" si="135"/>
        <v>0</v>
      </c>
      <c r="HN112">
        <f t="shared" si="136"/>
        <v>0</v>
      </c>
      <c r="HP112">
        <v>0</v>
      </c>
      <c r="HQ112">
        <v>7419725.9729727339</v>
      </c>
      <c r="HR112">
        <f>HM112*CustomRegion3!D53</f>
        <v>0</v>
      </c>
      <c r="HS112">
        <f>HP112*CustomRegion3!$D53</f>
        <v>0</v>
      </c>
      <c r="HT112">
        <f>HQ112*CustomRegion3!$D53</f>
        <v>0</v>
      </c>
      <c r="HU112">
        <f>HM112*CustomRegion3!E53</f>
        <v>0</v>
      </c>
      <c r="HV112">
        <f>HP112*CustomRegion3!$E53</f>
        <v>0</v>
      </c>
      <c r="HW112">
        <f>HQ112*CustomRegion3!$E53</f>
        <v>0</v>
      </c>
      <c r="HX112">
        <v>0</v>
      </c>
      <c r="HY112">
        <v>0</v>
      </c>
      <c r="HZ112">
        <v>0</v>
      </c>
      <c r="IA112">
        <v>0</v>
      </c>
      <c r="IB112">
        <v>301028.39036030322</v>
      </c>
      <c r="IC112">
        <f>HN112*CustomRegion3!D53</f>
        <v>0</v>
      </c>
      <c r="ID112">
        <f>IA112*CustomRegion3!$D53</f>
        <v>0</v>
      </c>
      <c r="IE112">
        <f>IB112*CustomRegion3!$D53</f>
        <v>0</v>
      </c>
      <c r="IF112">
        <f>HN112*CustomRegion3!E53</f>
        <v>0</v>
      </c>
      <c r="IG112">
        <f>IA112*CustomRegion3!$E53</f>
        <v>0</v>
      </c>
      <c r="IH112">
        <f>IB112*CustomRegion3!$E53</f>
        <v>0</v>
      </c>
      <c r="II112">
        <v>0</v>
      </c>
      <c r="IJ112">
        <v>0</v>
      </c>
      <c r="IK112">
        <v>0</v>
      </c>
    </row>
    <row r="113" spans="30:245" x14ac:dyDescent="0.3">
      <c r="AD113">
        <v>112</v>
      </c>
      <c r="EJ113">
        <f>SUM(EJ71:EJ112)</f>
        <v>1079663173.4649968</v>
      </c>
      <c r="EK113">
        <f>SUM(EK71:EK112)</f>
        <v>135518210.24172422</v>
      </c>
    </row>
    <row r="114" spans="30:245" x14ac:dyDescent="0.3">
      <c r="AD114">
        <v>113</v>
      </c>
      <c r="AE114" t="s">
        <v>189</v>
      </c>
      <c r="AF114" s="4">
        <f>AF71</f>
        <v>0</v>
      </c>
      <c r="AG114" s="4">
        <f t="shared" ref="AG114" si="140">AG71</f>
        <v>56770863.36918553</v>
      </c>
      <c r="AI114" s="85">
        <f t="shared" ref="AI114:BD114" si="141">AI71</f>
        <v>6245759.9078821233</v>
      </c>
      <c r="AJ114" s="85">
        <f t="shared" si="141"/>
        <v>36981873.499348491</v>
      </c>
      <c r="AK114" s="4">
        <f t="shared" si="141"/>
        <v>0</v>
      </c>
      <c r="AL114" s="4">
        <f t="shared" si="141"/>
        <v>4323945.3796748919</v>
      </c>
      <c r="AM114" s="4">
        <f t="shared" si="141"/>
        <v>25602585.33912367</v>
      </c>
      <c r="AN114" s="4">
        <f t="shared" si="141"/>
        <v>0</v>
      </c>
      <c r="AO114" s="4">
        <f t="shared" si="141"/>
        <v>1141554.7784486201</v>
      </c>
      <c r="AP114" s="4">
        <f t="shared" si="141"/>
        <v>6759279.1000317186</v>
      </c>
      <c r="AQ114" s="20">
        <f t="shared" si="141"/>
        <v>0</v>
      </c>
      <c r="AR114" s="20">
        <f t="shared" si="141"/>
        <v>183.21217562360397</v>
      </c>
      <c r="AS114" s="20">
        <f t="shared" si="141"/>
        <v>1084.8206787298775</v>
      </c>
      <c r="AT114" s="86">
        <f t="shared" si="141"/>
        <v>4247774.3865230605</v>
      </c>
      <c r="AU114" s="86">
        <f t="shared" si="141"/>
        <v>3747682.9269593656</v>
      </c>
      <c r="AV114" s="20">
        <f t="shared" si="141"/>
        <v>39302521.38823925</v>
      </c>
      <c r="AW114" s="20">
        <f t="shared" si="141"/>
        <v>2940738.1493048551</v>
      </c>
      <c r="AX114" s="20">
        <f t="shared" si="141"/>
        <v>2594524.3678134447</v>
      </c>
      <c r="AY114" s="20">
        <f t="shared" si="141"/>
        <v>10376167.401817871</v>
      </c>
      <c r="AZ114" s="20">
        <f t="shared" si="141"/>
        <v>776377.4496979228</v>
      </c>
      <c r="BA114" s="20">
        <f t="shared" si="141"/>
        <v>684974.35323790181</v>
      </c>
      <c r="BB114" s="20">
        <f t="shared" si="141"/>
        <v>1665.3079118159321</v>
      </c>
      <c r="BC114" s="20">
        <f t="shared" si="141"/>
        <v>124.6035708050463</v>
      </c>
      <c r="BD114" s="20">
        <f t="shared" si="141"/>
        <v>109.93396363653818</v>
      </c>
      <c r="BF114" t="s">
        <v>189</v>
      </c>
      <c r="BG114" s="4">
        <f>BG71</f>
        <v>0</v>
      </c>
      <c r="BH114" s="4">
        <f>BH71</f>
        <v>56770863.36918553</v>
      </c>
      <c r="BJ114" s="85">
        <f t="shared" ref="BJ114:CE114" si="142">BJ71</f>
        <v>2201654.7940447684</v>
      </c>
      <c r="BK114" s="85">
        <f t="shared" si="142"/>
        <v>27584111.909072839</v>
      </c>
      <c r="BL114" s="4">
        <f t="shared" si="142"/>
        <v>0</v>
      </c>
      <c r="BM114" s="4">
        <f t="shared" si="142"/>
        <v>1342735.22346318</v>
      </c>
      <c r="BN114" s="4">
        <f t="shared" si="142"/>
        <v>16822872.85383993</v>
      </c>
      <c r="BO114" s="4">
        <f t="shared" si="142"/>
        <v>0</v>
      </c>
      <c r="BP114" s="4">
        <f t="shared" si="142"/>
        <v>221195.14261088372</v>
      </c>
      <c r="BQ114" s="4">
        <f t="shared" si="142"/>
        <v>2771311.6443257798</v>
      </c>
      <c r="BR114" s="20">
        <f t="shared" si="142"/>
        <v>0</v>
      </c>
      <c r="BS114" s="20">
        <f t="shared" si="142"/>
        <v>165.28248679558584</v>
      </c>
      <c r="BT114" s="20">
        <f t="shared" si="142"/>
        <v>2070.7926713630782</v>
      </c>
      <c r="BU114" s="86">
        <f t="shared" si="142"/>
        <v>7031570.4765252098</v>
      </c>
      <c r="BV114" s="86">
        <f t="shared" si="142"/>
        <v>1732672.1485013515</v>
      </c>
      <c r="BW114" s="20">
        <f t="shared" si="142"/>
        <v>34623156.236122891</v>
      </c>
      <c r="BX114" s="20">
        <f t="shared" si="142"/>
        <v>4288382.2571242712</v>
      </c>
      <c r="BY114" s="20">
        <f t="shared" si="142"/>
        <v>1056714.2182322897</v>
      </c>
      <c r="BZ114" s="20">
        <f t="shared" si="142"/>
        <v>5703636.7613380924</v>
      </c>
      <c r="CA114" s="20">
        <f t="shared" si="142"/>
        <v>706445.5511102468</v>
      </c>
      <c r="CB114" s="20">
        <f t="shared" si="142"/>
        <v>174077.54568170034</v>
      </c>
      <c r="CC114" s="20">
        <f t="shared" si="142"/>
        <v>4261.8985958071216</v>
      </c>
      <c r="CD114" s="20">
        <f t="shared" si="142"/>
        <v>527.87360560888965</v>
      </c>
      <c r="CE114" s="20">
        <f t="shared" si="142"/>
        <v>130.07505185662214</v>
      </c>
      <c r="CG114" t="s">
        <v>189</v>
      </c>
      <c r="CH114" s="4">
        <f>CH71</f>
        <v>0</v>
      </c>
      <c r="CI114" s="4">
        <f>CI71</f>
        <v>56770863.36918553</v>
      </c>
      <c r="CK114" s="85">
        <f t="shared" ref="CK114:DF114" si="143">CK71</f>
        <v>11200893.380549634</v>
      </c>
      <c r="CL114" s="85">
        <f t="shared" si="143"/>
        <v>67231264.725579485</v>
      </c>
      <c r="CM114" s="4">
        <f t="shared" si="143"/>
        <v>0</v>
      </c>
      <c r="CN114" s="4">
        <f t="shared" si="143"/>
        <v>7905106.6024659816</v>
      </c>
      <c r="CO114" s="4">
        <f t="shared" si="143"/>
        <v>47448921.8509316</v>
      </c>
      <c r="CP114" s="4">
        <f t="shared" si="143"/>
        <v>0</v>
      </c>
      <c r="CQ114" s="4">
        <f t="shared" si="143"/>
        <v>2275451.2914631865</v>
      </c>
      <c r="CR114" s="4">
        <f t="shared" si="143"/>
        <v>13657970.212641764</v>
      </c>
      <c r="CS114" s="20">
        <f t="shared" si="143"/>
        <v>0</v>
      </c>
      <c r="CT114" s="20">
        <f t="shared" si="143"/>
        <v>1026.9067661003219</v>
      </c>
      <c r="CU114" s="20">
        <f t="shared" si="143"/>
        <v>6163.8155363631922</v>
      </c>
      <c r="CV114" s="86">
        <f t="shared" si="143"/>
        <v>4851296.1825593486</v>
      </c>
      <c r="CW114" s="86">
        <f t="shared" si="143"/>
        <v>6725182.30029203</v>
      </c>
      <c r="CX114" s="20">
        <f t="shared" si="143"/>
        <v>40066422.525434382</v>
      </c>
      <c r="CY114" s="20">
        <f t="shared" si="143"/>
        <v>3423835.2406659606</v>
      </c>
      <c r="CZ114" s="20">
        <f t="shared" si="143"/>
        <v>4746343.0994838318</v>
      </c>
      <c r="DA114" s="20">
        <f t="shared" si="143"/>
        <v>11532949.20164256</v>
      </c>
      <c r="DB114" s="20">
        <f t="shared" si="143"/>
        <v>985536.40221628582</v>
      </c>
      <c r="DC114" s="20">
        <f t="shared" si="143"/>
        <v>1366214.6607964539</v>
      </c>
      <c r="DD114" s="20">
        <f t="shared" si="143"/>
        <v>5204.7976648370532</v>
      </c>
      <c r="DE114" s="20">
        <f t="shared" si="143"/>
        <v>444.7706718535336</v>
      </c>
      <c r="DF114" s="20">
        <f t="shared" si="143"/>
        <v>616.57003354933511</v>
      </c>
      <c r="DH114" t="s">
        <v>189</v>
      </c>
      <c r="DI114" s="4">
        <f>DI71</f>
        <v>0</v>
      </c>
      <c r="DJ114" s="4">
        <f>DJ71</f>
        <v>56770863.36918553</v>
      </c>
      <c r="DL114" s="85">
        <f t="shared" ref="DL114:EG114" si="144">DL71</f>
        <v>9049153.690019412</v>
      </c>
      <c r="DM114" s="85">
        <f t="shared" si="144"/>
        <v>40666655.095723391</v>
      </c>
      <c r="DN114" s="4">
        <f t="shared" si="144"/>
        <v>0</v>
      </c>
      <c r="DO114" s="4">
        <f t="shared" si="144"/>
        <v>5518856.7412961125</v>
      </c>
      <c r="DP114" s="4">
        <f t="shared" si="144"/>
        <v>24801594.857266203</v>
      </c>
      <c r="DQ114" s="4">
        <f t="shared" si="144"/>
        <v>0</v>
      </c>
      <c r="DR114" s="4">
        <f t="shared" si="144"/>
        <v>909147.44963008375</v>
      </c>
      <c r="DS114" s="4">
        <f t="shared" si="144"/>
        <v>4085684.3669304349</v>
      </c>
      <c r="DT114" s="20">
        <f t="shared" si="144"/>
        <v>0</v>
      </c>
      <c r="DU114" s="20">
        <f t="shared" si="144"/>
        <v>49.627417850966168</v>
      </c>
      <c r="DV114" s="20">
        <f t="shared" si="144"/>
        <v>223.02429090827587</v>
      </c>
      <c r="DW114" s="86">
        <f t="shared" si="144"/>
        <v>2705755.6066194773</v>
      </c>
      <c r="DX114" s="86">
        <f t="shared" si="144"/>
        <v>3602275.0347545221</v>
      </c>
      <c r="DY114" s="20">
        <f t="shared" si="144"/>
        <v>22926849.200942267</v>
      </c>
      <c r="DZ114" s="20">
        <f t="shared" si="144"/>
        <v>1092716.3528261629</v>
      </c>
      <c r="EA114" s="20">
        <f t="shared" si="144"/>
        <v>1454774.7136599671</v>
      </c>
      <c r="EB114" s="20">
        <f t="shared" si="144"/>
        <v>7033014.381595741</v>
      </c>
      <c r="EC114" s="20">
        <f t="shared" si="144"/>
        <v>335200.43496057024</v>
      </c>
      <c r="ED114" s="20">
        <f t="shared" si="144"/>
        <v>446265.04904703062</v>
      </c>
      <c r="EE114" s="20">
        <f t="shared" si="144"/>
        <v>383.9095007188555</v>
      </c>
      <c r="EF114" s="20">
        <f t="shared" si="144"/>
        <v>18.297507248557284</v>
      </c>
      <c r="EG114" s="20">
        <f t="shared" si="144"/>
        <v>24.36016519691071</v>
      </c>
      <c r="EI114" t="s">
        <v>189</v>
      </c>
      <c r="EJ114">
        <f>SUM(EJ71:EJ83)</f>
        <v>0</v>
      </c>
      <c r="EK114">
        <f>SUM(EK71:EK83)</f>
        <v>56770863.36918553</v>
      </c>
      <c r="EL114">
        <f t="shared" ref="EL114:FH114" si="145">SUM(EL71:EL83)</f>
        <v>0</v>
      </c>
      <c r="EM114" s="84">
        <f t="shared" si="145"/>
        <v>10285132.381747389</v>
      </c>
      <c r="EN114" s="84">
        <f t="shared" si="145"/>
        <v>198808295.04138142</v>
      </c>
      <c r="EO114">
        <f t="shared" si="145"/>
        <v>0</v>
      </c>
      <c r="EP114">
        <f t="shared" si="145"/>
        <v>2961347.2298992658</v>
      </c>
      <c r="EQ114">
        <f t="shared" si="145"/>
        <v>74374332.97940357</v>
      </c>
      <c r="ER114">
        <f t="shared" si="145"/>
        <v>0</v>
      </c>
      <c r="ES114">
        <f t="shared" si="145"/>
        <v>1837669.0136082526</v>
      </c>
      <c r="ET114">
        <f t="shared" si="145"/>
        <v>59593395.011199161</v>
      </c>
      <c r="EU114">
        <f t="shared" si="145"/>
        <v>0</v>
      </c>
      <c r="EV114">
        <f t="shared" si="145"/>
        <v>13922.478339173422</v>
      </c>
      <c r="EW114">
        <f t="shared" si="145"/>
        <v>451489.22088648507</v>
      </c>
      <c r="EX114" s="84">
        <f t="shared" si="145"/>
        <v>16973660.219138313</v>
      </c>
      <c r="EY114" s="84">
        <f t="shared" si="145"/>
        <v>23710222.798380747</v>
      </c>
      <c r="EZ114">
        <f t="shared" si="145"/>
        <v>26136629.65991056</v>
      </c>
      <c r="FA114">
        <f t="shared" si="145"/>
        <v>7773467.2747964617</v>
      </c>
      <c r="FB114">
        <f t="shared" si="145"/>
        <v>9009421.3794985227</v>
      </c>
      <c r="FC114">
        <f t="shared" si="145"/>
        <v>24567219.041078314</v>
      </c>
      <c r="FD114">
        <f t="shared" si="145"/>
        <v>7284141.5131868161</v>
      </c>
      <c r="FE114">
        <f t="shared" si="145"/>
        <v>7233946.7089421116</v>
      </c>
      <c r="FF114">
        <f t="shared" si="145"/>
        <v>186125.23388069472</v>
      </c>
      <c r="FG114">
        <f t="shared" si="145"/>
        <v>55185.836886748664</v>
      </c>
      <c r="FH114">
        <f t="shared" si="145"/>
        <v>54805.552913051026</v>
      </c>
      <c r="FJ114" t="s">
        <v>189</v>
      </c>
      <c r="FK114" s="4">
        <f>FK71</f>
        <v>0</v>
      </c>
      <c r="FL114" s="4">
        <f>FL71</f>
        <v>56770863.36918553</v>
      </c>
      <c r="FN114" s="85">
        <f t="shared" ref="FN114:GI114" si="146">FN71</f>
        <v>20739663.145154536</v>
      </c>
      <c r="FO114" s="85">
        <f t="shared" si="146"/>
        <v>86779926.587139368</v>
      </c>
      <c r="FP114" s="4">
        <f t="shared" si="146"/>
        <v>0</v>
      </c>
      <c r="FQ114" s="4">
        <f t="shared" si="146"/>
        <v>14637158.170470545</v>
      </c>
      <c r="FR114" s="4">
        <f t="shared" si="146"/>
        <v>61245522.773813426</v>
      </c>
      <c r="FS114" s="4">
        <f t="shared" si="146"/>
        <v>0</v>
      </c>
      <c r="FT114" s="4">
        <f t="shared" si="146"/>
        <v>4213243.6837674463</v>
      </c>
      <c r="FU114" s="4">
        <f t="shared" si="146"/>
        <v>17629263.07009425</v>
      </c>
      <c r="FV114" s="20">
        <f t="shared" si="146"/>
        <v>0</v>
      </c>
      <c r="FW114" s="20">
        <f t="shared" si="146"/>
        <v>1909.3738947747902</v>
      </c>
      <c r="FX114" s="20">
        <f t="shared" si="146"/>
        <v>7989.2968972675189</v>
      </c>
      <c r="FY114" s="86">
        <f t="shared" si="146"/>
        <v>5671939.8323459476</v>
      </c>
      <c r="FZ114" s="86">
        <f t="shared" si="146"/>
        <v>8483102.7370275781</v>
      </c>
      <c r="GA114" s="20">
        <f t="shared" si="146"/>
        <v>40066422.525434382</v>
      </c>
      <c r="GB114" s="20">
        <f t="shared" si="146"/>
        <v>4003010.071975844</v>
      </c>
      <c r="GC114" s="20">
        <f t="shared" si="146"/>
        <v>5987007.3910643086</v>
      </c>
      <c r="GD114" s="20">
        <f t="shared" si="146"/>
        <v>11532949.20164256</v>
      </c>
      <c r="GE114" s="20">
        <f t="shared" si="146"/>
        <v>1152249.4124463992</v>
      </c>
      <c r="GF114" s="20">
        <f t="shared" si="146"/>
        <v>1723334.5968727623</v>
      </c>
      <c r="GG114" s="20">
        <f t="shared" si="146"/>
        <v>5226.5460505453902</v>
      </c>
      <c r="GH114" s="20">
        <f t="shared" si="146"/>
        <v>522.18079786627879</v>
      </c>
      <c r="GI114" s="20">
        <f t="shared" si="146"/>
        <v>780.98736702757265</v>
      </c>
      <c r="GK114" t="s">
        <v>189</v>
      </c>
      <c r="GL114">
        <f>GL71</f>
        <v>0</v>
      </c>
      <c r="GM114">
        <f t="shared" ref="GM114:HI114" si="147">GM71</f>
        <v>56770863.36918553</v>
      </c>
      <c r="GN114">
        <f t="shared" si="147"/>
        <v>0</v>
      </c>
      <c r="GO114" s="84">
        <f t="shared" si="147"/>
        <v>13729805.413518803</v>
      </c>
      <c r="GP114" s="84">
        <f t="shared" si="147"/>
        <v>35735067.029478393</v>
      </c>
      <c r="GQ114">
        <f t="shared" si="147"/>
        <v>0</v>
      </c>
      <c r="GR114">
        <f t="shared" si="147"/>
        <v>8460051.544654483</v>
      </c>
      <c r="GS114">
        <f t="shared" si="147"/>
        <v>22019285.773955382</v>
      </c>
      <c r="GT114">
        <f t="shared" si="147"/>
        <v>0</v>
      </c>
      <c r="GU114">
        <f t="shared" si="147"/>
        <v>1519294.2739938553</v>
      </c>
      <c r="GV114">
        <f t="shared" si="147"/>
        <v>3954322.8096456067</v>
      </c>
      <c r="GW114">
        <f t="shared" si="147"/>
        <v>0</v>
      </c>
      <c r="GX114">
        <f t="shared" si="147"/>
        <v>1135.2542954423934</v>
      </c>
      <c r="GY114">
        <f t="shared" si="147"/>
        <v>2954.7679024782306</v>
      </c>
      <c r="GZ114" s="84">
        <f t="shared" si="147"/>
        <v>8515004.1192621663</v>
      </c>
      <c r="HA114" s="84">
        <f t="shared" si="147"/>
        <v>1990992.7224071622</v>
      </c>
      <c r="HB114">
        <f t="shared" si="147"/>
        <v>34981153.473955527</v>
      </c>
      <c r="HC114">
        <f t="shared" si="147"/>
        <v>5246787.6697635418</v>
      </c>
      <c r="HD114">
        <f t="shared" si="147"/>
        <v>1226812.8024605147</v>
      </c>
      <c r="HE114">
        <f t="shared" si="147"/>
        <v>6282073.5654101092</v>
      </c>
      <c r="HF114">
        <f t="shared" si="147"/>
        <v>942241.83167891949</v>
      </c>
      <c r="HG114">
        <f t="shared" si="147"/>
        <v>220316.58509436867</v>
      </c>
      <c r="HH114">
        <f t="shared" si="147"/>
        <v>4694.1208964536527</v>
      </c>
      <c r="HI114">
        <f t="shared" si="147"/>
        <v>704.06642417407579</v>
      </c>
      <c r="HJ114">
        <f>HJ71</f>
        <v>164.62600686836606</v>
      </c>
      <c r="HL114" t="s">
        <v>189</v>
      </c>
      <c r="HM114">
        <f>SUM(HM71:HM83)</f>
        <v>0</v>
      </c>
      <c r="HN114">
        <f>SUM(HN71:HN83)</f>
        <v>56770863.36918553</v>
      </c>
      <c r="HO114">
        <f t="shared" ref="HO114:IH114" si="148">SUM(HO71:HO83)</f>
        <v>0</v>
      </c>
      <c r="HP114" s="84">
        <f t="shared" si="148"/>
        <v>10285132.381747389</v>
      </c>
      <c r="HQ114" s="84">
        <f t="shared" si="148"/>
        <v>198808295.04138142</v>
      </c>
      <c r="HR114">
        <f t="shared" si="148"/>
        <v>0</v>
      </c>
      <c r="HS114">
        <f t="shared" si="148"/>
        <v>2961347.2298992658</v>
      </c>
      <c r="HT114">
        <f t="shared" si="148"/>
        <v>74374332.97940357</v>
      </c>
      <c r="HU114">
        <f t="shared" si="148"/>
        <v>0</v>
      </c>
      <c r="HV114">
        <f t="shared" si="148"/>
        <v>1837669.0136082526</v>
      </c>
      <c r="HW114">
        <f t="shared" si="148"/>
        <v>59593395.011199161</v>
      </c>
      <c r="HX114">
        <f t="shared" si="148"/>
        <v>0</v>
      </c>
      <c r="HY114">
        <f t="shared" si="148"/>
        <v>13978.866198429974</v>
      </c>
      <c r="HZ114">
        <f t="shared" si="148"/>
        <v>453317.81131578865</v>
      </c>
      <c r="IA114" s="84">
        <f t="shared" si="148"/>
        <v>16973660.219138313</v>
      </c>
      <c r="IB114" s="84">
        <f t="shared" si="148"/>
        <v>23710222.798380747</v>
      </c>
      <c r="IC114">
        <f t="shared" si="148"/>
        <v>26136629.65991056</v>
      </c>
      <c r="ID114">
        <f t="shared" si="148"/>
        <v>7773467.2747964617</v>
      </c>
      <c r="IE114">
        <f t="shared" si="148"/>
        <v>9009421.3794985227</v>
      </c>
      <c r="IF114">
        <f t="shared" si="148"/>
        <v>24567219.041078314</v>
      </c>
      <c r="IG114">
        <f t="shared" si="148"/>
        <v>7284141.5131868161</v>
      </c>
      <c r="IH114">
        <f t="shared" si="148"/>
        <v>7233946.7089421116</v>
      </c>
      <c r="II114" s="84">
        <v>0</v>
      </c>
      <c r="IJ114" s="84">
        <v>0</v>
      </c>
      <c r="IK114" s="84">
        <v>0</v>
      </c>
    </row>
    <row r="115" spans="30:245" x14ac:dyDescent="0.3">
      <c r="AD115">
        <v>114</v>
      </c>
      <c r="AE115" t="s">
        <v>190</v>
      </c>
      <c r="AF115" s="4">
        <f>AF72</f>
        <v>0</v>
      </c>
      <c r="AG115" s="4">
        <f t="shared" ref="AG115" si="149">AG72</f>
        <v>0</v>
      </c>
      <c r="AI115" s="85">
        <f t="shared" ref="AI115:BD115" si="150">AI72</f>
        <v>50382031.076869935</v>
      </c>
      <c r="AJ115" s="85">
        <f t="shared" si="150"/>
        <v>9341912.4952606112</v>
      </c>
      <c r="AK115" s="4">
        <f t="shared" si="150"/>
        <v>0</v>
      </c>
      <c r="AL115" s="4">
        <f t="shared" si="150"/>
        <v>41257001.505756132</v>
      </c>
      <c r="AM115" s="4">
        <f t="shared" si="150"/>
        <v>7649935.6942470027</v>
      </c>
      <c r="AN115" s="4">
        <f t="shared" si="150"/>
        <v>0</v>
      </c>
      <c r="AO115" s="4">
        <f t="shared" si="150"/>
        <v>3421967.3016060083</v>
      </c>
      <c r="AP115" s="4">
        <f t="shared" si="150"/>
        <v>634506.358913398</v>
      </c>
      <c r="AQ115" s="20">
        <f t="shared" si="150"/>
        <v>0</v>
      </c>
      <c r="AR115" s="20">
        <f t="shared" si="150"/>
        <v>256.33022813933172</v>
      </c>
      <c r="AS115" s="20">
        <f t="shared" si="150"/>
        <v>47.529139059802183</v>
      </c>
      <c r="AT115" s="86">
        <f t="shared" si="150"/>
        <v>8554801.3638359439</v>
      </c>
      <c r="AU115" s="86">
        <f t="shared" si="150"/>
        <v>946694.22208296321</v>
      </c>
      <c r="AV115" s="20">
        <f t="shared" si="150"/>
        <v>0</v>
      </c>
      <c r="AW115" s="20">
        <f t="shared" si="150"/>
        <v>7005383.5703987554</v>
      </c>
      <c r="AX115" s="20">
        <f t="shared" si="150"/>
        <v>775232.04426545266</v>
      </c>
      <c r="AY115" s="20">
        <f t="shared" si="150"/>
        <v>0</v>
      </c>
      <c r="AZ115" s="20">
        <f t="shared" si="150"/>
        <v>581045.46230214811</v>
      </c>
      <c r="BA115" s="20">
        <f t="shared" si="150"/>
        <v>64299.842688845005</v>
      </c>
      <c r="BB115" s="20">
        <f t="shared" si="150"/>
        <v>0</v>
      </c>
      <c r="BC115" s="20">
        <f t="shared" si="150"/>
        <v>43.524529249982123</v>
      </c>
      <c r="BD115" s="20">
        <f t="shared" si="150"/>
        <v>4.8165256687342985</v>
      </c>
      <c r="BF115" t="s">
        <v>190</v>
      </c>
      <c r="BG115" s="4">
        <f>BG72</f>
        <v>0</v>
      </c>
      <c r="BH115" s="4">
        <f>BH72</f>
        <v>0</v>
      </c>
      <c r="BJ115" s="85">
        <f t="shared" ref="BJ115:CE115" si="151">BJ72</f>
        <v>39338903.219591953</v>
      </c>
      <c r="BK115" s="85">
        <f t="shared" si="151"/>
        <v>15234660.906258538</v>
      </c>
      <c r="BL115" s="4">
        <f t="shared" si="151"/>
        <v>0</v>
      </c>
      <c r="BM115" s="4">
        <f t="shared" si="151"/>
        <v>33867937.563750677</v>
      </c>
      <c r="BN115" s="4">
        <f t="shared" si="151"/>
        <v>13115936.189118529</v>
      </c>
      <c r="BO115" s="4">
        <f t="shared" si="151"/>
        <v>0</v>
      </c>
      <c r="BP115" s="4">
        <f t="shared" si="151"/>
        <v>2101908.1827198141</v>
      </c>
      <c r="BQ115" s="4">
        <f t="shared" si="151"/>
        <v>813999.77627944225</v>
      </c>
      <c r="BR115" s="20">
        <f t="shared" si="151"/>
        <v>0</v>
      </c>
      <c r="BS115" s="20">
        <f t="shared" si="151"/>
        <v>85.990254637774896</v>
      </c>
      <c r="BT115" s="20">
        <f t="shared" si="151"/>
        <v>33.301192037222094</v>
      </c>
      <c r="BU115" s="86">
        <f t="shared" si="151"/>
        <v>12416522.394611843</v>
      </c>
      <c r="BV115" s="86">
        <f t="shared" si="151"/>
        <v>956952.05744340084</v>
      </c>
      <c r="BW115" s="20">
        <f t="shared" si="151"/>
        <v>0</v>
      </c>
      <c r="BX115" s="20">
        <f t="shared" si="151"/>
        <v>10689723.678167861</v>
      </c>
      <c r="BY115" s="20">
        <f t="shared" si="151"/>
        <v>823866.19555917627</v>
      </c>
      <c r="BZ115" s="20">
        <f t="shared" si="151"/>
        <v>0</v>
      </c>
      <c r="CA115" s="20">
        <f t="shared" si="151"/>
        <v>663424.44466424966</v>
      </c>
      <c r="CB115" s="20">
        <f t="shared" si="151"/>
        <v>51130.692403470355</v>
      </c>
      <c r="CC115" s="20">
        <f t="shared" si="151"/>
        <v>0</v>
      </c>
      <c r="CD115" s="20">
        <f t="shared" si="151"/>
        <v>27.141069909050241</v>
      </c>
      <c r="CE115" s="20">
        <f t="shared" si="151"/>
        <v>2.0917855954539797</v>
      </c>
      <c r="CG115" t="s">
        <v>190</v>
      </c>
      <c r="CH115" s="4">
        <f>CH72</f>
        <v>0</v>
      </c>
      <c r="CI115" s="4">
        <f>CI72</f>
        <v>0</v>
      </c>
      <c r="CK115" s="85">
        <f t="shared" ref="CK115:DF115" si="152">CK72</f>
        <v>18956805.428394869</v>
      </c>
      <c r="CL115" s="85">
        <f t="shared" si="152"/>
        <v>3756840.5183872283</v>
      </c>
      <c r="CM115" s="4">
        <f t="shared" si="152"/>
        <v>0</v>
      </c>
      <c r="CN115" s="4">
        <f t="shared" si="152"/>
        <v>10913173.266940307</v>
      </c>
      <c r="CO115" s="4">
        <f t="shared" si="152"/>
        <v>2162761.6355659976</v>
      </c>
      <c r="CP115" s="4">
        <f t="shared" si="152"/>
        <v>0</v>
      </c>
      <c r="CQ115" s="4">
        <f t="shared" si="152"/>
        <v>2852730.2431764798</v>
      </c>
      <c r="CR115" s="4">
        <f t="shared" si="152"/>
        <v>565351.19306235935</v>
      </c>
      <c r="CS115" s="20">
        <f t="shared" si="152"/>
        <v>0</v>
      </c>
      <c r="CT115" s="20">
        <f t="shared" si="152"/>
        <v>694.22536674089508</v>
      </c>
      <c r="CU115" s="20">
        <f t="shared" si="152"/>
        <v>137.58088072992703</v>
      </c>
      <c r="CV115" s="86">
        <f t="shared" si="152"/>
        <v>2023915.6722776867</v>
      </c>
      <c r="CW115" s="86">
        <f t="shared" si="152"/>
        <v>375798.93019125285</v>
      </c>
      <c r="CX115" s="20">
        <f t="shared" si="152"/>
        <v>0</v>
      </c>
      <c r="CY115" s="20">
        <f t="shared" si="152"/>
        <v>1165140.5344994657</v>
      </c>
      <c r="CZ115" s="20">
        <f t="shared" si="152"/>
        <v>216342.29745086352</v>
      </c>
      <c r="DA115" s="20">
        <f t="shared" si="152"/>
        <v>0</v>
      </c>
      <c r="DB115" s="20">
        <f t="shared" si="152"/>
        <v>304570.59179903654</v>
      </c>
      <c r="DC115" s="20">
        <f t="shared" si="152"/>
        <v>56552.406868308914</v>
      </c>
      <c r="DD115" s="20">
        <f t="shared" si="152"/>
        <v>0</v>
      </c>
      <c r="DE115" s="20">
        <f t="shared" si="152"/>
        <v>74.118690786108502</v>
      </c>
      <c r="DF115" s="20">
        <f t="shared" si="152"/>
        <v>13.76229508280335</v>
      </c>
      <c r="DH115" t="s">
        <v>190</v>
      </c>
      <c r="DI115" s="4">
        <f>DI72</f>
        <v>0</v>
      </c>
      <c r="DJ115" s="4">
        <f>DJ72</f>
        <v>0</v>
      </c>
      <c r="DL115" s="85">
        <f t="shared" ref="DL115:EG115" si="153">DL72</f>
        <v>55187850.920392938</v>
      </c>
      <c r="DM115" s="85">
        <f t="shared" si="153"/>
        <v>21493801.382817529</v>
      </c>
      <c r="DN115" s="4">
        <f t="shared" si="153"/>
        <v>0</v>
      </c>
      <c r="DO115" s="4">
        <f t="shared" si="153"/>
        <v>47512730.05289536</v>
      </c>
      <c r="DP115" s="4">
        <f t="shared" si="153"/>
        <v>18504601.391082525</v>
      </c>
      <c r="DQ115" s="4">
        <f t="shared" si="153"/>
        <v>0</v>
      </c>
      <c r="DR115" s="4">
        <f t="shared" si="153"/>
        <v>2948729.7800037232</v>
      </c>
      <c r="DS115" s="4">
        <f t="shared" si="153"/>
        <v>1148430.5180577231</v>
      </c>
      <c r="DT115" s="20">
        <f t="shared" si="153"/>
        <v>0</v>
      </c>
      <c r="DU115" s="20">
        <f t="shared" si="153"/>
        <v>146.7626073645219</v>
      </c>
      <c r="DV115" s="20">
        <f t="shared" si="153"/>
        <v>57.159071797663081</v>
      </c>
      <c r="DW115" s="86">
        <f t="shared" si="153"/>
        <v>11578526.186027648</v>
      </c>
      <c r="DX115" s="86">
        <f t="shared" si="153"/>
        <v>1903932.9382031728</v>
      </c>
      <c r="DY115" s="20">
        <f t="shared" si="153"/>
        <v>0</v>
      </c>
      <c r="DZ115" s="20">
        <f t="shared" si="153"/>
        <v>6896107.2158363452</v>
      </c>
      <c r="EA115" s="20">
        <f t="shared" si="153"/>
        <v>1133972.1016873159</v>
      </c>
      <c r="EB115" s="20">
        <f t="shared" si="153"/>
        <v>0</v>
      </c>
      <c r="EC115" s="20">
        <f t="shared" si="153"/>
        <v>2336485.7457331242</v>
      </c>
      <c r="ED115" s="20">
        <f t="shared" si="153"/>
        <v>384203.66283851629</v>
      </c>
      <c r="EE115" s="20">
        <f t="shared" si="153"/>
        <v>0</v>
      </c>
      <c r="EF115" s="20">
        <f t="shared" si="153"/>
        <v>116.290323528187</v>
      </c>
      <c r="EG115" s="20">
        <f t="shared" si="153"/>
        <v>19.122379981901602</v>
      </c>
      <c r="EI115" t="s">
        <v>190</v>
      </c>
      <c r="EJ115">
        <f>EJ84</f>
        <v>0</v>
      </c>
      <c r="EK115">
        <f>EK84</f>
        <v>0</v>
      </c>
      <c r="EL115">
        <f t="shared" ref="EL115:FH115" si="154">EL84</f>
        <v>0</v>
      </c>
      <c r="EM115" s="84">
        <f t="shared" si="154"/>
        <v>86180411.230136201</v>
      </c>
      <c r="EN115" s="84">
        <f t="shared" si="154"/>
        <v>5016954.1289856285</v>
      </c>
      <c r="EO115">
        <f t="shared" si="154"/>
        <v>0</v>
      </c>
      <c r="EP115">
        <f t="shared" si="154"/>
        <v>21054926.917545728</v>
      </c>
      <c r="EQ115">
        <f t="shared" si="154"/>
        <v>1225703.1618518624</v>
      </c>
      <c r="ER115">
        <f t="shared" si="154"/>
        <v>0</v>
      </c>
      <c r="ES115">
        <f t="shared" si="154"/>
        <v>767893.78700064775</v>
      </c>
      <c r="ET115">
        <f t="shared" si="154"/>
        <v>44702.593667459128</v>
      </c>
      <c r="EU115">
        <f t="shared" si="154"/>
        <v>0</v>
      </c>
      <c r="EV115">
        <f t="shared" si="154"/>
        <v>529.54626008300431</v>
      </c>
      <c r="EW115">
        <f t="shared" si="154"/>
        <v>30.82729889647252</v>
      </c>
      <c r="EX115" s="84">
        <f t="shared" si="154"/>
        <v>2071471.8101198878</v>
      </c>
      <c r="EY115" s="84">
        <f t="shared" si="154"/>
        <v>430742.15347983595</v>
      </c>
      <c r="EZ115">
        <f t="shared" si="154"/>
        <v>0</v>
      </c>
      <c r="FA115">
        <f t="shared" si="154"/>
        <v>506085.86047891696</v>
      </c>
      <c r="FB115">
        <f t="shared" si="154"/>
        <v>105235.56841247482</v>
      </c>
      <c r="FC115">
        <f t="shared" si="154"/>
        <v>0</v>
      </c>
      <c r="FD115">
        <f t="shared" si="154"/>
        <v>18457.446538405587</v>
      </c>
      <c r="FE115">
        <f t="shared" si="154"/>
        <v>3838.0441533653461</v>
      </c>
      <c r="FF115">
        <f t="shared" si="154"/>
        <v>0</v>
      </c>
      <c r="FG115">
        <f t="shared" si="154"/>
        <v>12.728416286934262</v>
      </c>
      <c r="FH115">
        <f t="shared" si="154"/>
        <v>2.6467487585576017</v>
      </c>
      <c r="FJ115" t="s">
        <v>190</v>
      </c>
      <c r="FK115" s="4">
        <f>FK72</f>
        <v>0</v>
      </c>
      <c r="FL115" s="4">
        <f>FL72</f>
        <v>0</v>
      </c>
      <c r="FN115" s="85">
        <f t="shared" ref="FN115:GI115" si="155">FN72</f>
        <v>132355723.74301216</v>
      </c>
      <c r="FO115" s="85">
        <f t="shared" si="155"/>
        <v>33684097.722972602</v>
      </c>
      <c r="FP115" s="4">
        <f t="shared" si="155"/>
        <v>0</v>
      </c>
      <c r="FQ115" s="4">
        <f t="shared" si="155"/>
        <v>76195377.514146924</v>
      </c>
      <c r="FR115" s="4">
        <f t="shared" si="155"/>
        <v>19391473.746981181</v>
      </c>
      <c r="FS115" s="4">
        <f t="shared" si="155"/>
        <v>0</v>
      </c>
      <c r="FT115" s="4">
        <f t="shared" si="155"/>
        <v>19917658.458088234</v>
      </c>
      <c r="FU115" s="4">
        <f t="shared" si="155"/>
        <v>5068978.7713125413</v>
      </c>
      <c r="FV115" s="20">
        <f t="shared" si="155"/>
        <v>0</v>
      </c>
      <c r="FW115" s="20">
        <f t="shared" si="155"/>
        <v>4867.3097307868857</v>
      </c>
      <c r="FX115" s="20">
        <f t="shared" si="155"/>
        <v>1238.7143674884471</v>
      </c>
      <c r="FY115" s="86">
        <f t="shared" si="155"/>
        <v>14794724.770462282</v>
      </c>
      <c r="FZ115" s="86">
        <f t="shared" si="155"/>
        <v>3292762.1954268962</v>
      </c>
      <c r="GA115" s="20">
        <f t="shared" si="155"/>
        <v>0</v>
      </c>
      <c r="GB115" s="20">
        <f t="shared" si="155"/>
        <v>8517120.4329030048</v>
      </c>
      <c r="GC115" s="20">
        <f t="shared" si="155"/>
        <v>1895598.1007063151</v>
      </c>
      <c r="GD115" s="20">
        <f t="shared" si="155"/>
        <v>0</v>
      </c>
      <c r="GE115" s="20">
        <f t="shared" si="155"/>
        <v>2226396.1589726359</v>
      </c>
      <c r="GF115" s="20">
        <f t="shared" si="155"/>
        <v>495513.99015851237</v>
      </c>
      <c r="GG115" s="20">
        <f t="shared" si="155"/>
        <v>0</v>
      </c>
      <c r="GH115" s="20">
        <f t="shared" si="155"/>
        <v>544.06795417026092</v>
      </c>
      <c r="GI115" s="20">
        <f t="shared" si="155"/>
        <v>121.08953826649056</v>
      </c>
      <c r="GK115" t="s">
        <v>190</v>
      </c>
      <c r="GL115">
        <f>GL72</f>
        <v>0</v>
      </c>
      <c r="GM115">
        <f t="shared" ref="GM115:HI115" si="156">GM72</f>
        <v>0</v>
      </c>
      <c r="GN115">
        <f t="shared" si="156"/>
        <v>0</v>
      </c>
      <c r="GO115" s="84">
        <f t="shared" si="156"/>
        <v>40211970.434637561</v>
      </c>
      <c r="GP115" s="84">
        <f t="shared" si="156"/>
        <v>19844226.587906934</v>
      </c>
      <c r="GQ115">
        <f t="shared" si="156"/>
        <v>0</v>
      </c>
      <c r="GR115">
        <f t="shared" si="156"/>
        <v>32678486.561050378</v>
      </c>
      <c r="GS115">
        <f t="shared" si="156"/>
        <v>16126523.64104923</v>
      </c>
      <c r="GT115">
        <f t="shared" si="156"/>
        <v>0</v>
      </c>
      <c r="GU115">
        <f t="shared" si="156"/>
        <v>2579073.0313427802</v>
      </c>
      <c r="GV115">
        <f t="shared" si="156"/>
        <v>1272748.1162335989</v>
      </c>
      <c r="GW115">
        <f t="shared" si="156"/>
        <v>0</v>
      </c>
      <c r="GX115">
        <f t="shared" si="156"/>
        <v>105.51133894327029</v>
      </c>
      <c r="GY115">
        <f t="shared" si="156"/>
        <v>52.068846538795</v>
      </c>
      <c r="GZ115" s="84">
        <f t="shared" si="156"/>
        <v>3022749.8550130078</v>
      </c>
      <c r="HA115" s="84">
        <f t="shared" si="156"/>
        <v>1105628.5604761536</v>
      </c>
      <c r="HB115">
        <f t="shared" si="156"/>
        <v>0</v>
      </c>
      <c r="HC115">
        <f t="shared" si="156"/>
        <v>2456454.8677120768</v>
      </c>
      <c r="HD115">
        <f t="shared" si="156"/>
        <v>898495.34018138482</v>
      </c>
      <c r="HE115">
        <f t="shared" si="156"/>
        <v>0</v>
      </c>
      <c r="HF115">
        <f t="shared" si="156"/>
        <v>193869.94835856551</v>
      </c>
      <c r="HG115">
        <f t="shared" si="156"/>
        <v>70911.640792170219</v>
      </c>
      <c r="HH115">
        <f t="shared" si="156"/>
        <v>0</v>
      </c>
      <c r="HI115">
        <f t="shared" si="156"/>
        <v>7.9313294286687501</v>
      </c>
      <c r="HJ115">
        <f>HJ72</f>
        <v>2.9010354013707986</v>
      </c>
      <c r="HL115" t="s">
        <v>190</v>
      </c>
      <c r="HM115">
        <f>HM84</f>
        <v>0</v>
      </c>
      <c r="HN115">
        <f>HN84</f>
        <v>0</v>
      </c>
      <c r="HO115">
        <f t="shared" ref="HO115:IK115" si="157">HO84</f>
        <v>0</v>
      </c>
      <c r="HP115" s="84">
        <f t="shared" si="157"/>
        <v>86180411.230136201</v>
      </c>
      <c r="HQ115" s="84">
        <f t="shared" si="157"/>
        <v>5016954.1289856285</v>
      </c>
      <c r="HR115">
        <f t="shared" si="157"/>
        <v>0</v>
      </c>
      <c r="HS115">
        <f t="shared" si="157"/>
        <v>21054926.917545728</v>
      </c>
      <c r="HT115">
        <f t="shared" si="157"/>
        <v>1225703.1618518624</v>
      </c>
      <c r="HU115">
        <f t="shared" si="157"/>
        <v>0</v>
      </c>
      <c r="HV115">
        <f t="shared" si="157"/>
        <v>767893.78700064775</v>
      </c>
      <c r="HW115">
        <f t="shared" si="157"/>
        <v>44702.593667459128</v>
      </c>
      <c r="HX115">
        <f t="shared" si="157"/>
        <v>0</v>
      </c>
      <c r="HY115">
        <f t="shared" si="157"/>
        <v>531.69099173608777</v>
      </c>
      <c r="HZ115">
        <f t="shared" si="157"/>
        <v>30.952153491257054</v>
      </c>
      <c r="IA115" s="84">
        <f t="shared" si="157"/>
        <v>2071471.8101198878</v>
      </c>
      <c r="IB115" s="84">
        <f t="shared" si="157"/>
        <v>430742.15347983595</v>
      </c>
      <c r="IC115">
        <f t="shared" si="157"/>
        <v>0</v>
      </c>
      <c r="ID115">
        <f t="shared" si="157"/>
        <v>506085.86047891696</v>
      </c>
      <c r="IE115">
        <f t="shared" si="157"/>
        <v>105235.56841247482</v>
      </c>
      <c r="IF115">
        <f t="shared" si="157"/>
        <v>0</v>
      </c>
      <c r="IG115">
        <f t="shared" si="157"/>
        <v>18457.446538405587</v>
      </c>
      <c r="IH115">
        <f t="shared" si="157"/>
        <v>3838.0441533653461</v>
      </c>
      <c r="II115">
        <f t="shared" si="157"/>
        <v>0</v>
      </c>
      <c r="IJ115">
        <f t="shared" si="157"/>
        <v>12.779968038616792</v>
      </c>
      <c r="IK115">
        <f t="shared" si="157"/>
        <v>2.6574684373999147</v>
      </c>
    </row>
    <row r="116" spans="30:245" x14ac:dyDescent="0.3">
      <c r="AD116">
        <v>115</v>
      </c>
      <c r="AE116" t="s">
        <v>191</v>
      </c>
      <c r="AF116" s="4">
        <f>AF89</f>
        <v>0</v>
      </c>
      <c r="AG116" s="4">
        <f t="shared" ref="AG116" si="158">AG89</f>
        <v>73849406.695213139</v>
      </c>
      <c r="AI116" s="85">
        <f t="shared" ref="AI116:BD116" si="159">AI89</f>
        <v>18633579.055522114</v>
      </c>
      <c r="AJ116" s="85">
        <f t="shared" si="159"/>
        <v>27243697.027436391</v>
      </c>
      <c r="AK116" s="4">
        <f t="shared" si="159"/>
        <v>0</v>
      </c>
      <c r="AL116" s="4">
        <f t="shared" si="159"/>
        <v>9855079.9299297836</v>
      </c>
      <c r="AM116" s="4">
        <f t="shared" si="159"/>
        <v>14408869.653659407</v>
      </c>
      <c r="AN116" s="4">
        <f t="shared" si="159"/>
        <v>0</v>
      </c>
      <c r="AO116" s="4">
        <f t="shared" si="159"/>
        <v>1736873.3034495667</v>
      </c>
      <c r="AP116" s="4">
        <f t="shared" si="159"/>
        <v>2539439.6810847521</v>
      </c>
      <c r="AQ116" s="20">
        <f t="shared" si="159"/>
        <v>0</v>
      </c>
      <c r="AR116" s="20">
        <f t="shared" si="159"/>
        <v>130.10443726723904</v>
      </c>
      <c r="AS116" s="20">
        <f t="shared" si="159"/>
        <v>190.22249350337958</v>
      </c>
      <c r="AT116" s="86">
        <f t="shared" si="159"/>
        <v>23242633.001027495</v>
      </c>
      <c r="AU116" s="86">
        <f t="shared" si="159"/>
        <v>2760831.9578177929</v>
      </c>
      <c r="AV116" s="20">
        <f t="shared" si="159"/>
        <v>39058079.158632383</v>
      </c>
      <c r="AW116" s="20">
        <f t="shared" si="159"/>
        <v>12292754.136209155</v>
      </c>
      <c r="AX116" s="20">
        <f t="shared" si="159"/>
        <v>1460171.4215141963</v>
      </c>
      <c r="AY116" s="20">
        <f t="shared" si="159"/>
        <v>6883651.4221079331</v>
      </c>
      <c r="AZ116" s="20">
        <f t="shared" si="159"/>
        <v>2166492.4725986514</v>
      </c>
      <c r="BA116" s="20">
        <f t="shared" si="159"/>
        <v>257342.68808777502</v>
      </c>
      <c r="BB116" s="20">
        <f t="shared" si="159"/>
        <v>515.63553474998048</v>
      </c>
      <c r="BC116" s="20">
        <f t="shared" si="159"/>
        <v>162.28603631096195</v>
      </c>
      <c r="BD116" s="20">
        <f t="shared" si="159"/>
        <v>19.2768381850316</v>
      </c>
      <c r="BF116" t="s">
        <v>191</v>
      </c>
      <c r="BG116" s="4">
        <f>BG89</f>
        <v>0</v>
      </c>
      <c r="BH116" s="4">
        <f>BH89</f>
        <v>73849406.695213139</v>
      </c>
      <c r="BJ116" s="85">
        <f t="shared" ref="BJ116:CE116" si="160">BJ89</f>
        <v>15456885.285645284</v>
      </c>
      <c r="BK116" s="85">
        <f t="shared" si="160"/>
        <v>14542288.826216023</v>
      </c>
      <c r="BL116" s="4">
        <f t="shared" si="160"/>
        <v>0</v>
      </c>
      <c r="BM116" s="4">
        <f t="shared" si="160"/>
        <v>6914293.5999795403</v>
      </c>
      <c r="BN116" s="4">
        <f t="shared" si="160"/>
        <v>6505169.230539564</v>
      </c>
      <c r="BO116" s="4">
        <f t="shared" si="160"/>
        <v>0</v>
      </c>
      <c r="BP116" s="4">
        <f t="shared" si="160"/>
        <v>1670042.2767849218</v>
      </c>
      <c r="BQ116" s="4">
        <f t="shared" si="160"/>
        <v>1571224.5185355823</v>
      </c>
      <c r="BR116" s="20">
        <f t="shared" si="160"/>
        <v>0</v>
      </c>
      <c r="BS116" s="20">
        <f t="shared" si="160"/>
        <v>70.318216805909216</v>
      </c>
      <c r="BT116" s="20">
        <f t="shared" si="160"/>
        <v>66.157430791420865</v>
      </c>
      <c r="BU116" s="86">
        <f t="shared" si="160"/>
        <v>2412386.766010195</v>
      </c>
      <c r="BV116" s="86">
        <f t="shared" si="160"/>
        <v>913461.3036557138</v>
      </c>
      <c r="BW116" s="20">
        <f t="shared" si="160"/>
        <v>33034888.377492514</v>
      </c>
      <c r="BX116" s="20">
        <f t="shared" si="160"/>
        <v>1079127.5259311267</v>
      </c>
      <c r="BY116" s="20">
        <f t="shared" si="160"/>
        <v>408616.58277047868</v>
      </c>
      <c r="BZ116" s="20">
        <f t="shared" si="160"/>
        <v>7979073.9865959119</v>
      </c>
      <c r="CA116" s="20">
        <f t="shared" si="160"/>
        <v>260646.8129083543</v>
      </c>
      <c r="CB116" s="20">
        <f t="shared" si="160"/>
        <v>98695.110115674557</v>
      </c>
      <c r="CC116" s="20">
        <f t="shared" si="160"/>
        <v>335.96410240583401</v>
      </c>
      <c r="CD116" s="20">
        <f t="shared" si="160"/>
        <v>10.974703667468493</v>
      </c>
      <c r="CE116" s="20">
        <f t="shared" si="160"/>
        <v>4.1556218350099119</v>
      </c>
      <c r="CG116" t="s">
        <v>191</v>
      </c>
      <c r="CH116" s="4">
        <f>CH89</f>
        <v>0</v>
      </c>
      <c r="CI116" s="4">
        <f>CI89</f>
        <v>73849406.695213139</v>
      </c>
      <c r="CK116" s="85">
        <f t="shared" ref="CK116:DF116" si="161">CK89</f>
        <v>41489152.635340013</v>
      </c>
      <c r="CL116" s="85">
        <f t="shared" si="161"/>
        <v>19942171.165561832</v>
      </c>
      <c r="CM116" s="4">
        <f t="shared" si="161"/>
        <v>0</v>
      </c>
      <c r="CN116" s="4">
        <f t="shared" si="161"/>
        <v>24862624.942049991</v>
      </c>
      <c r="CO116" s="4">
        <f t="shared" si="161"/>
        <v>11950466.34423664</v>
      </c>
      <c r="CP116" s="4">
        <f t="shared" si="161"/>
        <v>0</v>
      </c>
      <c r="CQ116" s="4">
        <f t="shared" si="161"/>
        <v>5149084.9514264334</v>
      </c>
      <c r="CR116" s="4">
        <f t="shared" si="161"/>
        <v>2474958.559647697</v>
      </c>
      <c r="CS116" s="20">
        <f t="shared" si="161"/>
        <v>0</v>
      </c>
      <c r="CT116" s="20">
        <f t="shared" si="161"/>
        <v>1020.057771579305</v>
      </c>
      <c r="CU116" s="20">
        <f t="shared" si="161"/>
        <v>490.30084702835887</v>
      </c>
      <c r="CV116" s="86">
        <f t="shared" si="161"/>
        <v>6082722.642478615</v>
      </c>
      <c r="CW116" s="86">
        <f t="shared" si="161"/>
        <v>1994826.9172006696</v>
      </c>
      <c r="CX116" s="20">
        <f t="shared" si="161"/>
        <v>44254702.355430558</v>
      </c>
      <c r="CY116" s="20">
        <f t="shared" si="161"/>
        <v>3645108.2290276247</v>
      </c>
      <c r="CZ116" s="20">
        <f t="shared" si="161"/>
        <v>1195412.0611376425</v>
      </c>
      <c r="DA116" s="20">
        <f t="shared" si="161"/>
        <v>9165211.7368671875</v>
      </c>
      <c r="DB116" s="20">
        <f t="shared" si="161"/>
        <v>754907.09336418309</v>
      </c>
      <c r="DC116" s="20">
        <f t="shared" si="161"/>
        <v>247571.53635644924</v>
      </c>
      <c r="DD116" s="20">
        <f t="shared" si="161"/>
        <v>1815.6712403378199</v>
      </c>
      <c r="DE116" s="20">
        <f t="shared" si="161"/>
        <v>149.5506200947714</v>
      </c>
      <c r="DF116" s="20">
        <f t="shared" si="161"/>
        <v>49.045077341803228</v>
      </c>
      <c r="DH116" t="s">
        <v>191</v>
      </c>
      <c r="DI116" s="4">
        <f>DI89</f>
        <v>0</v>
      </c>
      <c r="DJ116" s="4">
        <f>DJ89</f>
        <v>73849406.695213139</v>
      </c>
      <c r="DL116" s="85">
        <f t="shared" ref="DL116:EG116" si="162">DL89</f>
        <v>36532307.516485408</v>
      </c>
      <c r="DM116" s="85">
        <f t="shared" si="162"/>
        <v>34392334.888836801</v>
      </c>
      <c r="DN116" s="4">
        <f t="shared" si="162"/>
        <v>0</v>
      </c>
      <c r="DO116" s="4">
        <f t="shared" si="162"/>
        <v>16341914.647468017</v>
      </c>
      <c r="DP116" s="4">
        <f t="shared" si="162"/>
        <v>15384645.523058878</v>
      </c>
      <c r="DQ116" s="4">
        <f t="shared" si="162"/>
        <v>0</v>
      </c>
      <c r="DR116" s="4">
        <f t="shared" si="162"/>
        <v>3947140.5068716067</v>
      </c>
      <c r="DS116" s="4">
        <f t="shared" si="162"/>
        <v>3715926.7342847907</v>
      </c>
      <c r="DT116" s="20">
        <f t="shared" si="162"/>
        <v>0</v>
      </c>
      <c r="DU116" s="20">
        <f t="shared" si="162"/>
        <v>112.43716404999672</v>
      </c>
      <c r="DV116" s="20">
        <f t="shared" si="162"/>
        <v>105.8508718129446</v>
      </c>
      <c r="DW116" s="86">
        <f t="shared" si="162"/>
        <v>11949926.844571397</v>
      </c>
      <c r="DX116" s="86">
        <f t="shared" si="162"/>
        <v>3046492.2444531471</v>
      </c>
      <c r="DY116" s="20">
        <f t="shared" si="162"/>
        <v>40153885.002785437</v>
      </c>
      <c r="DZ116" s="20">
        <f t="shared" si="162"/>
        <v>6497492.8003006019</v>
      </c>
      <c r="EA116" s="20">
        <f t="shared" si="162"/>
        <v>1656458.7952685419</v>
      </c>
      <c r="EB116" s="20">
        <f t="shared" si="162"/>
        <v>13120927.170615435</v>
      </c>
      <c r="EC116" s="20">
        <f t="shared" si="162"/>
        <v>2123160.1828422933</v>
      </c>
      <c r="ED116" s="20">
        <f t="shared" si="162"/>
        <v>541274.5295339725</v>
      </c>
      <c r="EE116" s="20">
        <f t="shared" si="162"/>
        <v>373.75913986396512</v>
      </c>
      <c r="EF116" s="20">
        <f t="shared" si="162"/>
        <v>60.479759807654894</v>
      </c>
      <c r="EG116" s="20">
        <f t="shared" si="162"/>
        <v>15.418598088247816</v>
      </c>
      <c r="EI116" t="s">
        <v>191</v>
      </c>
      <c r="EJ116">
        <f>EJ90</f>
        <v>0</v>
      </c>
      <c r="EK116">
        <f>EK90</f>
        <v>73849406.695213139</v>
      </c>
      <c r="EL116">
        <f t="shared" ref="EL116:FH116" si="163">EL90</f>
        <v>0</v>
      </c>
      <c r="EM116" s="84">
        <f t="shared" si="163"/>
        <v>115128617.60680544</v>
      </c>
      <c r="EN116" s="84">
        <f t="shared" si="163"/>
        <v>21407386.586435616</v>
      </c>
      <c r="EO116">
        <f t="shared" si="163"/>
        <v>0</v>
      </c>
      <c r="EP116">
        <f t="shared" si="163"/>
        <v>30688606.961913798</v>
      </c>
      <c r="EQ116">
        <f t="shared" si="163"/>
        <v>5706338.5862633167</v>
      </c>
      <c r="ER116">
        <f t="shared" si="163"/>
        <v>0</v>
      </c>
      <c r="ES116">
        <f t="shared" si="163"/>
        <v>1519177.6455874483</v>
      </c>
      <c r="ET116">
        <f t="shared" si="163"/>
        <v>282480.79260042438</v>
      </c>
      <c r="EU116">
        <f t="shared" si="163"/>
        <v>0</v>
      </c>
      <c r="EV116">
        <f t="shared" si="163"/>
        <v>2013.3407841169769</v>
      </c>
      <c r="EW116">
        <f t="shared" si="163"/>
        <v>374.36708085064163</v>
      </c>
      <c r="EX116" s="84">
        <f t="shared" si="163"/>
        <v>76979609.785221815</v>
      </c>
      <c r="EY116" s="84">
        <f t="shared" si="163"/>
        <v>1724884.0626522005</v>
      </c>
      <c r="EZ116">
        <f t="shared" si="163"/>
        <v>19685248.234110255</v>
      </c>
      <c r="FA116">
        <f t="shared" si="163"/>
        <v>20519633.066805109</v>
      </c>
      <c r="FB116">
        <f t="shared" si="163"/>
        <v>459783.93690426316</v>
      </c>
      <c r="FC116">
        <f t="shared" si="163"/>
        <v>974478.54515567527</v>
      </c>
      <c r="FD116">
        <f t="shared" si="163"/>
        <v>1015783.0848899285</v>
      </c>
      <c r="FE116">
        <f t="shared" si="163"/>
        <v>22760.677264106973</v>
      </c>
      <c r="FF116">
        <f t="shared" si="163"/>
        <v>1291.4601553725684</v>
      </c>
      <c r="FG116">
        <f t="shared" si="163"/>
        <v>1346.2003726590035</v>
      </c>
      <c r="FH116">
        <f t="shared" si="163"/>
        <v>30.164345784742373</v>
      </c>
      <c r="FJ116" t="s">
        <v>191</v>
      </c>
      <c r="FK116" s="4">
        <f>FK89</f>
        <v>0</v>
      </c>
      <c r="FL116" s="4">
        <f>FL89</f>
        <v>73849406.695213139</v>
      </c>
      <c r="FN116" s="85">
        <f t="shared" ref="FN116:GI116" si="164">FN89</f>
        <v>51287769.937206998</v>
      </c>
      <c r="FO116" s="85">
        <f t="shared" si="164"/>
        <v>25951121.131419674</v>
      </c>
      <c r="FP116" s="4">
        <f t="shared" si="164"/>
        <v>0</v>
      </c>
      <c r="FQ116" s="4">
        <f t="shared" si="164"/>
        <v>30734505.456656799</v>
      </c>
      <c r="FR116" s="4">
        <f t="shared" si="164"/>
        <v>15551365.85186871</v>
      </c>
      <c r="FS116" s="4">
        <f t="shared" si="164"/>
        <v>0</v>
      </c>
      <c r="FT116" s="4">
        <f t="shared" si="164"/>
        <v>6365159.7490315754</v>
      </c>
      <c r="FU116" s="4">
        <f t="shared" si="164"/>
        <v>3220709.9639971345</v>
      </c>
      <c r="FV116" s="20">
        <f t="shared" si="164"/>
        <v>0</v>
      </c>
      <c r="FW116" s="20">
        <f t="shared" si="164"/>
        <v>1266.2368550494739</v>
      </c>
      <c r="FX116" s="20">
        <f t="shared" si="164"/>
        <v>640.70373983287845</v>
      </c>
      <c r="FY116" s="86">
        <f t="shared" si="164"/>
        <v>6764725.314618215</v>
      </c>
      <c r="FZ116" s="86">
        <f t="shared" si="164"/>
        <v>2536831.2161202729</v>
      </c>
      <c r="GA116" s="20">
        <f t="shared" si="164"/>
        <v>44254702.355430558</v>
      </c>
      <c r="GB116" s="20">
        <f t="shared" si="164"/>
        <v>4053802.4435351412</v>
      </c>
      <c r="GC116" s="20">
        <f t="shared" si="164"/>
        <v>1520211.4061485704</v>
      </c>
      <c r="GD116" s="20">
        <f t="shared" si="164"/>
        <v>9165211.7368671875</v>
      </c>
      <c r="GE116" s="20">
        <f t="shared" si="164"/>
        <v>839548.24587968201</v>
      </c>
      <c r="GF116" s="20">
        <f t="shared" si="164"/>
        <v>314837.94219762727</v>
      </c>
      <c r="GG116" s="20">
        <f t="shared" si="164"/>
        <v>1823.258070988544</v>
      </c>
      <c r="GH116" s="20">
        <f t="shared" si="164"/>
        <v>167.01339360520072</v>
      </c>
      <c r="GI116" s="20">
        <f t="shared" si="164"/>
        <v>62.631484754051236</v>
      </c>
      <c r="GK116" t="s">
        <v>191</v>
      </c>
      <c r="GL116">
        <f>GL91</f>
        <v>0</v>
      </c>
      <c r="GM116">
        <f t="shared" ref="GM116:HI116" si="165">GM91</f>
        <v>2987940.1773255542</v>
      </c>
      <c r="GN116">
        <f t="shared" si="165"/>
        <v>0</v>
      </c>
      <c r="GO116" s="84">
        <f t="shared" si="165"/>
        <v>21157640.575715926</v>
      </c>
      <c r="GP116" s="84">
        <f t="shared" si="165"/>
        <v>15959648.161401305</v>
      </c>
      <c r="GQ116">
        <f t="shared" si="165"/>
        <v>0</v>
      </c>
      <c r="GR116">
        <f t="shared" si="165"/>
        <v>8311117.5924561797</v>
      </c>
      <c r="GS116">
        <f t="shared" si="165"/>
        <v>6269248.7911849786</v>
      </c>
      <c r="GT116">
        <f t="shared" si="165"/>
        <v>0</v>
      </c>
      <c r="GU116">
        <f t="shared" si="165"/>
        <v>3129359.1767228837</v>
      </c>
      <c r="GV116">
        <f t="shared" si="165"/>
        <v>2360540.6875317288</v>
      </c>
      <c r="GW116">
        <f t="shared" si="165"/>
        <v>0</v>
      </c>
      <c r="GX116">
        <f t="shared" si="165"/>
        <v>131.76370449494965</v>
      </c>
      <c r="GY116">
        <f t="shared" si="165"/>
        <v>99.392101716478393</v>
      </c>
      <c r="GZ116" s="84">
        <f t="shared" si="165"/>
        <v>1710089.7655610312</v>
      </c>
      <c r="HA116" s="84">
        <f t="shared" si="165"/>
        <v>889197.80996399187</v>
      </c>
      <c r="HB116">
        <f t="shared" si="165"/>
        <v>1173718.878724111</v>
      </c>
      <c r="HC116">
        <f t="shared" si="165"/>
        <v>671755.29730600049</v>
      </c>
      <c r="HD116">
        <f t="shared" si="165"/>
        <v>349293.5582830304</v>
      </c>
      <c r="HE116">
        <f t="shared" si="165"/>
        <v>441936.70744859648</v>
      </c>
      <c r="HF116">
        <f t="shared" si="165"/>
        <v>252933.92624414671</v>
      </c>
      <c r="HG116">
        <f t="shared" si="165"/>
        <v>131518.41371795075</v>
      </c>
      <c r="HH116">
        <f t="shared" si="165"/>
        <v>18.608032647344931</v>
      </c>
      <c r="HI116">
        <f t="shared" si="165"/>
        <v>10.649947555487143</v>
      </c>
      <c r="HJ116">
        <f>HJ91</f>
        <v>5.5376683921991265</v>
      </c>
      <c r="HL116" t="s">
        <v>191</v>
      </c>
      <c r="HM116">
        <f>HM90</f>
        <v>0</v>
      </c>
      <c r="HN116">
        <f>HN90</f>
        <v>73849406.695213139</v>
      </c>
      <c r="HO116">
        <f t="shared" ref="HO116:IK116" si="166">HO90</f>
        <v>0</v>
      </c>
      <c r="HP116" s="84">
        <f t="shared" si="166"/>
        <v>115128617.60680544</v>
      </c>
      <c r="HQ116" s="84">
        <f t="shared" si="166"/>
        <v>21407386.586435616</v>
      </c>
      <c r="HR116">
        <f t="shared" si="166"/>
        <v>0</v>
      </c>
      <c r="HS116">
        <f t="shared" si="166"/>
        <v>30688606.961913798</v>
      </c>
      <c r="HT116">
        <f t="shared" si="166"/>
        <v>5706338.5862633167</v>
      </c>
      <c r="HU116">
        <f t="shared" si="166"/>
        <v>0</v>
      </c>
      <c r="HV116">
        <f t="shared" si="166"/>
        <v>1519177.6455874483</v>
      </c>
      <c r="HW116">
        <f t="shared" si="166"/>
        <v>282480.79260042438</v>
      </c>
      <c r="HX116">
        <f t="shared" si="166"/>
        <v>0</v>
      </c>
      <c r="HY116">
        <f t="shared" si="166"/>
        <v>2021.4950777710624</v>
      </c>
      <c r="HZ116">
        <f t="shared" si="166"/>
        <v>375.8833165201126</v>
      </c>
      <c r="IA116" s="84">
        <f t="shared" si="166"/>
        <v>76979609.785221815</v>
      </c>
      <c r="IB116" s="84">
        <f t="shared" si="166"/>
        <v>1724884.0626522005</v>
      </c>
      <c r="IC116">
        <f t="shared" si="166"/>
        <v>19685248.234110255</v>
      </c>
      <c r="ID116">
        <f t="shared" si="166"/>
        <v>20519633.066805109</v>
      </c>
      <c r="IE116">
        <f t="shared" si="166"/>
        <v>459783.93690426316</v>
      </c>
      <c r="IF116">
        <f t="shared" si="166"/>
        <v>974478.54515567527</v>
      </c>
      <c r="IG116">
        <f t="shared" si="166"/>
        <v>1015783.0848899285</v>
      </c>
      <c r="IH116">
        <f t="shared" si="166"/>
        <v>22760.677264106973</v>
      </c>
      <c r="II116">
        <f t="shared" si="166"/>
        <v>1296.6907380104089</v>
      </c>
      <c r="IJ116">
        <f t="shared" si="166"/>
        <v>1351.6526603405027</v>
      </c>
      <c r="IK116">
        <f t="shared" si="166"/>
        <v>30.286515332666195</v>
      </c>
    </row>
    <row r="117" spans="30:245" x14ac:dyDescent="0.3">
      <c r="AD117">
        <v>116</v>
      </c>
      <c r="AE117" t="s">
        <v>192</v>
      </c>
      <c r="AF117" s="4">
        <f>AF90</f>
        <v>509503969.50033569</v>
      </c>
      <c r="AG117" s="4">
        <f t="shared" ref="AG117" si="167">AG90</f>
        <v>0</v>
      </c>
      <c r="AI117" s="85">
        <f t="shared" ref="AI117:BD117" si="168">AI90</f>
        <v>9661284.4958395362</v>
      </c>
      <c r="AJ117" s="85">
        <f t="shared" si="168"/>
        <v>5460856.3772216439</v>
      </c>
      <c r="AK117" s="4">
        <f t="shared" si="168"/>
        <v>253000673.85396266</v>
      </c>
      <c r="AL117" s="4">
        <f t="shared" si="168"/>
        <v>4797433.6493184753</v>
      </c>
      <c r="AM117" s="4">
        <f t="shared" si="168"/>
        <v>2711657.663063359</v>
      </c>
      <c r="AN117" s="4">
        <f t="shared" si="168"/>
        <v>49894529.900923982</v>
      </c>
      <c r="AO117" s="4">
        <f t="shared" si="168"/>
        <v>946106.95306600828</v>
      </c>
      <c r="AP117" s="4">
        <f t="shared" si="168"/>
        <v>534768.86954412085</v>
      </c>
      <c r="AQ117" s="20">
        <f t="shared" si="168"/>
        <v>10753.515023533002</v>
      </c>
      <c r="AR117" s="20">
        <f t="shared" si="168"/>
        <v>203.90963405942313</v>
      </c>
      <c r="AS117" s="20">
        <f t="shared" si="168"/>
        <v>115.25602273795489</v>
      </c>
      <c r="AT117" s="86">
        <f t="shared" si="168"/>
        <v>3147727.6374165416</v>
      </c>
      <c r="AU117" s="86">
        <f t="shared" si="168"/>
        <v>553394.30577661283</v>
      </c>
      <c r="AV117" s="20">
        <f t="shared" si="168"/>
        <v>0</v>
      </c>
      <c r="AW117" s="20">
        <f t="shared" si="168"/>
        <v>1563044.1783527699</v>
      </c>
      <c r="AX117" s="20">
        <f t="shared" si="168"/>
        <v>274794.97835067735</v>
      </c>
      <c r="AY117" s="20">
        <f t="shared" si="168"/>
        <v>0</v>
      </c>
      <c r="AZ117" s="20">
        <f t="shared" si="168"/>
        <v>308249.59200821491</v>
      </c>
      <c r="BA117" s="20">
        <f t="shared" si="168"/>
        <v>54192.607691850557</v>
      </c>
      <c r="BB117" s="20">
        <f t="shared" si="168"/>
        <v>0</v>
      </c>
      <c r="BC117" s="20">
        <f t="shared" si="168"/>
        <v>66.435471488365948</v>
      </c>
      <c r="BD117" s="20">
        <f t="shared" si="168"/>
        <v>11.679857935046966</v>
      </c>
      <c r="BF117" t="s">
        <v>192</v>
      </c>
      <c r="BG117" s="4">
        <f>BG90</f>
        <v>509503969.50033569</v>
      </c>
      <c r="BH117" s="4">
        <f>BH90</f>
        <v>0</v>
      </c>
      <c r="BJ117" s="85">
        <f t="shared" ref="BJ117:CE117" si="169">BJ90</f>
        <v>39372940.025634289</v>
      </c>
      <c r="BK117" s="85">
        <f t="shared" si="169"/>
        <v>970981.65348291397</v>
      </c>
      <c r="BL117" s="4">
        <f t="shared" si="169"/>
        <v>256251220.48014757</v>
      </c>
      <c r="BM117" s="4">
        <f t="shared" si="169"/>
        <v>19802326.457544491</v>
      </c>
      <c r="BN117" s="4">
        <f t="shared" si="169"/>
        <v>488347.97894281073</v>
      </c>
      <c r="BO117" s="4">
        <f t="shared" si="169"/>
        <v>112703474.2486562</v>
      </c>
      <c r="BP117" s="4">
        <f t="shared" si="169"/>
        <v>8709386.7720495462</v>
      </c>
      <c r="BQ117" s="4">
        <f t="shared" si="169"/>
        <v>214783.4213863904</v>
      </c>
      <c r="BR117" s="20">
        <f t="shared" si="169"/>
        <v>30024.439668157564</v>
      </c>
      <c r="BS117" s="20">
        <f t="shared" si="169"/>
        <v>2320.1987288086552</v>
      </c>
      <c r="BT117" s="20">
        <f t="shared" si="169"/>
        <v>57.218749644827668</v>
      </c>
      <c r="BU117" s="86">
        <f t="shared" si="169"/>
        <v>413918.43749533611</v>
      </c>
      <c r="BV117" s="86">
        <f t="shared" si="169"/>
        <v>60991.373339880724</v>
      </c>
      <c r="BW117" s="20">
        <f t="shared" si="169"/>
        <v>0</v>
      </c>
      <c r="BX117" s="20">
        <f t="shared" si="169"/>
        <v>208177.19024139157</v>
      </c>
      <c r="BY117" s="20">
        <f t="shared" si="169"/>
        <v>30675.156216019375</v>
      </c>
      <c r="BZ117" s="20">
        <f t="shared" si="169"/>
        <v>0</v>
      </c>
      <c r="CA117" s="20">
        <f t="shared" si="169"/>
        <v>91559.730156859718</v>
      </c>
      <c r="CB117" s="20">
        <f t="shared" si="169"/>
        <v>13491.434976144763</v>
      </c>
      <c r="CC117" s="20">
        <f t="shared" si="169"/>
        <v>0</v>
      </c>
      <c r="CD117" s="20">
        <f t="shared" si="169"/>
        <v>24.391702318442047</v>
      </c>
      <c r="CE117" s="20">
        <f t="shared" si="169"/>
        <v>3.5941463045267126</v>
      </c>
      <c r="CG117" t="s">
        <v>192</v>
      </c>
      <c r="CH117" s="4">
        <f>CH90</f>
        <v>509503969.50033569</v>
      </c>
      <c r="CI117" s="4">
        <f>CI90</f>
        <v>0</v>
      </c>
      <c r="CK117" s="85">
        <f t="shared" ref="CK117:DF117" si="170">CK90</f>
        <v>9175400.1427404284</v>
      </c>
      <c r="CL117" s="85">
        <f t="shared" si="170"/>
        <v>5965575.1613613963</v>
      </c>
      <c r="CM117" s="4">
        <f t="shared" si="170"/>
        <v>280394572.68274587</v>
      </c>
      <c r="CN117" s="4">
        <f t="shared" si="170"/>
        <v>5049484.5108664325</v>
      </c>
      <c r="CO117" s="4">
        <f t="shared" si="170"/>
        <v>3283026.2339607337</v>
      </c>
      <c r="CP117" s="4">
        <f t="shared" si="170"/>
        <v>86163723.279641762</v>
      </c>
      <c r="CQ117" s="4">
        <f t="shared" si="170"/>
        <v>1551679.0568960442</v>
      </c>
      <c r="CR117" s="4">
        <f t="shared" si="170"/>
        <v>1008856.0603591311</v>
      </c>
      <c r="CS117" s="20">
        <f t="shared" si="170"/>
        <v>20968.348667613507</v>
      </c>
      <c r="CT117" s="20">
        <f t="shared" si="170"/>
        <v>377.6084208853751</v>
      </c>
      <c r="CU117" s="20">
        <f t="shared" si="170"/>
        <v>245.50988309071073</v>
      </c>
      <c r="CV117" s="86">
        <f t="shared" si="170"/>
        <v>359490.20579832734</v>
      </c>
      <c r="CW117" s="86">
        <f t="shared" si="170"/>
        <v>596739.93416616262</v>
      </c>
      <c r="CX117" s="20">
        <f t="shared" si="170"/>
        <v>0</v>
      </c>
      <c r="CY117" s="20">
        <f t="shared" si="170"/>
        <v>197837.71800111159</v>
      </c>
      <c r="CZ117" s="20">
        <f t="shared" si="170"/>
        <v>328403.0132431399</v>
      </c>
      <c r="DA117" s="20">
        <f t="shared" si="170"/>
        <v>0</v>
      </c>
      <c r="DB117" s="20">
        <f t="shared" si="170"/>
        <v>60794.451993230519</v>
      </c>
      <c r="DC117" s="20">
        <f t="shared" si="170"/>
        <v>100916.45528852155</v>
      </c>
      <c r="DD117" s="20">
        <f t="shared" si="170"/>
        <v>0</v>
      </c>
      <c r="DE117" s="20">
        <f t="shared" si="170"/>
        <v>14.794616782208401</v>
      </c>
      <c r="DF117" s="20">
        <f t="shared" si="170"/>
        <v>24.558495620271284</v>
      </c>
      <c r="DH117" t="s">
        <v>192</v>
      </c>
      <c r="DI117" s="4">
        <f>DI90</f>
        <v>509503969.50033569</v>
      </c>
      <c r="DJ117" s="4">
        <f>DJ90</f>
        <v>0</v>
      </c>
      <c r="DL117" s="85">
        <f t="shared" ref="DL117:EG117" si="171">DL90</f>
        <v>54483610.831343651</v>
      </c>
      <c r="DM117" s="85">
        <f t="shared" si="171"/>
        <v>11727444.287086129</v>
      </c>
      <c r="DN117" s="4">
        <f t="shared" si="171"/>
        <v>151705138.83935407</v>
      </c>
      <c r="DO117" s="4">
        <f t="shared" si="171"/>
        <v>27402125.611286327</v>
      </c>
      <c r="DP117" s="4">
        <f t="shared" si="171"/>
        <v>5898230.6156042116</v>
      </c>
      <c r="DQ117" s="4">
        <f t="shared" si="171"/>
        <v>68420421.577244788</v>
      </c>
      <c r="DR117" s="4">
        <f t="shared" si="171"/>
        <v>12051902.630564488</v>
      </c>
      <c r="DS117" s="4">
        <f t="shared" si="171"/>
        <v>2594138.2095773662</v>
      </c>
      <c r="DT117" s="20">
        <f t="shared" si="171"/>
        <v>5068.345324199785</v>
      </c>
      <c r="DU117" s="20">
        <f t="shared" si="171"/>
        <v>892.76275908898549</v>
      </c>
      <c r="DV117" s="20">
        <f t="shared" si="171"/>
        <v>192.16467776357865</v>
      </c>
      <c r="DW117" s="86">
        <f t="shared" si="171"/>
        <v>984672.06645841885</v>
      </c>
      <c r="DX117" s="86">
        <f t="shared" si="171"/>
        <v>1038823.568778982</v>
      </c>
      <c r="DY117" s="20">
        <f t="shared" si="171"/>
        <v>0</v>
      </c>
      <c r="DZ117" s="20">
        <f t="shared" si="171"/>
        <v>293186.74926086067</v>
      </c>
      <c r="EA117" s="20">
        <f t="shared" si="171"/>
        <v>309310.39435425814</v>
      </c>
      <c r="EB117" s="20">
        <f t="shared" si="171"/>
        <v>0</v>
      </c>
      <c r="EC117" s="20">
        <f t="shared" si="171"/>
        <v>132229.93722402671</v>
      </c>
      <c r="ED117" s="20">
        <f t="shared" si="171"/>
        <v>139501.85037800588</v>
      </c>
      <c r="EE117" s="20">
        <f t="shared" si="171"/>
        <v>0</v>
      </c>
      <c r="EF117" s="20">
        <f t="shared" si="171"/>
        <v>9.7951308775846133</v>
      </c>
      <c r="EG117" s="20">
        <f t="shared" si="171"/>
        <v>10.333808748640218</v>
      </c>
      <c r="EI117" t="s">
        <v>192</v>
      </c>
      <c r="EJ117">
        <f>EJ92</f>
        <v>509503969.50033569</v>
      </c>
      <c r="EK117">
        <f>EK92</f>
        <v>0</v>
      </c>
      <c r="EL117">
        <f t="shared" ref="EL117:FH117" si="172">EL92</f>
        <v>0</v>
      </c>
      <c r="EM117" s="84">
        <f t="shared" si="172"/>
        <v>608920172.53264093</v>
      </c>
      <c r="EN117" s="84">
        <f t="shared" si="172"/>
        <v>14447656.781587839</v>
      </c>
      <c r="EO117">
        <f t="shared" si="172"/>
        <v>30909482.081531815</v>
      </c>
      <c r="EP117">
        <f t="shared" si="172"/>
        <v>36940648.726326607</v>
      </c>
      <c r="EQ117">
        <f t="shared" si="172"/>
        <v>876479.11526294146</v>
      </c>
      <c r="ER117">
        <f t="shared" si="172"/>
        <v>13595571.474923663</v>
      </c>
      <c r="ES117">
        <f t="shared" si="172"/>
        <v>16248387.105421588</v>
      </c>
      <c r="ET117">
        <f t="shared" si="172"/>
        <v>385520.35347609519</v>
      </c>
      <c r="EU117">
        <f t="shared" si="172"/>
        <v>37005.04519646016</v>
      </c>
      <c r="EV117">
        <f t="shared" si="172"/>
        <v>44225.599513394664</v>
      </c>
      <c r="EW117">
        <f t="shared" si="172"/>
        <v>1049.326843733746</v>
      </c>
      <c r="EX117" s="84">
        <f t="shared" si="172"/>
        <v>5741280.4399708677</v>
      </c>
      <c r="EY117" s="84">
        <f t="shared" si="172"/>
        <v>1210104.157674931</v>
      </c>
      <c r="EZ117">
        <f t="shared" si="172"/>
        <v>0</v>
      </c>
      <c r="FA117">
        <f t="shared" si="172"/>
        <v>348299.55310919654</v>
      </c>
      <c r="FB117">
        <f t="shared" si="172"/>
        <v>73411.975210167206</v>
      </c>
      <c r="FC117">
        <f t="shared" si="172"/>
        <v>0</v>
      </c>
      <c r="FD117">
        <f t="shared" si="172"/>
        <v>153199.96163278897</v>
      </c>
      <c r="FE117">
        <f t="shared" si="172"/>
        <v>32290.342279189994</v>
      </c>
      <c r="FF117">
        <f t="shared" si="172"/>
        <v>0</v>
      </c>
      <c r="FG117">
        <f t="shared" si="172"/>
        <v>416.9866279452699</v>
      </c>
      <c r="FH117">
        <f t="shared" si="172"/>
        <v>87.889323200171205</v>
      </c>
      <c r="FJ117" t="s">
        <v>192</v>
      </c>
      <c r="FK117" s="4">
        <f>FK90</f>
        <v>509503969.50033569</v>
      </c>
      <c r="FL117" s="4">
        <f>FL90</f>
        <v>0</v>
      </c>
      <c r="FN117" s="85">
        <f t="shared" ref="FN117:GI117" si="173">FN90</f>
        <v>12281397.863406062</v>
      </c>
      <c r="FO117" s="85">
        <f t="shared" si="173"/>
        <v>7704646.6168494821</v>
      </c>
      <c r="FP117" s="4">
        <f t="shared" si="173"/>
        <v>280394572.68274587</v>
      </c>
      <c r="FQ117" s="4">
        <f t="shared" si="173"/>
        <v>6758803.6835780973</v>
      </c>
      <c r="FR117" s="4">
        <f t="shared" si="173"/>
        <v>4240086.8788553197</v>
      </c>
      <c r="FS117" s="4">
        <f t="shared" si="173"/>
        <v>86163723.279641762</v>
      </c>
      <c r="FT117" s="4">
        <f t="shared" si="173"/>
        <v>2076943.5182761736</v>
      </c>
      <c r="FU117" s="4">
        <f t="shared" si="173"/>
        <v>1302955.5779765311</v>
      </c>
      <c r="FV117" s="20">
        <f t="shared" si="173"/>
        <v>21055.965471158248</v>
      </c>
      <c r="FW117" s="20">
        <f t="shared" si="173"/>
        <v>507.54597575174404</v>
      </c>
      <c r="FX117" s="20">
        <f t="shared" si="173"/>
        <v>318.40531741284502</v>
      </c>
      <c r="FY117" s="86">
        <f t="shared" si="173"/>
        <v>675920.48522329319</v>
      </c>
      <c r="FZ117" s="86">
        <f t="shared" si="173"/>
        <v>753161.60515064292</v>
      </c>
      <c r="GA117" s="20">
        <f t="shared" si="173"/>
        <v>0</v>
      </c>
      <c r="GB117" s="20">
        <f t="shared" si="173"/>
        <v>371978.32984022453</v>
      </c>
      <c r="GC117" s="20">
        <f t="shared" si="173"/>
        <v>414486.32214655663</v>
      </c>
      <c r="GD117" s="20">
        <f t="shared" si="173"/>
        <v>0</v>
      </c>
      <c r="GE117" s="20">
        <f t="shared" si="173"/>
        <v>114306.91247594421</v>
      </c>
      <c r="GF117" s="20">
        <f t="shared" si="173"/>
        <v>127369.38672861124</v>
      </c>
      <c r="GG117" s="20">
        <f t="shared" si="173"/>
        <v>0</v>
      </c>
      <c r="GH117" s="20">
        <f t="shared" si="173"/>
        <v>27.933361170998321</v>
      </c>
      <c r="GI117" s="20">
        <f t="shared" si="173"/>
        <v>31.125458684465872</v>
      </c>
      <c r="GK117" t="s">
        <v>192</v>
      </c>
      <c r="GL117">
        <f>GL92</f>
        <v>0</v>
      </c>
      <c r="GM117">
        <f t="shared" ref="GM117:HI117" si="174">GM92</f>
        <v>0</v>
      </c>
      <c r="GN117">
        <f t="shared" si="174"/>
        <v>0</v>
      </c>
      <c r="GO117" s="84">
        <f t="shared" si="174"/>
        <v>2027948.550052769</v>
      </c>
      <c r="GP117" s="84">
        <f t="shared" si="174"/>
        <v>1246933.9391376148</v>
      </c>
      <c r="GQ117">
        <f t="shared" si="174"/>
        <v>0</v>
      </c>
      <c r="GR117">
        <f t="shared" si="174"/>
        <v>988204.21846887073</v>
      </c>
      <c r="GS117">
        <f t="shared" si="174"/>
        <v>607621.61780471867</v>
      </c>
      <c r="GT117">
        <f t="shared" si="174"/>
        <v>0</v>
      </c>
      <c r="GU117">
        <f t="shared" si="174"/>
        <v>407798.78660557768</v>
      </c>
      <c r="GV117">
        <f t="shared" si="174"/>
        <v>250745.09279064354</v>
      </c>
      <c r="GW117">
        <f t="shared" si="174"/>
        <v>0</v>
      </c>
      <c r="GX117">
        <f t="shared" si="174"/>
        <v>108.63844390611602</v>
      </c>
      <c r="GY117">
        <f t="shared" si="174"/>
        <v>66.79901361309642</v>
      </c>
      <c r="GZ117" s="84">
        <f t="shared" si="174"/>
        <v>202248.23695838152</v>
      </c>
      <c r="HA117" s="84">
        <f t="shared" si="174"/>
        <v>69473.39419001239</v>
      </c>
      <c r="HB117">
        <f t="shared" si="174"/>
        <v>0</v>
      </c>
      <c r="HC117">
        <f t="shared" si="174"/>
        <v>98554.058945412486</v>
      </c>
      <c r="HD117">
        <f t="shared" si="174"/>
        <v>33853.867351878602</v>
      </c>
      <c r="HE117">
        <f t="shared" si="174"/>
        <v>0</v>
      </c>
      <c r="HF117">
        <f t="shared" si="174"/>
        <v>40669.959611450307</v>
      </c>
      <c r="HG117">
        <f t="shared" si="174"/>
        <v>13970.357310751715</v>
      </c>
      <c r="HH117">
        <f t="shared" si="174"/>
        <v>0</v>
      </c>
      <c r="HI117">
        <f t="shared" si="174"/>
        <v>10.834561727585376</v>
      </c>
      <c r="HJ117">
        <f>HJ92</f>
        <v>3.7217322093712659</v>
      </c>
      <c r="HL117" t="s">
        <v>192</v>
      </c>
      <c r="HM117">
        <f>HM92</f>
        <v>509503969.50033569</v>
      </c>
      <c r="HN117">
        <f>HN92</f>
        <v>0</v>
      </c>
      <c r="HO117">
        <f t="shared" ref="HO117:IK117" si="175">HO92</f>
        <v>0</v>
      </c>
      <c r="HP117" s="84">
        <f t="shared" si="175"/>
        <v>608920172.53264093</v>
      </c>
      <c r="HQ117" s="84">
        <f t="shared" si="175"/>
        <v>14447656.781587839</v>
      </c>
      <c r="HR117">
        <f t="shared" si="175"/>
        <v>30909482.081531815</v>
      </c>
      <c r="HS117">
        <f t="shared" si="175"/>
        <v>36940648.726326607</v>
      </c>
      <c r="HT117">
        <f t="shared" si="175"/>
        <v>876479.11526294146</v>
      </c>
      <c r="HU117">
        <f t="shared" si="175"/>
        <v>13595571.474923663</v>
      </c>
      <c r="HV117">
        <f t="shared" si="175"/>
        <v>16248387.105421588</v>
      </c>
      <c r="HW117">
        <f t="shared" si="175"/>
        <v>385520.35347609519</v>
      </c>
      <c r="HX117">
        <f t="shared" si="175"/>
        <v>37154.920472218306</v>
      </c>
      <c r="HY117">
        <f t="shared" si="175"/>
        <v>44404.718979063451</v>
      </c>
      <c r="HZ117">
        <f t="shared" si="175"/>
        <v>1053.5767547723647</v>
      </c>
      <c r="IA117" s="84">
        <f t="shared" si="175"/>
        <v>5741280.4399708677</v>
      </c>
      <c r="IB117" s="84">
        <f t="shared" si="175"/>
        <v>1210104.157674931</v>
      </c>
      <c r="IC117">
        <f t="shared" si="175"/>
        <v>0</v>
      </c>
      <c r="ID117">
        <f t="shared" si="175"/>
        <v>348299.55310919654</v>
      </c>
      <c r="IE117">
        <f t="shared" si="175"/>
        <v>73411.975210167206</v>
      </c>
      <c r="IF117">
        <f t="shared" si="175"/>
        <v>0</v>
      </c>
      <c r="IG117">
        <f t="shared" si="175"/>
        <v>153199.96163278897</v>
      </c>
      <c r="IH117">
        <f t="shared" si="175"/>
        <v>32290.342279189994</v>
      </c>
      <c r="II117">
        <f t="shared" si="175"/>
        <v>0</v>
      </c>
      <c r="IJ117">
        <f t="shared" si="175"/>
        <v>418.67547835793562</v>
      </c>
      <c r="IK117">
        <f t="shared" si="175"/>
        <v>88.245286460880379</v>
      </c>
    </row>
    <row r="118" spans="30:245" x14ac:dyDescent="0.3">
      <c r="AD118">
        <v>117</v>
      </c>
      <c r="AE118" t="s">
        <v>359</v>
      </c>
      <c r="AF118" s="4">
        <f>SUM(AF73:AF88)</f>
        <v>24262093.785730273</v>
      </c>
      <c r="AG118" s="4">
        <f t="shared" ref="AG118" si="176">SUM(AG73:AG88)</f>
        <v>1910000</v>
      </c>
      <c r="AI118" s="85">
        <f t="shared" ref="AI118:BD118" si="177">SUM(AI73:AI88)</f>
        <v>189995269.48897296</v>
      </c>
      <c r="AJ118" s="85">
        <f t="shared" si="177"/>
        <v>139030148.10731772</v>
      </c>
      <c r="AK118" s="4">
        <f t="shared" si="177"/>
        <v>6136665.7769577671</v>
      </c>
      <c r="AL118" s="4">
        <f t="shared" si="177"/>
        <v>70869636.750816703</v>
      </c>
      <c r="AM118" s="4">
        <f t="shared" si="177"/>
        <v>41623171.823040284</v>
      </c>
      <c r="AN118" s="4">
        <f t="shared" si="177"/>
        <v>3176325.9225854799</v>
      </c>
      <c r="AO118" s="4">
        <f t="shared" si="177"/>
        <v>21692540.889054459</v>
      </c>
      <c r="AP118" s="4">
        <f t="shared" si="177"/>
        <v>13481454.08366557</v>
      </c>
      <c r="AQ118" s="20">
        <f t="shared" si="177"/>
        <v>586.59199858434431</v>
      </c>
      <c r="AR118" s="20">
        <f t="shared" si="177"/>
        <v>4006.0973667731746</v>
      </c>
      <c r="AS118" s="20">
        <f t="shared" si="177"/>
        <v>2489.7045478013724</v>
      </c>
      <c r="AT118" s="86">
        <f t="shared" si="177"/>
        <v>15938529.011674287</v>
      </c>
      <c r="AU118" s="86">
        <f t="shared" si="177"/>
        <v>14089089.142647274</v>
      </c>
      <c r="AV118" s="20">
        <f t="shared" si="177"/>
        <v>590734.59715639811</v>
      </c>
      <c r="AW118" s="20">
        <f t="shared" si="177"/>
        <v>4813034.9016303886</v>
      </c>
      <c r="AX118" s="20">
        <f t="shared" si="177"/>
        <v>4218024.5522134537</v>
      </c>
      <c r="AY118" s="20">
        <f t="shared" si="177"/>
        <v>216729.85781990521</v>
      </c>
      <c r="AZ118" s="20">
        <f t="shared" si="177"/>
        <v>1577835.0975046512</v>
      </c>
      <c r="BA118" s="20">
        <f t="shared" si="177"/>
        <v>1366188.6356522779</v>
      </c>
      <c r="BB118" s="20">
        <f t="shared" si="177"/>
        <v>40.024860026957029</v>
      </c>
      <c r="BC118" s="20">
        <f t="shared" si="177"/>
        <v>291.38868801234281</v>
      </c>
      <c r="BD118" s="20">
        <f t="shared" si="177"/>
        <v>252.30261055142751</v>
      </c>
      <c r="BF118" t="s">
        <v>359</v>
      </c>
      <c r="BG118" s="4">
        <f>SUM(BG73:BG88)</f>
        <v>24262093.785730273</v>
      </c>
      <c r="BH118" s="4">
        <f>SUM(BH73:BH88)</f>
        <v>1910000</v>
      </c>
      <c r="BJ118" s="85">
        <f t="shared" ref="BJ118:CE118" si="178">SUM(BJ73:BJ88)</f>
        <v>148463119.2858417</v>
      </c>
      <c r="BK118" s="85">
        <f t="shared" si="178"/>
        <v>158854686.79798719</v>
      </c>
      <c r="BL118" s="4">
        <f t="shared" si="178"/>
        <v>6509406.5216095001</v>
      </c>
      <c r="BM118" s="4">
        <f t="shared" si="178"/>
        <v>56260140.256904647</v>
      </c>
      <c r="BN118" s="4">
        <f t="shared" si="178"/>
        <v>53796962.811453767</v>
      </c>
      <c r="BO118" s="4">
        <f t="shared" si="178"/>
        <v>2245972.4829465291</v>
      </c>
      <c r="BP118" s="4">
        <f t="shared" si="178"/>
        <v>13406259.353583068</v>
      </c>
      <c r="BQ118" s="4">
        <f t="shared" si="178"/>
        <v>11969326.545601195</v>
      </c>
      <c r="BR118" s="20">
        <f t="shared" si="178"/>
        <v>253.06945235436936</v>
      </c>
      <c r="BS118" s="20">
        <f t="shared" si="178"/>
        <v>2012.0007193234301</v>
      </c>
      <c r="BT118" s="20">
        <f t="shared" si="178"/>
        <v>1802.8237221356201</v>
      </c>
      <c r="BU118" s="86">
        <f t="shared" si="178"/>
        <v>34271044.536240935</v>
      </c>
      <c r="BV118" s="86">
        <f t="shared" si="178"/>
        <v>9978319.8524235766</v>
      </c>
      <c r="BW118" s="20">
        <f t="shared" si="178"/>
        <v>560295.18025601748</v>
      </c>
      <c r="BX118" s="20">
        <f t="shared" si="178"/>
        <v>8964727.3236849941</v>
      </c>
      <c r="BY118" s="20">
        <f t="shared" si="178"/>
        <v>3379209.7220541276</v>
      </c>
      <c r="BZ118" s="20">
        <f t="shared" si="178"/>
        <v>122651.47755023967</v>
      </c>
      <c r="CA118" s="20">
        <f t="shared" si="178"/>
        <v>2031894.2179388877</v>
      </c>
      <c r="CB118" s="20">
        <f t="shared" si="178"/>
        <v>751842.90182130295</v>
      </c>
      <c r="CC118" s="20">
        <f t="shared" si="178"/>
        <v>7.576493470736529</v>
      </c>
      <c r="CD118" s="20">
        <f t="shared" si="178"/>
        <v>185.45798260512481</v>
      </c>
      <c r="CE118" s="20">
        <f t="shared" si="178"/>
        <v>113.24281391761841</v>
      </c>
      <c r="CG118" t="s">
        <v>359</v>
      </c>
      <c r="CH118" s="4">
        <f>SUM(CH73:CH88)</f>
        <v>24262093.785730273</v>
      </c>
      <c r="CI118" s="4">
        <f>SUM(CI73:CI88)</f>
        <v>1910000</v>
      </c>
      <c r="CK118" s="85">
        <f t="shared" ref="CK118:DF118" si="179">SUM(CK73:CK88)</f>
        <v>283075479.33747262</v>
      </c>
      <c r="CL118" s="85">
        <f t="shared" si="179"/>
        <v>136009157.25318411</v>
      </c>
      <c r="CM118" s="4">
        <f t="shared" si="179"/>
        <v>6304118.7945304932</v>
      </c>
      <c r="CN118" s="4">
        <f t="shared" si="179"/>
        <v>70157375.717922598</v>
      </c>
      <c r="CO118" s="4">
        <f t="shared" si="179"/>
        <v>38252954.099047482</v>
      </c>
      <c r="CP118" s="4">
        <f t="shared" si="179"/>
        <v>2108157.6333518117</v>
      </c>
      <c r="CQ118" s="4">
        <f t="shared" si="179"/>
        <v>16566361.871605136</v>
      </c>
      <c r="CR118" s="4">
        <f t="shared" si="179"/>
        <v>8585585.9056838658</v>
      </c>
      <c r="CS118" s="20">
        <f t="shared" si="179"/>
        <v>513.03010849411726</v>
      </c>
      <c r="CT118" s="20">
        <f t="shared" si="179"/>
        <v>4031.5023382903073</v>
      </c>
      <c r="CU118" s="20">
        <f t="shared" si="179"/>
        <v>2089.3428456179881</v>
      </c>
      <c r="CV118" s="86">
        <f t="shared" si="179"/>
        <v>25672340.778600056</v>
      </c>
      <c r="CW118" s="86">
        <f t="shared" si="179"/>
        <v>13605074.674264465</v>
      </c>
      <c r="CX118" s="20">
        <f t="shared" si="179"/>
        <v>515452.43335778918</v>
      </c>
      <c r="CY118" s="20">
        <f t="shared" si="179"/>
        <v>5228027.983517834</v>
      </c>
      <c r="CZ118" s="20">
        <f t="shared" si="179"/>
        <v>3826465.1258734879</v>
      </c>
      <c r="DA118" s="20">
        <f t="shared" si="179"/>
        <v>133670.41656476725</v>
      </c>
      <c r="DB118" s="20">
        <f t="shared" si="179"/>
        <v>967935.90127355617</v>
      </c>
      <c r="DC118" s="20">
        <f t="shared" si="179"/>
        <v>858821.12446077215</v>
      </c>
      <c r="DD118" s="20">
        <f t="shared" si="179"/>
        <v>32.529326663132025</v>
      </c>
      <c r="DE118" s="20">
        <f t="shared" si="179"/>
        <v>235.55176927457666</v>
      </c>
      <c r="DF118" s="20">
        <f t="shared" si="179"/>
        <v>208.99817342341103</v>
      </c>
      <c r="DH118" t="s">
        <v>359</v>
      </c>
      <c r="DI118" s="4">
        <f>SUM(DI73:DI88)</f>
        <v>24262093.785730273</v>
      </c>
      <c r="DJ118" s="4">
        <f>SUM(DJ73:DJ88)</f>
        <v>1910000</v>
      </c>
      <c r="DL118" s="85">
        <f t="shared" ref="DL118:EG118" si="180">SUM(DL73:DL88)</f>
        <v>255033576.18986863</v>
      </c>
      <c r="DM118" s="85">
        <f t="shared" si="180"/>
        <v>233937762.99758509</v>
      </c>
      <c r="DN118" s="4">
        <f t="shared" si="180"/>
        <v>4563816.3839044422</v>
      </c>
      <c r="DO118" s="4">
        <f t="shared" si="180"/>
        <v>98482895.206262469</v>
      </c>
      <c r="DP118" s="4">
        <f t="shared" si="180"/>
        <v>80301855.183523461</v>
      </c>
      <c r="DQ118" s="4">
        <f t="shared" si="180"/>
        <v>4656203.0467042532</v>
      </c>
      <c r="DR118" s="4">
        <f t="shared" si="180"/>
        <v>28147113.729113381</v>
      </c>
      <c r="DS118" s="4">
        <f t="shared" si="180"/>
        <v>20630087.993989855</v>
      </c>
      <c r="DT118" s="20">
        <f t="shared" si="180"/>
        <v>284.9506308146901</v>
      </c>
      <c r="DU118" s="20">
        <f t="shared" si="180"/>
        <v>1722.5489808484117</v>
      </c>
      <c r="DV118" s="20">
        <f t="shared" si="180"/>
        <v>1262.5215285254631</v>
      </c>
      <c r="DW118" s="86">
        <f t="shared" si="180"/>
        <v>19625916.392027725</v>
      </c>
      <c r="DX118" s="86">
        <f t="shared" si="180"/>
        <v>20722337.78138157</v>
      </c>
      <c r="DY118" s="20">
        <f t="shared" si="180"/>
        <v>442583.2382310984</v>
      </c>
      <c r="DZ118" s="20">
        <f t="shared" si="180"/>
        <v>4744737.2292817645</v>
      </c>
      <c r="EA118" s="20">
        <f t="shared" si="180"/>
        <v>4861495.8650709428</v>
      </c>
      <c r="EB118" s="20">
        <f t="shared" si="180"/>
        <v>308161.19828815974</v>
      </c>
      <c r="EC118" s="20">
        <f t="shared" si="180"/>
        <v>2933755.0041563339</v>
      </c>
      <c r="ED118" s="20">
        <f t="shared" si="180"/>
        <v>2819209.420481706</v>
      </c>
      <c r="EE118" s="20">
        <f t="shared" si="180"/>
        <v>18.858869977110636</v>
      </c>
      <c r="EF118" s="20">
        <f t="shared" si="180"/>
        <v>179.54013832833596</v>
      </c>
      <c r="EG118" s="20">
        <f t="shared" si="180"/>
        <v>172.5301699060557</v>
      </c>
      <c r="EI118" t="s">
        <v>359</v>
      </c>
      <c r="EJ118">
        <f>SUM(EJ85:EJ89)+EJ91</f>
        <v>24262093.785730273</v>
      </c>
      <c r="EK118">
        <f>SUM(EK85:EK89)+EK91</f>
        <v>1910000</v>
      </c>
      <c r="EL118">
        <f t="shared" ref="EL118:FH118" si="181">SUM(EL85:EL89)+EL91</f>
        <v>0</v>
      </c>
      <c r="EM118" s="84">
        <f t="shared" si="181"/>
        <v>643561528.32055497</v>
      </c>
      <c r="EN118" s="84">
        <f t="shared" si="181"/>
        <v>249776938.12961563</v>
      </c>
      <c r="EO118">
        <f t="shared" si="181"/>
        <v>3056878.373219104</v>
      </c>
      <c r="EP118">
        <f t="shared" si="181"/>
        <v>82006269.927271485</v>
      </c>
      <c r="EQ118">
        <f t="shared" si="181"/>
        <v>29473142.652390637</v>
      </c>
      <c r="ER118">
        <f t="shared" si="181"/>
        <v>685526.38109744643</v>
      </c>
      <c r="ES118">
        <f t="shared" si="181"/>
        <v>14194306.724902537</v>
      </c>
      <c r="ET118">
        <f t="shared" si="181"/>
        <v>9233734.9510021731</v>
      </c>
      <c r="EU118">
        <f t="shared" si="181"/>
        <v>2015.0894679142207</v>
      </c>
      <c r="EV118">
        <f t="shared" si="181"/>
        <v>41723.847213444082</v>
      </c>
      <c r="EW118">
        <f t="shared" si="181"/>
        <v>27142.357409336499</v>
      </c>
      <c r="EX118" s="84">
        <f t="shared" si="181"/>
        <v>45820940.055292346</v>
      </c>
      <c r="EY118" s="84">
        <f t="shared" si="181"/>
        <v>23300399.613174003</v>
      </c>
      <c r="EZ118">
        <f t="shared" si="181"/>
        <v>355961.68378209899</v>
      </c>
      <c r="FA118">
        <f t="shared" si="181"/>
        <v>5742431.3098456748</v>
      </c>
      <c r="FB118">
        <f t="shared" si="181"/>
        <v>2763960.2990290825</v>
      </c>
      <c r="FC118">
        <f t="shared" si="181"/>
        <v>68753.483037504746</v>
      </c>
      <c r="FD118">
        <f t="shared" si="181"/>
        <v>828799.17657030257</v>
      </c>
      <c r="FE118">
        <f t="shared" si="181"/>
        <v>875971.35398436501</v>
      </c>
      <c r="FF118">
        <f t="shared" si="181"/>
        <v>202.09932596540142</v>
      </c>
      <c r="FG118">
        <f t="shared" si="181"/>
        <v>2436.2366464280421</v>
      </c>
      <c r="FH118">
        <f t="shared" si="181"/>
        <v>2574.8982071012942</v>
      </c>
      <c r="FJ118" t="s">
        <v>359</v>
      </c>
      <c r="FK118" s="4">
        <f>SUM(FK73:FK88)</f>
        <v>24262093.785730273</v>
      </c>
      <c r="FL118" s="4">
        <f>SUM(FL73:FL88)</f>
        <v>1910000</v>
      </c>
      <c r="FN118" s="85">
        <f t="shared" ref="FN118:GI118" si="182">SUM(FN73:FN88)</f>
        <v>501462410.1579631</v>
      </c>
      <c r="FO118" s="85">
        <f t="shared" si="182"/>
        <v>245001297.51973903</v>
      </c>
      <c r="FP118" s="4">
        <f t="shared" si="182"/>
        <v>6304118.7945304932</v>
      </c>
      <c r="FQ118" s="4">
        <f t="shared" si="182"/>
        <v>121880410.61104332</v>
      </c>
      <c r="FR118" s="4">
        <f t="shared" si="182"/>
        <v>66374141.287323296</v>
      </c>
      <c r="FS118" s="4">
        <f t="shared" si="182"/>
        <v>2108157.6333518117</v>
      </c>
      <c r="FT118" s="4">
        <f t="shared" si="182"/>
        <v>29364257.333024908</v>
      </c>
      <c r="FU118" s="4">
        <f t="shared" si="182"/>
        <v>15508684.937323213</v>
      </c>
      <c r="FV118" s="20">
        <f t="shared" si="182"/>
        <v>515.17381847056822</v>
      </c>
      <c r="FW118" s="20">
        <f t="shared" si="182"/>
        <v>7175.7900535905028</v>
      </c>
      <c r="FX118" s="20">
        <f t="shared" si="182"/>
        <v>3789.8818912866659</v>
      </c>
      <c r="FY118" s="86">
        <f t="shared" si="182"/>
        <v>41716500.393191859</v>
      </c>
      <c r="FZ118" s="86">
        <f t="shared" si="182"/>
        <v>23949907.073014505</v>
      </c>
      <c r="GA118" s="20">
        <f t="shared" si="182"/>
        <v>515452.43335778918</v>
      </c>
      <c r="GB118" s="20">
        <f t="shared" si="182"/>
        <v>8809582.4706742726</v>
      </c>
      <c r="GC118" s="20">
        <f t="shared" si="182"/>
        <v>6488351.4168101661</v>
      </c>
      <c r="GD118" s="20">
        <f t="shared" si="182"/>
        <v>133670.41656476725</v>
      </c>
      <c r="GE118" s="20">
        <f t="shared" si="182"/>
        <v>1769265.8778811332</v>
      </c>
      <c r="GF118" s="20">
        <f t="shared" si="182"/>
        <v>1516039.1672767587</v>
      </c>
      <c r="GG118" s="20">
        <f t="shared" si="182"/>
        <v>32.665251321237712</v>
      </c>
      <c r="GH118" s="20">
        <f t="shared" si="182"/>
        <v>432.35830365707602</v>
      </c>
      <c r="GI118" s="20">
        <f t="shared" si="182"/>
        <v>370.47689148137346</v>
      </c>
      <c r="GK118" t="s">
        <v>359</v>
      </c>
      <c r="GL118">
        <f>SUM(GL73:GL90)</f>
        <v>533766063.28606594</v>
      </c>
      <c r="GM118">
        <f t="shared" ref="GM118:HI118" si="183">SUM(GM73:GM90)</f>
        <v>75759406.695213139</v>
      </c>
      <c r="GN118">
        <f t="shared" si="183"/>
        <v>0</v>
      </c>
      <c r="GO118" s="84">
        <f t="shared" si="183"/>
        <v>557494095.45819855</v>
      </c>
      <c r="GP118" s="84">
        <f t="shared" si="183"/>
        <v>242490351.66165918</v>
      </c>
      <c r="GQ118">
        <f t="shared" si="183"/>
        <v>194518874.58476254</v>
      </c>
      <c r="GR118">
        <f t="shared" si="183"/>
        <v>175519627.04689375</v>
      </c>
      <c r="GS118">
        <f t="shared" si="183"/>
        <v>80489618.963222384</v>
      </c>
      <c r="GT118">
        <f t="shared" si="183"/>
        <v>88952344.824002728</v>
      </c>
      <c r="GU118">
        <f t="shared" si="183"/>
        <v>68562271.796997488</v>
      </c>
      <c r="GV118">
        <f t="shared" si="183"/>
        <v>27017464.59009352</v>
      </c>
      <c r="GW118">
        <f t="shared" si="183"/>
        <v>10890.676957436646</v>
      </c>
      <c r="GX118">
        <f t="shared" si="183"/>
        <v>8903.9054747357677</v>
      </c>
      <c r="GY118">
        <f t="shared" si="183"/>
        <v>3661.3460893665201</v>
      </c>
      <c r="GZ118" s="84">
        <f t="shared" si="183"/>
        <v>18255989.110645559</v>
      </c>
      <c r="HA118" s="84">
        <f t="shared" si="183"/>
        <v>13510441.298852099</v>
      </c>
      <c r="HB118">
        <f t="shared" si="183"/>
        <v>629332.03203507618</v>
      </c>
      <c r="HC118">
        <f t="shared" si="183"/>
        <v>6041108.9152537631</v>
      </c>
      <c r="HD118">
        <f t="shared" si="183"/>
        <v>4484509.4442639165</v>
      </c>
      <c r="HE118">
        <f t="shared" si="183"/>
        <v>223116.51619511674</v>
      </c>
      <c r="HF118">
        <f t="shared" si="183"/>
        <v>1999740.0988468623</v>
      </c>
      <c r="HG118">
        <f t="shared" si="183"/>
        <v>1505288.2182198085</v>
      </c>
      <c r="HH118">
        <f t="shared" si="183"/>
        <v>13.78247422639777</v>
      </c>
      <c r="HI118">
        <f t="shared" si="183"/>
        <v>240.32339702115311</v>
      </c>
      <c r="HJ118">
        <f>SUM(HJ73:HJ90)</f>
        <v>203.99327674771706</v>
      </c>
      <c r="HL118" t="s">
        <v>359</v>
      </c>
      <c r="HM118">
        <f>SUM(HM85:HM89)+HM91</f>
        <v>24262093.785730273</v>
      </c>
      <c r="HN118">
        <f>SUM(HN85:HN89)+HN91</f>
        <v>1910000</v>
      </c>
      <c r="HO118">
        <f t="shared" ref="HO118:IK118" si="184">SUM(HO85:HO89)+HO91</f>
        <v>0</v>
      </c>
      <c r="HP118" s="84">
        <f t="shared" si="184"/>
        <v>643561528.32055497</v>
      </c>
      <c r="HQ118" s="84">
        <f t="shared" si="184"/>
        <v>249776938.12961563</v>
      </c>
      <c r="HR118">
        <f t="shared" si="184"/>
        <v>3056878.373219104</v>
      </c>
      <c r="HS118">
        <f t="shared" si="184"/>
        <v>82006269.927271485</v>
      </c>
      <c r="HT118">
        <f t="shared" si="184"/>
        <v>29473142.652390637</v>
      </c>
      <c r="HU118">
        <f t="shared" si="184"/>
        <v>685526.38109744643</v>
      </c>
      <c r="HV118">
        <f t="shared" si="184"/>
        <v>14194306.724902537</v>
      </c>
      <c r="HW118">
        <f t="shared" si="184"/>
        <v>9233734.9510021731</v>
      </c>
      <c r="HX118">
        <f t="shared" si="184"/>
        <v>2023.2508439665285</v>
      </c>
      <c r="HY118">
        <f t="shared" si="184"/>
        <v>41892.834254903057</v>
      </c>
      <c r="HZ118">
        <f t="shared" si="184"/>
        <v>27252.287508863556</v>
      </c>
      <c r="IA118" s="84">
        <f t="shared" si="184"/>
        <v>45820940.055292346</v>
      </c>
      <c r="IB118" s="84">
        <f t="shared" si="184"/>
        <v>23300399.613174003</v>
      </c>
      <c r="IC118">
        <f t="shared" si="184"/>
        <v>355961.68378209899</v>
      </c>
      <c r="ID118">
        <f t="shared" si="184"/>
        <v>5742431.3098456748</v>
      </c>
      <c r="IE118">
        <f t="shared" si="184"/>
        <v>2763960.2990290825</v>
      </c>
      <c r="IF118">
        <f t="shared" si="184"/>
        <v>68753.483037504746</v>
      </c>
      <c r="IG118">
        <f t="shared" si="184"/>
        <v>828799.17657030257</v>
      </c>
      <c r="IH118">
        <f t="shared" si="184"/>
        <v>875971.35398436501</v>
      </c>
      <c r="II118">
        <f t="shared" si="184"/>
        <v>202.91785468354755</v>
      </c>
      <c r="IJ118">
        <f t="shared" si="184"/>
        <v>2446.1037236672946</v>
      </c>
      <c r="IK118">
        <f t="shared" si="184"/>
        <v>2585.3268818073948</v>
      </c>
    </row>
    <row r="119" spans="30:245" x14ac:dyDescent="0.3">
      <c r="AD119">
        <v>118</v>
      </c>
      <c r="AE119" t="s">
        <v>193</v>
      </c>
      <c r="AF119" s="4">
        <f>AF91</f>
        <v>0</v>
      </c>
      <c r="AG119" s="4">
        <f t="shared" ref="AG119" si="185">AG91</f>
        <v>2987940.1773255542</v>
      </c>
      <c r="AI119" s="85">
        <f t="shared" ref="AI119:BD119" si="186">AI91</f>
        <v>41320631.216703728</v>
      </c>
      <c r="AJ119" s="85">
        <f t="shared" si="186"/>
        <v>51263591.748235628</v>
      </c>
      <c r="AK119" s="4">
        <f t="shared" si="186"/>
        <v>0</v>
      </c>
      <c r="AL119" s="4">
        <f t="shared" si="186"/>
        <v>24824921.304930918</v>
      </c>
      <c r="AM119" s="4">
        <f t="shared" si="186"/>
        <v>30798528.325569361</v>
      </c>
      <c r="AN119" s="4">
        <f t="shared" si="186"/>
        <v>0</v>
      </c>
      <c r="AO119" s="4">
        <f t="shared" si="186"/>
        <v>10769201.268199153</v>
      </c>
      <c r="AP119" s="4">
        <f t="shared" si="186"/>
        <v>13360588.185893228</v>
      </c>
      <c r="AQ119" s="20">
        <f t="shared" si="186"/>
        <v>0</v>
      </c>
      <c r="AR119" s="20">
        <f t="shared" si="186"/>
        <v>2555.042610672202</v>
      </c>
      <c r="AS119" s="20">
        <f t="shared" si="186"/>
        <v>3169.8610944717962</v>
      </c>
      <c r="AT119" s="86">
        <f t="shared" si="186"/>
        <v>5254693.4273847211</v>
      </c>
      <c r="AU119" s="86">
        <f t="shared" si="186"/>
        <v>5194969.0318653584</v>
      </c>
      <c r="AV119" s="20">
        <f t="shared" si="186"/>
        <v>1795117.2956903684</v>
      </c>
      <c r="AW119" s="20">
        <f t="shared" si="186"/>
        <v>3156954.4553237734</v>
      </c>
      <c r="AX119" s="20">
        <f t="shared" si="186"/>
        <v>3121072.7813247228</v>
      </c>
      <c r="AY119" s="20">
        <f t="shared" si="186"/>
        <v>778732.75890204264</v>
      </c>
      <c r="AZ119" s="20">
        <f t="shared" si="186"/>
        <v>1369505.9696792201</v>
      </c>
      <c r="BA119" s="20">
        <f t="shared" si="186"/>
        <v>1353940.2821030451</v>
      </c>
      <c r="BB119" s="20">
        <f t="shared" si="186"/>
        <v>184.75793438799408</v>
      </c>
      <c r="BC119" s="20">
        <f t="shared" si="186"/>
        <v>324.92160012211332</v>
      </c>
      <c r="BD119" s="20">
        <f t="shared" si="186"/>
        <v>321.2285690392066</v>
      </c>
      <c r="BF119" t="s">
        <v>193</v>
      </c>
      <c r="BG119" s="4">
        <f>BG91</f>
        <v>0</v>
      </c>
      <c r="BH119" s="4">
        <f>BH91</f>
        <v>2987940.1773255542</v>
      </c>
      <c r="BJ119" s="85">
        <f t="shared" ref="BJ119:CE119" si="187">BJ91</f>
        <v>62852656.034498766</v>
      </c>
      <c r="BK119" s="85">
        <f t="shared" si="187"/>
        <v>93811665.678630039</v>
      </c>
      <c r="BL119" s="4">
        <f t="shared" si="187"/>
        <v>0</v>
      </c>
      <c r="BM119" s="4">
        <f t="shared" si="187"/>
        <v>47860293.190463789</v>
      </c>
      <c r="BN119" s="4">
        <f t="shared" si="187"/>
        <v>71434591.747413158</v>
      </c>
      <c r="BO119" s="4">
        <f t="shared" si="187"/>
        <v>0</v>
      </c>
      <c r="BP119" s="4">
        <f t="shared" si="187"/>
        <v>9637312.1458672248</v>
      </c>
      <c r="BQ119" s="4">
        <f t="shared" si="187"/>
        <v>14384313.442099499</v>
      </c>
      <c r="BR119" s="20">
        <f t="shared" si="187"/>
        <v>0</v>
      </c>
      <c r="BS119" s="20">
        <f t="shared" si="187"/>
        <v>1541.9383945026284</v>
      </c>
      <c r="BT119" s="20">
        <f t="shared" si="187"/>
        <v>2301.4430620517801</v>
      </c>
      <c r="BU119" s="86">
        <f t="shared" si="187"/>
        <v>16949124.732595228</v>
      </c>
      <c r="BV119" s="86">
        <f t="shared" si="187"/>
        <v>5892698.6977752708</v>
      </c>
      <c r="BW119" s="20">
        <f t="shared" si="187"/>
        <v>2275221.1592120319</v>
      </c>
      <c r="BX119" s="20">
        <f t="shared" si="187"/>
        <v>12906217.973962789</v>
      </c>
      <c r="BY119" s="20">
        <f t="shared" si="187"/>
        <v>4487102.1393875405</v>
      </c>
      <c r="BZ119" s="20">
        <f t="shared" si="187"/>
        <v>458146.30564313388</v>
      </c>
      <c r="CA119" s="20">
        <f t="shared" si="187"/>
        <v>2598840.1438055662</v>
      </c>
      <c r="CB119" s="20">
        <f t="shared" si="187"/>
        <v>903538.21644123748</v>
      </c>
      <c r="CC119" s="20">
        <f t="shared" si="187"/>
        <v>73.301909108923553</v>
      </c>
      <c r="CD119" s="20">
        <f t="shared" si="187"/>
        <v>415.8059154104464</v>
      </c>
      <c r="CE119" s="20">
        <f t="shared" si="187"/>
        <v>144.56315679560274</v>
      </c>
      <c r="CG119" t="s">
        <v>193</v>
      </c>
      <c r="CH119" s="4">
        <f>CH91</f>
        <v>0</v>
      </c>
      <c r="CI119" s="4">
        <f>CI91</f>
        <v>2987940.1773255542</v>
      </c>
      <c r="CK119" s="85">
        <f t="shared" ref="CK119:DF119" si="188">CK91</f>
        <v>68956894.513670444</v>
      </c>
      <c r="CL119" s="85">
        <f t="shared" si="188"/>
        <v>59383641.128365457</v>
      </c>
      <c r="CM119" s="4">
        <f t="shared" si="188"/>
        <v>0</v>
      </c>
      <c r="CN119" s="4">
        <f t="shared" si="188"/>
        <v>47657137.906191379</v>
      </c>
      <c r="CO119" s="4">
        <f t="shared" si="188"/>
        <v>41040919.759883374</v>
      </c>
      <c r="CP119" s="4">
        <f t="shared" si="188"/>
        <v>0</v>
      </c>
      <c r="CQ119" s="4">
        <f t="shared" si="188"/>
        <v>10608055.581779988</v>
      </c>
      <c r="CR119" s="4">
        <f t="shared" si="188"/>
        <v>9135344.1911931317</v>
      </c>
      <c r="CS119" s="20">
        <f t="shared" si="188"/>
        <v>0</v>
      </c>
      <c r="CT119" s="20">
        <f t="shared" si="188"/>
        <v>2581.5203853515659</v>
      </c>
      <c r="CU119" s="20">
        <f t="shared" si="188"/>
        <v>2223.1291187117758</v>
      </c>
      <c r="CV119" s="86">
        <f t="shared" si="188"/>
        <v>6581192.8425548524</v>
      </c>
      <c r="CW119" s="86">
        <f t="shared" si="188"/>
        <v>5940179.9724203572</v>
      </c>
      <c r="CX119" s="20">
        <f t="shared" si="188"/>
        <v>2065010.0050260276</v>
      </c>
      <c r="CY119" s="20">
        <f t="shared" si="188"/>
        <v>4548360.4953047605</v>
      </c>
      <c r="CZ119" s="20">
        <f t="shared" si="188"/>
        <v>4105346.943620136</v>
      </c>
      <c r="DA119" s="20">
        <f t="shared" si="188"/>
        <v>459652.88459762896</v>
      </c>
      <c r="DB119" s="20">
        <f t="shared" si="188"/>
        <v>1012424.6452890105</v>
      </c>
      <c r="DC119" s="20">
        <f t="shared" si="188"/>
        <v>913813.76376685919</v>
      </c>
      <c r="DD119" s="20">
        <f t="shared" si="188"/>
        <v>111.85869857361011</v>
      </c>
      <c r="DE119" s="20">
        <f t="shared" si="188"/>
        <v>246.37831507358658</v>
      </c>
      <c r="DF119" s="20">
        <f t="shared" si="188"/>
        <v>222.38089170938821</v>
      </c>
      <c r="DH119" t="s">
        <v>193</v>
      </c>
      <c r="DI119" s="4">
        <f>DI91</f>
        <v>0</v>
      </c>
      <c r="DJ119" s="4">
        <f>DJ91</f>
        <v>2987940.1773255542</v>
      </c>
      <c r="DL119" s="85">
        <f t="shared" ref="DL119:EG119" si="189">DL91</f>
        <v>172879521.20446461</v>
      </c>
      <c r="DM119" s="85">
        <f t="shared" si="189"/>
        <v>117992892.54815143</v>
      </c>
      <c r="DN119" s="4">
        <f t="shared" si="189"/>
        <v>0</v>
      </c>
      <c r="DO119" s="4">
        <f t="shared" si="189"/>
        <v>131642242.24559712</v>
      </c>
      <c r="DP119" s="4">
        <f t="shared" si="189"/>
        <v>89847824.865917817</v>
      </c>
      <c r="DQ119" s="4">
        <f t="shared" si="189"/>
        <v>0</v>
      </c>
      <c r="DR119" s="4">
        <f t="shared" si="189"/>
        <v>26507931.638736259</v>
      </c>
      <c r="DS119" s="4">
        <f t="shared" si="189"/>
        <v>18092064.969476428</v>
      </c>
      <c r="DT119" s="20">
        <f t="shared" si="189"/>
        <v>0</v>
      </c>
      <c r="DU119" s="20">
        <f t="shared" si="189"/>
        <v>2168.9580605375586</v>
      </c>
      <c r="DV119" s="20">
        <f t="shared" si="189"/>
        <v>1480.3467385577533</v>
      </c>
      <c r="DW119" s="86">
        <f t="shared" si="189"/>
        <v>11835932.533906022</v>
      </c>
      <c r="DX119" s="86">
        <f t="shared" si="189"/>
        <v>10451876.361706922</v>
      </c>
      <c r="DY119" s="20">
        <f t="shared" si="189"/>
        <v>1754716.549742969</v>
      </c>
      <c r="DZ119" s="20">
        <f t="shared" si="189"/>
        <v>6950844.2158556823</v>
      </c>
      <c r="EA119" s="20">
        <f t="shared" si="189"/>
        <v>6138034.6791850114</v>
      </c>
      <c r="EB119" s="20">
        <f t="shared" si="189"/>
        <v>842588.38899010408</v>
      </c>
      <c r="EC119" s="20">
        <f t="shared" si="189"/>
        <v>3337690.4268765873</v>
      </c>
      <c r="ED119" s="20">
        <f t="shared" si="189"/>
        <v>2947391.5617069094</v>
      </c>
      <c r="EE119" s="20">
        <f t="shared" si="189"/>
        <v>68.943096086185932</v>
      </c>
      <c r="EF119" s="20">
        <f t="shared" si="189"/>
        <v>273.09978966348905</v>
      </c>
      <c r="EG119" s="20">
        <f t="shared" si="189"/>
        <v>241.16437194906521</v>
      </c>
      <c r="EI119" t="s">
        <v>574</v>
      </c>
      <c r="EJ119">
        <f>EJ93</f>
        <v>0</v>
      </c>
      <c r="EK119">
        <f>EK93</f>
        <v>2987940.1773255542</v>
      </c>
      <c r="EL119">
        <f t="shared" ref="EL119:FH119" si="190">EL93</f>
        <v>0</v>
      </c>
      <c r="EM119" s="84">
        <f t="shared" si="190"/>
        <v>69082553.759785056</v>
      </c>
      <c r="EN119" s="84">
        <f t="shared" si="190"/>
        <v>52347966.647766531</v>
      </c>
      <c r="EO119">
        <f t="shared" si="190"/>
        <v>0</v>
      </c>
      <c r="EP119">
        <f t="shared" si="190"/>
        <v>15617590.708486291</v>
      </c>
      <c r="EQ119">
        <f t="shared" si="190"/>
        <v>11834378.913800776</v>
      </c>
      <c r="ER119">
        <f t="shared" si="190"/>
        <v>0</v>
      </c>
      <c r="ES119">
        <f t="shared" si="190"/>
        <v>5749742.4550058646</v>
      </c>
      <c r="ET119">
        <f t="shared" si="190"/>
        <v>4356922.4049604787</v>
      </c>
      <c r="EU119">
        <f t="shared" si="190"/>
        <v>0</v>
      </c>
      <c r="EV119">
        <f t="shared" si="190"/>
        <v>11200.741426944292</v>
      </c>
      <c r="EW119">
        <f t="shared" si="190"/>
        <v>8487.4690748514258</v>
      </c>
      <c r="EX119" s="84">
        <f t="shared" si="190"/>
        <v>9238665.1830516383</v>
      </c>
      <c r="EY119" s="84">
        <f t="shared" si="190"/>
        <v>4601864.3657967895</v>
      </c>
      <c r="EZ119">
        <f t="shared" si="190"/>
        <v>675487.8650429562</v>
      </c>
      <c r="FA119">
        <f t="shared" si="190"/>
        <v>2088598.1144147557</v>
      </c>
      <c r="FB119">
        <f t="shared" si="190"/>
        <v>1040349.9906921465</v>
      </c>
      <c r="FC119">
        <f t="shared" si="190"/>
        <v>248686.32607770496</v>
      </c>
      <c r="FD119">
        <f t="shared" si="190"/>
        <v>768934.30453202466</v>
      </c>
      <c r="FE119">
        <f t="shared" si="190"/>
        <v>383013.27145788429</v>
      </c>
      <c r="FF119">
        <f t="shared" si="190"/>
        <v>484.45147875937084</v>
      </c>
      <c r="FG119">
        <f t="shared" si="190"/>
        <v>1497.9165391785643</v>
      </c>
      <c r="FH119">
        <f t="shared" si="190"/>
        <v>746.12604829852478</v>
      </c>
      <c r="FJ119" t="s">
        <v>193</v>
      </c>
      <c r="FK119" s="4">
        <f>FK91</f>
        <v>0</v>
      </c>
      <c r="FL119" s="4">
        <f>FL91</f>
        <v>2987940.1773255542</v>
      </c>
      <c r="FN119" s="85">
        <f t="shared" ref="FN119:GI119" si="191">FN91</f>
        <v>121491418.64685562</v>
      </c>
      <c r="FO119" s="85">
        <f t="shared" si="191"/>
        <v>91598610.018229395</v>
      </c>
      <c r="FP119" s="4">
        <f t="shared" si="191"/>
        <v>0</v>
      </c>
      <c r="FQ119" s="4">
        <f t="shared" si="191"/>
        <v>83964530.794294938</v>
      </c>
      <c r="FR119" s="4">
        <f t="shared" si="191"/>
        <v>63305165.06639944</v>
      </c>
      <c r="FS119" s="4">
        <f t="shared" si="191"/>
        <v>0</v>
      </c>
      <c r="FT119" s="4">
        <f t="shared" si="191"/>
        <v>18689758.737027358</v>
      </c>
      <c r="FU119" s="4">
        <f t="shared" si="191"/>
        <v>14091167.433512166</v>
      </c>
      <c r="FV119" s="20">
        <f t="shared" si="191"/>
        <v>0</v>
      </c>
      <c r="FW119" s="20">
        <f t="shared" si="191"/>
        <v>4567.2459319559994</v>
      </c>
      <c r="FX119" s="20">
        <f t="shared" si="191"/>
        <v>3443.4808946846538</v>
      </c>
      <c r="FY119" s="86">
        <f t="shared" si="191"/>
        <v>11140604.55954466</v>
      </c>
      <c r="FZ119" s="86">
        <f t="shared" si="191"/>
        <v>8954149.3051772229</v>
      </c>
      <c r="GA119" s="20">
        <f t="shared" si="191"/>
        <v>2065010.0050260276</v>
      </c>
      <c r="GB119" s="20">
        <f t="shared" si="191"/>
        <v>7699437.911133159</v>
      </c>
      <c r="GC119" s="20">
        <f t="shared" si="191"/>
        <v>6188346.0860445388</v>
      </c>
      <c r="GD119" s="20">
        <f t="shared" si="191"/>
        <v>459652.88459762896</v>
      </c>
      <c r="GE119" s="20">
        <f t="shared" si="191"/>
        <v>1713826.4885007627</v>
      </c>
      <c r="GF119" s="20">
        <f t="shared" si="191"/>
        <v>1377470.8705602456</v>
      </c>
      <c r="GG119" s="20">
        <f t="shared" si="191"/>
        <v>112.3261031257307</v>
      </c>
      <c r="GH119" s="20">
        <f t="shared" si="191"/>
        <v>418.81049230325789</v>
      </c>
      <c r="GI119" s="20">
        <f t="shared" si="191"/>
        <v>336.61473743319198</v>
      </c>
      <c r="GK119" t="s">
        <v>193</v>
      </c>
      <c r="GL119">
        <f>GL93</f>
        <v>0</v>
      </c>
      <c r="GM119">
        <f t="shared" ref="GM119:HI119" si="192">GM93</f>
        <v>0</v>
      </c>
      <c r="GN119">
        <f t="shared" si="192"/>
        <v>0</v>
      </c>
      <c r="GO119" s="84">
        <f t="shared" si="192"/>
        <v>86031421.883121133</v>
      </c>
      <c r="GP119" s="84">
        <f t="shared" si="192"/>
        <v>89824645.236859083</v>
      </c>
      <c r="GQ119">
        <f t="shared" si="192"/>
        <v>0</v>
      </c>
      <c r="GR119">
        <f t="shared" si="192"/>
        <v>63118031.160658635</v>
      </c>
      <c r="GS119">
        <f t="shared" si="192"/>
        <v>65900977.0262499</v>
      </c>
      <c r="GT119">
        <f t="shared" si="192"/>
        <v>0</v>
      </c>
      <c r="GU119">
        <f t="shared" si="192"/>
        <v>15372356.216477243</v>
      </c>
      <c r="GV119">
        <f t="shared" si="192"/>
        <v>16050140.906372743</v>
      </c>
      <c r="GW119">
        <f t="shared" si="192"/>
        <v>0</v>
      </c>
      <c r="GX119">
        <f t="shared" si="192"/>
        <v>2459.5266714819541</v>
      </c>
      <c r="GY119">
        <f t="shared" si="192"/>
        <v>2567.9700030600534</v>
      </c>
      <c r="GZ119" s="84">
        <f t="shared" si="192"/>
        <v>5917496.1473877793</v>
      </c>
      <c r="HA119" s="84">
        <f t="shared" si="192"/>
        <v>5004613.9499853821</v>
      </c>
      <c r="HB119">
        <f t="shared" si="192"/>
        <v>0</v>
      </c>
      <c r="HC119">
        <f t="shared" si="192"/>
        <v>4341445.2306893459</v>
      </c>
      <c r="HD119">
        <f t="shared" si="192"/>
        <v>3671697.7626080401</v>
      </c>
      <c r="HE119">
        <f t="shared" si="192"/>
        <v>0</v>
      </c>
      <c r="HF119">
        <f t="shared" si="192"/>
        <v>1057356.2158586576</v>
      </c>
      <c r="HG119">
        <f t="shared" si="192"/>
        <v>894239.64734238887</v>
      </c>
      <c r="HH119">
        <f t="shared" si="192"/>
        <v>0</v>
      </c>
      <c r="HI119">
        <f t="shared" si="192"/>
        <v>169.17353316169482</v>
      </c>
      <c r="HJ119">
        <f>HJ93</f>
        <v>143.07541617970921</v>
      </c>
      <c r="HL119" t="s">
        <v>574</v>
      </c>
      <c r="HM119">
        <f>HM93</f>
        <v>0</v>
      </c>
      <c r="HN119">
        <f>HN93</f>
        <v>2987940.1773255542</v>
      </c>
      <c r="HO119">
        <f t="shared" ref="HO119:IK119" si="193">HO93</f>
        <v>0</v>
      </c>
      <c r="HP119" s="84">
        <f t="shared" si="193"/>
        <v>69082553.759785056</v>
      </c>
      <c r="HQ119" s="84">
        <f t="shared" si="193"/>
        <v>52347966.647766531</v>
      </c>
      <c r="HR119">
        <f t="shared" si="193"/>
        <v>0</v>
      </c>
      <c r="HS119">
        <f t="shared" si="193"/>
        <v>15617590.708486291</v>
      </c>
      <c r="HT119">
        <f t="shared" si="193"/>
        <v>11834378.913800776</v>
      </c>
      <c r="HU119">
        <f t="shared" si="193"/>
        <v>0</v>
      </c>
      <c r="HV119">
        <f t="shared" si="193"/>
        <v>5749742.4550058646</v>
      </c>
      <c r="HW119">
        <f t="shared" si="193"/>
        <v>4356922.4049604787</v>
      </c>
      <c r="HX119">
        <f t="shared" si="193"/>
        <v>0</v>
      </c>
      <c r="HY119">
        <f t="shared" si="193"/>
        <v>11246.10589552274</v>
      </c>
      <c r="HZ119">
        <f t="shared" si="193"/>
        <v>8521.8444353280483</v>
      </c>
      <c r="IA119" s="84">
        <f t="shared" si="193"/>
        <v>9238665.1830516383</v>
      </c>
      <c r="IB119" s="84">
        <f t="shared" si="193"/>
        <v>4601864.3657967895</v>
      </c>
      <c r="IC119">
        <f t="shared" si="193"/>
        <v>675487.8650429562</v>
      </c>
      <c r="ID119">
        <f t="shared" si="193"/>
        <v>2088598.1144147557</v>
      </c>
      <c r="IE119">
        <f t="shared" si="193"/>
        <v>1040349.9906921465</v>
      </c>
      <c r="IF119">
        <f t="shared" si="193"/>
        <v>248686.32607770496</v>
      </c>
      <c r="IG119">
        <f t="shared" si="193"/>
        <v>768934.30453202466</v>
      </c>
      <c r="IH119">
        <f t="shared" si="193"/>
        <v>383013.27145788429</v>
      </c>
      <c r="II119">
        <f t="shared" si="193"/>
        <v>486.4135706467074</v>
      </c>
      <c r="IJ119">
        <f t="shared" si="193"/>
        <v>1503.9832971889973</v>
      </c>
      <c r="IK119">
        <f t="shared" si="193"/>
        <v>749.14795643687148</v>
      </c>
    </row>
    <row r="120" spans="30:245" x14ac:dyDescent="0.3">
      <c r="AD120">
        <v>119</v>
      </c>
      <c r="AE120" t="s">
        <v>194</v>
      </c>
      <c r="AF120" s="4">
        <f>AF93</f>
        <v>0</v>
      </c>
      <c r="AG120" s="4">
        <f t="shared" ref="AG120" si="194">AG93</f>
        <v>0</v>
      </c>
      <c r="AI120" s="85">
        <f t="shared" ref="AI120:BD120" si="195">AI93</f>
        <v>51789343.274368085</v>
      </c>
      <c r="AJ120" s="85">
        <f t="shared" si="195"/>
        <v>36168320.047170855</v>
      </c>
      <c r="AK120" s="4">
        <f t="shared" si="195"/>
        <v>0</v>
      </c>
      <c r="AL120" s="4">
        <f t="shared" si="195"/>
        <v>22591366.850412872</v>
      </c>
      <c r="AM120" s="4">
        <f t="shared" si="195"/>
        <v>15777218.533550693</v>
      </c>
      <c r="AN120" s="4">
        <f t="shared" si="195"/>
        <v>0</v>
      </c>
      <c r="AO120" s="4">
        <f t="shared" si="195"/>
        <v>5713945.7793430351</v>
      </c>
      <c r="AP120" s="4">
        <f t="shared" si="195"/>
        <v>3990469.9811426918</v>
      </c>
      <c r="AQ120" s="20">
        <f t="shared" si="195"/>
        <v>0</v>
      </c>
      <c r="AR120" s="20">
        <f t="shared" si="195"/>
        <v>1000.8617441306463</v>
      </c>
      <c r="AS120" s="20">
        <f t="shared" si="195"/>
        <v>698.97561150583124</v>
      </c>
      <c r="AT120" s="86">
        <f t="shared" si="195"/>
        <v>5071595.4299180191</v>
      </c>
      <c r="AU120" s="86">
        <f t="shared" si="195"/>
        <v>3665238.7429742329</v>
      </c>
      <c r="AV120" s="20">
        <f t="shared" si="195"/>
        <v>0</v>
      </c>
      <c r="AW120" s="20">
        <f t="shared" si="195"/>
        <v>2212313.6852144869</v>
      </c>
      <c r="AX120" s="20">
        <f t="shared" si="195"/>
        <v>1598837.672032391</v>
      </c>
      <c r="AY120" s="20">
        <f t="shared" si="195"/>
        <v>0</v>
      </c>
      <c r="AZ120" s="20">
        <f t="shared" si="195"/>
        <v>559551.82030002447</v>
      </c>
      <c r="BA120" s="20">
        <f t="shared" si="195"/>
        <v>404387.73928356456</v>
      </c>
      <c r="BB120" s="20">
        <f t="shared" si="195"/>
        <v>0</v>
      </c>
      <c r="BC120" s="20">
        <f t="shared" si="195"/>
        <v>98.011782474658119</v>
      </c>
      <c r="BD120" s="20">
        <f t="shared" si="195"/>
        <v>70.833051917922177</v>
      </c>
      <c r="BF120" t="s">
        <v>194</v>
      </c>
      <c r="BG120" s="4">
        <f>BG93</f>
        <v>0</v>
      </c>
      <c r="BH120" s="4">
        <f>BH93</f>
        <v>0</v>
      </c>
      <c r="BJ120" s="85">
        <f t="shared" ref="BJ120:CE120" si="196">BJ93</f>
        <v>19171578.915797353</v>
      </c>
      <c r="BK120" s="85">
        <f t="shared" si="196"/>
        <v>54203336.58468841</v>
      </c>
      <c r="BL120" s="4">
        <f t="shared" si="196"/>
        <v>0</v>
      </c>
      <c r="BM120" s="4">
        <f t="shared" si="196"/>
        <v>14012412.966749266</v>
      </c>
      <c r="BN120" s="4">
        <f t="shared" si="196"/>
        <v>39616952.768273026</v>
      </c>
      <c r="BO120" s="4">
        <f t="shared" si="196"/>
        <v>0</v>
      </c>
      <c r="BP120" s="4">
        <f t="shared" si="196"/>
        <v>4520589.3390679853</v>
      </c>
      <c r="BQ120" s="4">
        <f t="shared" si="196"/>
        <v>12780951.77151794</v>
      </c>
      <c r="BR120" s="20">
        <f t="shared" si="196"/>
        <v>0</v>
      </c>
      <c r="BS120" s="20">
        <f t="shared" si="196"/>
        <v>485.71481959274911</v>
      </c>
      <c r="BT120" s="20">
        <f t="shared" si="196"/>
        <v>1373.2496403237442</v>
      </c>
      <c r="BU120" s="86">
        <f t="shared" si="196"/>
        <v>4257972.6384637142</v>
      </c>
      <c r="BV120" s="86">
        <f t="shared" si="196"/>
        <v>3404735.7393892547</v>
      </c>
      <c r="BW120" s="20">
        <f t="shared" si="196"/>
        <v>0</v>
      </c>
      <c r="BX120" s="20">
        <f t="shared" si="196"/>
        <v>3112131.3102756026</v>
      </c>
      <c r="BY120" s="20">
        <f t="shared" si="196"/>
        <v>2488504.6470356626</v>
      </c>
      <c r="BZ120" s="20">
        <f t="shared" si="196"/>
        <v>0</v>
      </c>
      <c r="CA120" s="20">
        <f t="shared" si="196"/>
        <v>1004014.6301993664</v>
      </c>
      <c r="CB120" s="20">
        <f t="shared" si="196"/>
        <v>802824.43889607443</v>
      </c>
      <c r="CC120" s="20">
        <f t="shared" si="196"/>
        <v>0</v>
      </c>
      <c r="CD120" s="20">
        <f t="shared" si="196"/>
        <v>107.87637371996021</v>
      </c>
      <c r="CE120" s="20">
        <f t="shared" si="196"/>
        <v>86.259489251339929</v>
      </c>
      <c r="CG120" t="s">
        <v>194</v>
      </c>
      <c r="CH120" s="4">
        <f>CH93</f>
        <v>0</v>
      </c>
      <c r="CI120" s="4">
        <f>CI93</f>
        <v>0</v>
      </c>
      <c r="CK120" s="85">
        <f t="shared" ref="CK120:DF120" si="197">CK93</f>
        <v>6791612.8000578471</v>
      </c>
      <c r="CL120" s="85">
        <f t="shared" si="197"/>
        <v>14762713.515638445</v>
      </c>
      <c r="CM120" s="4">
        <f t="shared" si="197"/>
        <v>0</v>
      </c>
      <c r="CN120" s="4">
        <f t="shared" si="197"/>
        <v>3002055.980007255</v>
      </c>
      <c r="CO120" s="4">
        <f t="shared" si="197"/>
        <v>6525473.9478638768</v>
      </c>
      <c r="CP120" s="4">
        <f t="shared" si="197"/>
        <v>0</v>
      </c>
      <c r="CQ120" s="4">
        <f t="shared" si="197"/>
        <v>1117157.3133608142</v>
      </c>
      <c r="CR120" s="4">
        <f t="shared" si="197"/>
        <v>2428329.4490677612</v>
      </c>
      <c r="CS120" s="20">
        <f t="shared" si="197"/>
        <v>0</v>
      </c>
      <c r="CT120" s="20">
        <f t="shared" si="197"/>
        <v>271.86550408341765</v>
      </c>
      <c r="CU120" s="20">
        <f t="shared" si="197"/>
        <v>590.94543074274554</v>
      </c>
      <c r="CV120" s="86">
        <f t="shared" si="197"/>
        <v>710532.0595654432</v>
      </c>
      <c r="CW120" s="86">
        <f t="shared" si="197"/>
        <v>1476722.7724317992</v>
      </c>
      <c r="CX120" s="20">
        <f t="shared" si="197"/>
        <v>0</v>
      </c>
      <c r="CY120" s="20">
        <f t="shared" si="197"/>
        <v>314072.23603606224</v>
      </c>
      <c r="CZ120" s="20">
        <f t="shared" si="197"/>
        <v>652746.93365234486</v>
      </c>
      <c r="DA120" s="20">
        <f t="shared" si="197"/>
        <v>0</v>
      </c>
      <c r="DB120" s="20">
        <f t="shared" si="197"/>
        <v>116875.93360948017</v>
      </c>
      <c r="DC120" s="20">
        <f t="shared" si="197"/>
        <v>242907.19945262346</v>
      </c>
      <c r="DD120" s="20">
        <f t="shared" si="197"/>
        <v>0</v>
      </c>
      <c r="DE120" s="20">
        <f t="shared" si="197"/>
        <v>28.442309982621929</v>
      </c>
      <c r="DF120" s="20">
        <f t="shared" si="197"/>
        <v>59.112613268414492</v>
      </c>
      <c r="DH120" t="s">
        <v>194</v>
      </c>
      <c r="DI120" s="4">
        <f>DI93</f>
        <v>0</v>
      </c>
      <c r="DJ120" s="4">
        <f>DJ93</f>
        <v>0</v>
      </c>
      <c r="DL120" s="85">
        <f t="shared" ref="DL120:EG120" si="198">DL93</f>
        <v>79344053.537970185</v>
      </c>
      <c r="DM120" s="85">
        <f t="shared" si="198"/>
        <v>61647069.091521561</v>
      </c>
      <c r="DN120" s="4">
        <f t="shared" si="198"/>
        <v>0</v>
      </c>
      <c r="DO120" s="4">
        <f t="shared" si="198"/>
        <v>57992179.439836249</v>
      </c>
      <c r="DP120" s="4">
        <f t="shared" si="198"/>
        <v>45057540.335831948</v>
      </c>
      <c r="DQ120" s="4">
        <f t="shared" si="198"/>
        <v>0</v>
      </c>
      <c r="DR120" s="4">
        <f t="shared" si="198"/>
        <v>18709042.385999527</v>
      </c>
      <c r="DS120" s="4">
        <f t="shared" si="198"/>
        <v>14536157.117987141</v>
      </c>
      <c r="DT120" s="20">
        <f t="shared" si="198"/>
        <v>0</v>
      </c>
      <c r="DU120" s="20">
        <f t="shared" si="198"/>
        <v>823.4959581043563</v>
      </c>
      <c r="DV120" s="20">
        <f t="shared" si="198"/>
        <v>639.82251929634299</v>
      </c>
      <c r="DW120" s="86">
        <f t="shared" si="198"/>
        <v>12733085.034270223</v>
      </c>
      <c r="DX120" s="86">
        <f t="shared" si="198"/>
        <v>5460731.8313113302</v>
      </c>
      <c r="DY120" s="20">
        <f t="shared" si="198"/>
        <v>0</v>
      </c>
      <c r="DZ120" s="20">
        <f t="shared" si="198"/>
        <v>6733361.9514905503</v>
      </c>
      <c r="EA120" s="20">
        <f t="shared" si="198"/>
        <v>2887680.7027741955</v>
      </c>
      <c r="EB120" s="20">
        <f t="shared" si="198"/>
        <v>0</v>
      </c>
      <c r="EC120" s="20">
        <f t="shared" si="198"/>
        <v>2345569.6745116091</v>
      </c>
      <c r="ED120" s="20">
        <f t="shared" si="198"/>
        <v>1005924.8759975159</v>
      </c>
      <c r="EE120" s="20">
        <f t="shared" si="198"/>
        <v>0</v>
      </c>
      <c r="EF120" s="20">
        <f t="shared" si="198"/>
        <v>103.24243788436247</v>
      </c>
      <c r="EG120" s="20">
        <f t="shared" si="198"/>
        <v>44.276722049679847</v>
      </c>
      <c r="EI120" t="s">
        <v>194</v>
      </c>
      <c r="EJ120" s="81"/>
      <c r="EK120" s="81"/>
      <c r="EL120" s="81"/>
      <c r="EM120" s="87"/>
      <c r="EN120" s="87"/>
      <c r="EO120" s="81"/>
      <c r="EP120" s="81"/>
      <c r="EQ120" s="81"/>
      <c r="ER120" s="81"/>
      <c r="ES120" s="81"/>
      <c r="ET120" s="81"/>
      <c r="EU120" s="81"/>
      <c r="EV120" s="81"/>
      <c r="EW120" s="81"/>
      <c r="EX120" s="87"/>
      <c r="EY120" s="87"/>
      <c r="EZ120" s="81"/>
      <c r="FA120" s="81"/>
      <c r="FB120" s="81"/>
      <c r="FC120" s="81"/>
      <c r="FD120" s="81"/>
      <c r="FE120" s="81"/>
      <c r="FF120" s="81"/>
      <c r="FG120" s="81"/>
      <c r="FH120" s="81"/>
      <c r="FJ120" t="s">
        <v>194</v>
      </c>
      <c r="FK120" s="4">
        <f>FK93</f>
        <v>0</v>
      </c>
      <c r="FL120" s="4">
        <f>FL93</f>
        <v>0</v>
      </c>
      <c r="FN120" s="85">
        <f t="shared" ref="FN120:GI120" si="199">FN93</f>
        <v>16675854.140111646</v>
      </c>
      <c r="FO120" s="85">
        <f t="shared" si="199"/>
        <v>25772915.600976907</v>
      </c>
      <c r="FP120" s="4">
        <f t="shared" si="199"/>
        <v>0</v>
      </c>
      <c r="FQ120" s="4">
        <f t="shared" si="199"/>
        <v>7371128.0540940892</v>
      </c>
      <c r="FR120" s="4">
        <f t="shared" si="199"/>
        <v>11392247.714928035</v>
      </c>
      <c r="FS120" s="4">
        <f t="shared" si="199"/>
        <v>0</v>
      </c>
      <c r="FT120" s="4">
        <f t="shared" si="199"/>
        <v>2743023.3374030483</v>
      </c>
      <c r="FU120" s="4">
        <f t="shared" si="199"/>
        <v>4239405.5724167814</v>
      </c>
      <c r="FV120" s="20">
        <f t="shared" si="199"/>
        <v>0</v>
      </c>
      <c r="FW120" s="20">
        <f t="shared" si="199"/>
        <v>670.31695568088708</v>
      </c>
      <c r="FX120" s="20">
        <f t="shared" si="199"/>
        <v>1035.9902515045396</v>
      </c>
      <c r="FY120" s="86">
        <f t="shared" si="199"/>
        <v>1593680.2304010338</v>
      </c>
      <c r="FZ120" s="86">
        <f t="shared" si="199"/>
        <v>2519410.8761579599</v>
      </c>
      <c r="GA120" s="20">
        <f t="shared" si="199"/>
        <v>0</v>
      </c>
      <c r="GB120" s="20">
        <f t="shared" si="199"/>
        <v>704444.93918351957</v>
      </c>
      <c r="GC120" s="20">
        <f t="shared" si="199"/>
        <v>1113640.1190010274</v>
      </c>
      <c r="GD120" s="20">
        <f t="shared" si="199"/>
        <v>0</v>
      </c>
      <c r="GE120" s="20">
        <f t="shared" si="199"/>
        <v>262145.6165074514</v>
      </c>
      <c r="GF120" s="20">
        <f t="shared" si="199"/>
        <v>414419.72157727677</v>
      </c>
      <c r="GG120" s="20">
        <f t="shared" si="199"/>
        <v>0</v>
      </c>
      <c r="GH120" s="20">
        <f t="shared" si="199"/>
        <v>64.060939331536019</v>
      </c>
      <c r="GI120" s="20">
        <f t="shared" si="199"/>
        <v>101.2724034658781</v>
      </c>
      <c r="GK120" t="s">
        <v>194</v>
      </c>
      <c r="GL120">
        <f>GL95</f>
        <v>0</v>
      </c>
      <c r="GM120">
        <f t="shared" ref="GM120:HI120" si="200">GM95</f>
        <v>0</v>
      </c>
      <c r="GN120">
        <f t="shared" si="200"/>
        <v>0</v>
      </c>
      <c r="GO120" s="84">
        <f t="shared" si="200"/>
        <v>33684364.805669457</v>
      </c>
      <c r="GP120" s="84">
        <f t="shared" si="200"/>
        <v>55029270.093007743</v>
      </c>
      <c r="GQ120">
        <f t="shared" si="200"/>
        <v>0</v>
      </c>
      <c r="GR120">
        <f t="shared" si="200"/>
        <v>20899222.750316571</v>
      </c>
      <c r="GS120">
        <f t="shared" si="200"/>
        <v>34142516.271155372</v>
      </c>
      <c r="GT120">
        <f t="shared" si="200"/>
        <v>0</v>
      </c>
      <c r="GU120">
        <f t="shared" si="200"/>
        <v>7096912.8136309199</v>
      </c>
      <c r="GV120">
        <f t="shared" si="200"/>
        <v>11594041.755007103</v>
      </c>
      <c r="GW120">
        <f t="shared" si="200"/>
        <v>0</v>
      </c>
      <c r="GX120">
        <f t="shared" si="200"/>
        <v>762.52795120047313</v>
      </c>
      <c r="GY120">
        <f t="shared" si="200"/>
        <v>1245.7220678543445</v>
      </c>
      <c r="GZ120" s="84">
        <f t="shared" si="200"/>
        <v>2128556.298354663</v>
      </c>
      <c r="HA120" s="84">
        <f t="shared" si="200"/>
        <v>3065976.5150062731</v>
      </c>
      <c r="HB120">
        <f t="shared" si="200"/>
        <v>0</v>
      </c>
      <c r="HC120">
        <f t="shared" si="200"/>
        <v>1320647.5013717951</v>
      </c>
      <c r="HD120">
        <f t="shared" si="200"/>
        <v>1902263.156928244</v>
      </c>
      <c r="HE120">
        <f t="shared" si="200"/>
        <v>0</v>
      </c>
      <c r="HF120">
        <f t="shared" si="200"/>
        <v>448462.61924420996</v>
      </c>
      <c r="HG120">
        <f t="shared" si="200"/>
        <v>645966.40432944172</v>
      </c>
      <c r="HH120">
        <f t="shared" si="200"/>
        <v>0</v>
      </c>
      <c r="HI120">
        <f t="shared" si="200"/>
        <v>48.18507585234503</v>
      </c>
      <c r="HJ120">
        <f>HJ95</f>
        <v>69.405874324903593</v>
      </c>
      <c r="HL120" t="s">
        <v>194</v>
      </c>
      <c r="HM120" s="81"/>
      <c r="HN120" s="81"/>
      <c r="HO120" s="81"/>
      <c r="HP120" s="87"/>
      <c r="HQ120" s="87"/>
      <c r="HR120" s="81"/>
      <c r="HS120" s="81"/>
      <c r="HT120" s="81"/>
      <c r="HU120" s="81"/>
      <c r="HV120" s="81"/>
      <c r="HW120" s="81"/>
      <c r="HX120" s="81"/>
      <c r="HY120" s="81"/>
      <c r="HZ120" s="81"/>
      <c r="IA120" s="87"/>
      <c r="IB120" s="87"/>
      <c r="IC120" s="81"/>
      <c r="ID120" s="81"/>
      <c r="IE120" s="81"/>
      <c r="IF120" s="81"/>
      <c r="IG120" s="81"/>
      <c r="IH120" s="81"/>
      <c r="II120" s="81"/>
      <c r="IJ120" s="81"/>
      <c r="IK120" s="81"/>
    </row>
    <row r="121" spans="30:245" x14ac:dyDescent="0.3">
      <c r="AD121">
        <v>120</v>
      </c>
      <c r="AE121" t="s">
        <v>195</v>
      </c>
      <c r="AF121" s="4">
        <f>AF94</f>
        <v>0</v>
      </c>
      <c r="AG121" s="4">
        <f t="shared" ref="AG121" si="201">AG94</f>
        <v>0</v>
      </c>
      <c r="AI121" s="85">
        <f t="shared" ref="AI121:BD121" si="202">AI94</f>
        <v>18937390.194060653</v>
      </c>
      <c r="AJ121" s="85">
        <f t="shared" si="202"/>
        <v>21893097.83855398</v>
      </c>
      <c r="AK121" s="4">
        <f t="shared" si="202"/>
        <v>0</v>
      </c>
      <c r="AL121" s="4">
        <f t="shared" si="202"/>
        <v>10353643.059747871</v>
      </c>
      <c r="AM121" s="4">
        <f t="shared" si="202"/>
        <v>11969617.680667384</v>
      </c>
      <c r="AN121" s="4">
        <f t="shared" si="202"/>
        <v>0</v>
      </c>
      <c r="AO121" s="4">
        <f t="shared" si="202"/>
        <v>2513163.4189850739</v>
      </c>
      <c r="AP121" s="4">
        <f t="shared" si="202"/>
        <v>2905412.6282602185</v>
      </c>
      <c r="AQ121" s="20">
        <f t="shared" si="202"/>
        <v>0</v>
      </c>
      <c r="AR121" s="20">
        <f t="shared" si="202"/>
        <v>440.20878390273083</v>
      </c>
      <c r="AS121" s="20">
        <f t="shared" si="202"/>
        <v>508.91563603077572</v>
      </c>
      <c r="AT121" s="86">
        <f t="shared" si="202"/>
        <v>1057759.4081426985</v>
      </c>
      <c r="AU121" s="86">
        <f t="shared" si="202"/>
        <v>2218610.9362265025</v>
      </c>
      <c r="AV121" s="20">
        <f t="shared" si="202"/>
        <v>0</v>
      </c>
      <c r="AW121" s="20">
        <f t="shared" si="202"/>
        <v>578309.00893801311</v>
      </c>
      <c r="AX121" s="20">
        <f t="shared" si="202"/>
        <v>1212981.5928567904</v>
      </c>
      <c r="AY121" s="20">
        <f t="shared" si="202"/>
        <v>0</v>
      </c>
      <c r="AZ121" s="20">
        <f t="shared" si="202"/>
        <v>140374.26611536279</v>
      </c>
      <c r="BA121" s="20">
        <f t="shared" si="202"/>
        <v>294429.79147324077</v>
      </c>
      <c r="BB121" s="20">
        <f t="shared" si="202"/>
        <v>0</v>
      </c>
      <c r="BC121" s="20">
        <f t="shared" si="202"/>
        <v>24.588128456380804</v>
      </c>
      <c r="BD121" s="20">
        <f t="shared" si="202"/>
        <v>51.572683045622398</v>
      </c>
      <c r="BF121" t="s">
        <v>195</v>
      </c>
      <c r="BG121" s="4">
        <f>BG94</f>
        <v>0</v>
      </c>
      <c r="BH121" s="4">
        <f>BH94</f>
        <v>0</v>
      </c>
      <c r="BJ121" s="85">
        <f t="shared" ref="BJ121:CE121" si="203">BJ94</f>
        <v>18143612.458419345</v>
      </c>
      <c r="BK121" s="85">
        <f t="shared" si="203"/>
        <v>21126286.920327924</v>
      </c>
      <c r="BL121" s="4">
        <f t="shared" si="203"/>
        <v>0</v>
      </c>
      <c r="BM121" s="4">
        <f t="shared" si="203"/>
        <v>11070158.96189246</v>
      </c>
      <c r="BN121" s="4">
        <f t="shared" si="203"/>
        <v>12890010.466138136</v>
      </c>
      <c r="BO121" s="4">
        <f t="shared" si="203"/>
        <v>0</v>
      </c>
      <c r="BP121" s="4">
        <f t="shared" si="203"/>
        <v>2829948.856566939</v>
      </c>
      <c r="BQ121" s="4">
        <f t="shared" si="203"/>
        <v>3295171.325484518</v>
      </c>
      <c r="BR121" s="20">
        <f t="shared" si="203"/>
        <v>0</v>
      </c>
      <c r="BS121" s="20">
        <f t="shared" si="203"/>
        <v>179.44354006819125</v>
      </c>
      <c r="BT121" s="20">
        <f t="shared" si="203"/>
        <v>208.94271866575323</v>
      </c>
      <c r="BU121" s="86">
        <f t="shared" si="203"/>
        <v>619118.88669139566</v>
      </c>
      <c r="BV121" s="86">
        <f t="shared" si="203"/>
        <v>1327029.4533593559</v>
      </c>
      <c r="BW121" s="20">
        <f t="shared" si="203"/>
        <v>0</v>
      </c>
      <c r="BX121" s="20">
        <f t="shared" si="203"/>
        <v>377749.71812756232</v>
      </c>
      <c r="BY121" s="20">
        <f t="shared" si="203"/>
        <v>809674.86653874116</v>
      </c>
      <c r="BZ121" s="20">
        <f t="shared" si="203"/>
        <v>0</v>
      </c>
      <c r="CA121" s="20">
        <f t="shared" si="203"/>
        <v>96567.030930947833</v>
      </c>
      <c r="CB121" s="20">
        <f t="shared" si="203"/>
        <v>206983.33877949952</v>
      </c>
      <c r="CC121" s="20">
        <f t="shared" si="203"/>
        <v>0</v>
      </c>
      <c r="CD121" s="20">
        <f t="shared" si="203"/>
        <v>6.1231954223883402</v>
      </c>
      <c r="CE121" s="20">
        <f t="shared" si="203"/>
        <v>13.124556282894993</v>
      </c>
      <c r="CG121" t="s">
        <v>195</v>
      </c>
      <c r="CH121" s="4">
        <f>CH94</f>
        <v>0</v>
      </c>
      <c r="CI121" s="4">
        <f>CI94</f>
        <v>0</v>
      </c>
      <c r="CK121" s="85">
        <f t="shared" ref="CK121:DF121" si="204">CK94</f>
        <v>9019200.555952087</v>
      </c>
      <c r="CL121" s="85">
        <f t="shared" si="204"/>
        <v>13069217.826403692</v>
      </c>
      <c r="CM121" s="4">
        <f t="shared" si="204"/>
        <v>0</v>
      </c>
      <c r="CN121" s="4">
        <f t="shared" si="204"/>
        <v>5462910.2768822405</v>
      </c>
      <c r="CO121" s="4">
        <f t="shared" si="204"/>
        <v>7915996.9813019186</v>
      </c>
      <c r="CP121" s="4">
        <f t="shared" si="204"/>
        <v>0</v>
      </c>
      <c r="CQ121" s="4">
        <f t="shared" si="204"/>
        <v>968699.44806075096</v>
      </c>
      <c r="CR121" s="4">
        <f t="shared" si="204"/>
        <v>1403688.0559960618</v>
      </c>
      <c r="CS121" s="20">
        <f t="shared" si="204"/>
        <v>0</v>
      </c>
      <c r="CT121" s="20">
        <f t="shared" si="204"/>
        <v>191.90388382409853</v>
      </c>
      <c r="CU121" s="20">
        <f t="shared" si="204"/>
        <v>278.07715815509528</v>
      </c>
      <c r="CV121" s="86">
        <f t="shared" si="204"/>
        <v>272648.92543267837</v>
      </c>
      <c r="CW121" s="86">
        <f t="shared" si="204"/>
        <v>1307321.4190384089</v>
      </c>
      <c r="CX121" s="20">
        <f t="shared" si="204"/>
        <v>0</v>
      </c>
      <c r="CY121" s="20">
        <f t="shared" si="204"/>
        <v>165142.8646571268</v>
      </c>
      <c r="CZ121" s="20">
        <f t="shared" si="204"/>
        <v>791841.75703245518</v>
      </c>
      <c r="DA121" s="20">
        <f t="shared" si="204"/>
        <v>0</v>
      </c>
      <c r="DB121" s="20">
        <f t="shared" si="204"/>
        <v>29283.622416700084</v>
      </c>
      <c r="DC121" s="20">
        <f t="shared" si="204"/>
        <v>140411.72820187057</v>
      </c>
      <c r="DD121" s="20">
        <f t="shared" si="204"/>
        <v>0</v>
      </c>
      <c r="DE121" s="20">
        <f t="shared" si="204"/>
        <v>5.8012223352177976</v>
      </c>
      <c r="DF121" s="20">
        <f t="shared" si="204"/>
        <v>27.816218983437274</v>
      </c>
      <c r="DH121" t="s">
        <v>195</v>
      </c>
      <c r="DI121" s="4">
        <f>DI94</f>
        <v>0</v>
      </c>
      <c r="DJ121" s="4">
        <f>DJ94</f>
        <v>0</v>
      </c>
      <c r="DL121" s="85">
        <f t="shared" ref="DL121:EG121" si="205">DL94</f>
        <v>64627860.162805475</v>
      </c>
      <c r="DM121" s="85">
        <f t="shared" si="205"/>
        <v>35113753.363340952</v>
      </c>
      <c r="DN121" s="4">
        <f t="shared" si="205"/>
        <v>0</v>
      </c>
      <c r="DO121" s="4">
        <f t="shared" si="205"/>
        <v>39432096.943694435</v>
      </c>
      <c r="DP121" s="4">
        <f t="shared" si="205"/>
        <v>21424335.003390763</v>
      </c>
      <c r="DQ121" s="4">
        <f t="shared" si="205"/>
        <v>0</v>
      </c>
      <c r="DR121" s="4">
        <f t="shared" si="205"/>
        <v>10080326.582660755</v>
      </c>
      <c r="DS121" s="4">
        <f t="shared" si="205"/>
        <v>5476865.5585039575</v>
      </c>
      <c r="DT121" s="20">
        <f t="shared" si="205"/>
        <v>0</v>
      </c>
      <c r="DU121" s="20">
        <f t="shared" si="205"/>
        <v>443.6949805301083</v>
      </c>
      <c r="DV121" s="20">
        <f t="shared" si="205"/>
        <v>241.0693480433853</v>
      </c>
      <c r="DW121" s="86">
        <f t="shared" si="205"/>
        <v>1712067.7305623684</v>
      </c>
      <c r="DX121" s="86">
        <f t="shared" si="205"/>
        <v>3110395.8960862001</v>
      </c>
      <c r="DY121" s="20">
        <f t="shared" si="205"/>
        <v>0</v>
      </c>
      <c r="DZ121" s="20">
        <f t="shared" si="205"/>
        <v>695238.38971350843</v>
      </c>
      <c r="EA121" s="20">
        <f t="shared" si="205"/>
        <v>1263073.0639705257</v>
      </c>
      <c r="EB121" s="20">
        <f t="shared" si="205"/>
        <v>0</v>
      </c>
      <c r="EC121" s="20">
        <f t="shared" si="205"/>
        <v>227512.86650720952</v>
      </c>
      <c r="ED121" s="20">
        <f t="shared" si="205"/>
        <v>413333.58117694693</v>
      </c>
      <c r="EE121" s="20">
        <f t="shared" si="205"/>
        <v>0</v>
      </c>
      <c r="EF121" s="20">
        <f t="shared" si="205"/>
        <v>10.014191112508593</v>
      </c>
      <c r="EG121" s="20">
        <f t="shared" si="205"/>
        <v>18.193263258772078</v>
      </c>
      <c r="EI121" t="s">
        <v>195</v>
      </c>
      <c r="EJ121" s="81"/>
      <c r="EK121" s="81"/>
      <c r="EL121" s="81"/>
      <c r="EM121" s="87"/>
      <c r="EN121" s="87"/>
      <c r="EO121" s="81"/>
      <c r="EP121" s="81"/>
      <c r="EQ121" s="81"/>
      <c r="ER121" s="81"/>
      <c r="ES121" s="81"/>
      <c r="ET121" s="81"/>
      <c r="EU121" s="81"/>
      <c r="EV121" s="81"/>
      <c r="EW121" s="81"/>
      <c r="EX121" s="87"/>
      <c r="EY121" s="87"/>
      <c r="EZ121" s="81"/>
      <c r="FA121" s="81"/>
      <c r="FB121" s="81"/>
      <c r="FC121" s="81"/>
      <c r="FD121" s="81"/>
      <c r="FE121" s="81"/>
      <c r="FF121" s="81"/>
      <c r="FG121" s="81"/>
      <c r="FH121" s="81"/>
      <c r="FJ121" t="s">
        <v>195</v>
      </c>
      <c r="FK121" s="4">
        <f>FK94</f>
        <v>0</v>
      </c>
      <c r="FL121" s="4">
        <f>FL94</f>
        <v>0</v>
      </c>
      <c r="FN121" s="85">
        <f t="shared" ref="FN121:GI121" si="206">FN94</f>
        <v>11503571.799615884</v>
      </c>
      <c r="FO121" s="85">
        <f t="shared" si="206"/>
        <v>16541201.567540159</v>
      </c>
      <c r="FP121" s="4">
        <f t="shared" si="206"/>
        <v>0</v>
      </c>
      <c r="FQ121" s="4">
        <f t="shared" si="206"/>
        <v>6967688.567863374</v>
      </c>
      <c r="FR121" s="4">
        <f t="shared" si="206"/>
        <v>10018970.026746104</v>
      </c>
      <c r="FS121" s="4">
        <f t="shared" si="206"/>
        <v>0</v>
      </c>
      <c r="FT121" s="4">
        <f t="shared" si="206"/>
        <v>1235531.1963498958</v>
      </c>
      <c r="FU121" s="4">
        <f t="shared" si="206"/>
        <v>1776593.471819777</v>
      </c>
      <c r="FV121" s="20">
        <f t="shared" si="206"/>
        <v>0</v>
      </c>
      <c r="FW121" s="20">
        <f t="shared" si="206"/>
        <v>245.78725406218322</v>
      </c>
      <c r="FX121" s="20">
        <f t="shared" si="206"/>
        <v>353.42210080442419</v>
      </c>
      <c r="FY121" s="86">
        <f t="shared" si="206"/>
        <v>437809.29033160605</v>
      </c>
      <c r="FZ121" s="86">
        <f t="shared" si="206"/>
        <v>1616972.0096550563</v>
      </c>
      <c r="GA121" s="20">
        <f t="shared" si="206"/>
        <v>0</v>
      </c>
      <c r="GB121" s="20">
        <f t="shared" si="206"/>
        <v>265180.14059335622</v>
      </c>
      <c r="GC121" s="20">
        <f t="shared" si="206"/>
        <v>979396.450292491</v>
      </c>
      <c r="GD121" s="20">
        <f t="shared" si="206"/>
        <v>0</v>
      </c>
      <c r="GE121" s="20">
        <f t="shared" si="206"/>
        <v>47022.528800539163</v>
      </c>
      <c r="GF121" s="20">
        <f t="shared" si="206"/>
        <v>173669.48251847448</v>
      </c>
      <c r="GG121" s="20">
        <f t="shared" si="206"/>
        <v>0</v>
      </c>
      <c r="GH121" s="20">
        <f t="shared" si="206"/>
        <v>9.3543070924381713</v>
      </c>
      <c r="GI121" s="20">
        <f t="shared" si="206"/>
        <v>34.548496507997356</v>
      </c>
      <c r="GK121" t="s">
        <v>195</v>
      </c>
      <c r="GL121">
        <f>GL96</f>
        <v>0</v>
      </c>
      <c r="GM121">
        <f t="shared" ref="GM121:HI121" si="207">GM96</f>
        <v>0</v>
      </c>
      <c r="GN121">
        <f t="shared" si="207"/>
        <v>0</v>
      </c>
      <c r="GO121" s="84">
        <f t="shared" si="207"/>
        <v>16731887.5129578</v>
      </c>
      <c r="GP121" s="84">
        <f t="shared" si="207"/>
        <v>21091905.121519063</v>
      </c>
      <c r="GQ121">
        <f t="shared" si="207"/>
        <v>0</v>
      </c>
      <c r="GR121">
        <f t="shared" si="207"/>
        <v>10286170.422437737</v>
      </c>
      <c r="GS121">
        <f t="shared" si="207"/>
        <v>12966554.457517982</v>
      </c>
      <c r="GT121">
        <f t="shared" si="207"/>
        <v>0</v>
      </c>
      <c r="GU121">
        <f t="shared" si="207"/>
        <v>2814977.4051199434</v>
      </c>
      <c r="GV121">
        <f t="shared" si="207"/>
        <v>3548507.9792718492</v>
      </c>
      <c r="GW121">
        <f t="shared" si="207"/>
        <v>0</v>
      </c>
      <c r="GX121">
        <f t="shared" si="207"/>
        <v>178.49421893774968</v>
      </c>
      <c r="GY121">
        <f t="shared" si="207"/>
        <v>225.0064810475852</v>
      </c>
      <c r="GZ121" s="84">
        <f t="shared" si="207"/>
        <v>671213.14562776522</v>
      </c>
      <c r="HA121" s="84">
        <f t="shared" si="207"/>
        <v>1175143.4400278346</v>
      </c>
      <c r="HB121">
        <f t="shared" si="207"/>
        <v>0</v>
      </c>
      <c r="HC121">
        <f t="shared" si="207"/>
        <v>412638.01231993886</v>
      </c>
      <c r="HD121">
        <f t="shared" si="207"/>
        <v>722436.46663144615</v>
      </c>
      <c r="HE121">
        <f t="shared" si="207"/>
        <v>0</v>
      </c>
      <c r="HF121">
        <f t="shared" si="207"/>
        <v>112925.0861565009</v>
      </c>
      <c r="HG121">
        <f t="shared" si="207"/>
        <v>197706.45893306637</v>
      </c>
      <c r="HH121">
        <f t="shared" si="207"/>
        <v>0</v>
      </c>
      <c r="HI121">
        <f t="shared" si="207"/>
        <v>7.1604393752225759</v>
      </c>
      <c r="HJ121">
        <f>HJ96</f>
        <v>12.536320860700592</v>
      </c>
      <c r="HL121" t="s">
        <v>195</v>
      </c>
      <c r="HM121" s="81"/>
      <c r="HN121" s="81"/>
      <c r="HO121" s="81"/>
      <c r="HP121" s="87"/>
      <c r="HQ121" s="87"/>
      <c r="HR121" s="81"/>
      <c r="HS121" s="81"/>
      <c r="HT121" s="81"/>
      <c r="HU121" s="81"/>
      <c r="HV121" s="81"/>
      <c r="HW121" s="81"/>
      <c r="HX121" s="81"/>
      <c r="HY121" s="81"/>
      <c r="HZ121" s="81"/>
      <c r="IA121" s="87"/>
      <c r="IB121" s="87"/>
      <c r="IC121" s="81"/>
      <c r="ID121" s="81"/>
      <c r="IE121" s="81"/>
      <c r="IF121" s="81"/>
      <c r="IG121" s="81"/>
      <c r="IH121" s="81"/>
      <c r="II121" s="81"/>
      <c r="IJ121" s="81"/>
      <c r="IK121" s="81"/>
    </row>
    <row r="122" spans="30:245" x14ac:dyDescent="0.3">
      <c r="AD122">
        <v>121</v>
      </c>
      <c r="AE122" t="s">
        <v>196</v>
      </c>
      <c r="AF122" s="4">
        <f>AF99+AF100+AF96+AF95+AF98+AF97</f>
        <v>545897110.178931</v>
      </c>
      <c r="AG122" s="4">
        <f t="shared" ref="AG122" si="208">AG99+AG100+AG96+AG95+AG98+AG97</f>
        <v>0</v>
      </c>
      <c r="AI122" s="84">
        <f t="shared" ref="AI122:BD122" si="209">AI99+AI100+AI96+AI95+AI98+AI97</f>
        <v>145718940.82769829</v>
      </c>
      <c r="AJ122" s="84">
        <f t="shared" si="209"/>
        <v>160251483.83740294</v>
      </c>
      <c r="AK122">
        <f t="shared" si="209"/>
        <v>398132401.70163858</v>
      </c>
      <c r="AL122">
        <f t="shared" si="209"/>
        <v>107063579.59968191</v>
      </c>
      <c r="AM122">
        <f t="shared" si="209"/>
        <v>115153159.73785315</v>
      </c>
      <c r="AN122">
        <f t="shared" si="209"/>
        <v>149294934.99399519</v>
      </c>
      <c r="AO122">
        <f t="shared" si="209"/>
        <v>33075849.523443256</v>
      </c>
      <c r="AP122">
        <f t="shared" si="209"/>
        <v>44326590.774969243</v>
      </c>
      <c r="AQ122" s="20">
        <f t="shared" si="209"/>
        <v>11183.275985453471</v>
      </c>
      <c r="AR122" s="20">
        <f t="shared" si="209"/>
        <v>2925.850619829037</v>
      </c>
      <c r="AS122" s="20">
        <f t="shared" si="209"/>
        <v>3729.1177904721339</v>
      </c>
      <c r="AT122" s="86">
        <f t="shared" si="209"/>
        <v>13245110.076377971</v>
      </c>
      <c r="AU122" s="86">
        <f t="shared" si="209"/>
        <v>16239624.799103798</v>
      </c>
      <c r="AV122" s="20">
        <f t="shared" si="209"/>
        <v>0</v>
      </c>
      <c r="AW122" s="20">
        <f t="shared" si="209"/>
        <v>9508788.3167179357</v>
      </c>
      <c r="AX122" s="20">
        <f t="shared" si="209"/>
        <v>11669433.96587464</v>
      </c>
      <c r="AY122" s="20">
        <f t="shared" si="209"/>
        <v>0</v>
      </c>
      <c r="AZ122" s="20">
        <f t="shared" si="209"/>
        <v>3157392.8143964685</v>
      </c>
      <c r="BA122" s="20">
        <f t="shared" si="209"/>
        <v>4491984.6329741301</v>
      </c>
      <c r="BB122" s="20">
        <f t="shared" si="209"/>
        <v>0</v>
      </c>
      <c r="BC122" s="20">
        <f t="shared" si="209"/>
        <v>290.26607150923815</v>
      </c>
      <c r="BD122" s="20">
        <f t="shared" si="209"/>
        <v>377.90273324630357</v>
      </c>
      <c r="BF122" t="s">
        <v>196</v>
      </c>
      <c r="BG122" s="4">
        <f>BG99+BG100+BG96+BG95+BG98+BG97</f>
        <v>545897110.178931</v>
      </c>
      <c r="BH122" s="4">
        <f>BH99+BH100+BH96+BH95+BH98+BH97</f>
        <v>0</v>
      </c>
      <c r="BJ122" s="84">
        <f t="shared" ref="BJ122:CE122" si="210">BJ99+BJ100+BJ96+BJ95+BJ98+BJ97</f>
        <v>164854511.93411326</v>
      </c>
      <c r="BK122" s="84">
        <f t="shared" si="210"/>
        <v>166462122.96370897</v>
      </c>
      <c r="BL122">
        <f t="shared" si="210"/>
        <v>410048252.43143445</v>
      </c>
      <c r="BM122">
        <f t="shared" si="210"/>
        <v>123854589.69758518</v>
      </c>
      <c r="BN122">
        <f t="shared" si="210"/>
        <v>131563365.9336039</v>
      </c>
      <c r="BO122">
        <f t="shared" si="210"/>
        <v>181374300.46109775</v>
      </c>
      <c r="BP122">
        <f t="shared" si="210"/>
        <v>42290299.4995756</v>
      </c>
      <c r="BQ122">
        <f t="shared" si="210"/>
        <v>46480059.330365501</v>
      </c>
      <c r="BR122" s="20">
        <f t="shared" si="210"/>
        <v>37129.901189619122</v>
      </c>
      <c r="BS122" s="20">
        <f t="shared" si="210"/>
        <v>7522.4864262953615</v>
      </c>
      <c r="BT122" s="20">
        <f t="shared" si="210"/>
        <v>18421.321769896935</v>
      </c>
      <c r="BU122" s="86">
        <f t="shared" si="210"/>
        <v>8793479.7072601523</v>
      </c>
      <c r="BV122" s="86">
        <f t="shared" si="210"/>
        <v>10456174.380033435</v>
      </c>
      <c r="BW122" s="20">
        <f t="shared" si="210"/>
        <v>0</v>
      </c>
      <c r="BX122" s="20">
        <f t="shared" si="210"/>
        <v>6649455.0983365877</v>
      </c>
      <c r="BY122" s="20">
        <f t="shared" si="210"/>
        <v>8264039.1203338411</v>
      </c>
      <c r="BZ122" s="20">
        <f t="shared" si="210"/>
        <v>0</v>
      </c>
      <c r="CA122" s="20">
        <f t="shared" si="210"/>
        <v>2217266.0955890259</v>
      </c>
      <c r="CB122" s="20">
        <f t="shared" si="210"/>
        <v>2919604.7539208499</v>
      </c>
      <c r="CC122" s="20">
        <f t="shared" si="210"/>
        <v>0</v>
      </c>
      <c r="CD122" s="20">
        <f t="shared" si="210"/>
        <v>404.30956659264615</v>
      </c>
      <c r="CE122" s="20">
        <f t="shared" si="210"/>
        <v>1157.1194053480967</v>
      </c>
      <c r="CG122" t="s">
        <v>196</v>
      </c>
      <c r="CH122" s="4">
        <f>CH99+CH100+CH96+CH95+CH98+CH97</f>
        <v>545897110.178931</v>
      </c>
      <c r="CI122" s="4">
        <f>CI99+CI100+CI96+CI95+CI98+CI97</f>
        <v>0</v>
      </c>
      <c r="CK122" s="84">
        <f t="shared" ref="CK122:DF122" si="211">CK99+CK100+CK96+CK95+CK98+CK97</f>
        <v>89209170.313870266</v>
      </c>
      <c r="CL122" s="84">
        <f t="shared" si="211"/>
        <v>137874036.66261327</v>
      </c>
      <c r="CM122">
        <f t="shared" si="211"/>
        <v>264487040.21975753</v>
      </c>
      <c r="CN122">
        <f t="shared" si="211"/>
        <v>54705891.962934852</v>
      </c>
      <c r="CO122">
        <f t="shared" si="211"/>
        <v>90403648.950656801</v>
      </c>
      <c r="CP122">
        <f t="shared" si="211"/>
        <v>103503320.30359225</v>
      </c>
      <c r="CQ122">
        <f t="shared" si="211"/>
        <v>11798327.718754649</v>
      </c>
      <c r="CR122">
        <f t="shared" si="211"/>
        <v>27167271.351979971</v>
      </c>
      <c r="CS122" s="20">
        <f t="shared" si="211"/>
        <v>20504.491041790454</v>
      </c>
      <c r="CT122" s="20">
        <f t="shared" si="211"/>
        <v>2337.3038111987653</v>
      </c>
      <c r="CU122" s="20">
        <f t="shared" si="211"/>
        <v>5381.9633073860959</v>
      </c>
      <c r="CV122" s="86">
        <f t="shared" si="211"/>
        <v>4803242.1787748709</v>
      </c>
      <c r="CW122" s="86">
        <f t="shared" si="211"/>
        <v>13791619.640325496</v>
      </c>
      <c r="CX122" s="20">
        <f t="shared" si="211"/>
        <v>0</v>
      </c>
      <c r="CY122" s="20">
        <f t="shared" si="211"/>
        <v>2785782.4529507128</v>
      </c>
      <c r="CZ122" s="20">
        <f t="shared" si="211"/>
        <v>9043129.2983464431</v>
      </c>
      <c r="DA122" s="20">
        <f t="shared" si="211"/>
        <v>0</v>
      </c>
      <c r="DB122" s="20">
        <f t="shared" si="211"/>
        <v>732720.52279842226</v>
      </c>
      <c r="DC122" s="20">
        <f t="shared" si="211"/>
        <v>2717557.8681930318</v>
      </c>
      <c r="DD122" s="20">
        <f t="shared" si="211"/>
        <v>0</v>
      </c>
      <c r="DE122" s="20">
        <f t="shared" si="211"/>
        <v>145.15535686959828</v>
      </c>
      <c r="DF122" s="20">
        <f t="shared" si="211"/>
        <v>538.36090282388045</v>
      </c>
      <c r="DH122" t="s">
        <v>196</v>
      </c>
      <c r="DI122" s="4">
        <f>DI99+DI100+DI96+DI95+DI98+DI97</f>
        <v>545897110.178931</v>
      </c>
      <c r="DJ122" s="4">
        <f>DJ99+DJ100+DJ96+DJ95+DJ98+DJ97</f>
        <v>0</v>
      </c>
      <c r="DL122" s="84">
        <f t="shared" ref="DL122:EG122" si="212">DL99+DL100+DL96+DL95+DL98+DL97</f>
        <v>280927115.81814909</v>
      </c>
      <c r="DM122" s="84">
        <f t="shared" si="212"/>
        <v>406312373.91673851</v>
      </c>
      <c r="DN122">
        <f t="shared" si="212"/>
        <v>232578090.78141865</v>
      </c>
      <c r="DO122">
        <f t="shared" si="212"/>
        <v>213436840.02923906</v>
      </c>
      <c r="DP122">
        <f t="shared" si="212"/>
        <v>303695319.04219234</v>
      </c>
      <c r="DQ122">
        <f t="shared" si="212"/>
        <v>150143517.39099661</v>
      </c>
      <c r="DR122">
        <f t="shared" si="212"/>
        <v>60308097.763820462</v>
      </c>
      <c r="DS122">
        <f t="shared" si="212"/>
        <v>163920058.39313683</v>
      </c>
      <c r="DT122" s="20">
        <f t="shared" si="212"/>
        <v>7328.0306855582421</v>
      </c>
      <c r="DU122" s="20">
        <f t="shared" si="212"/>
        <v>2943.1186128308541</v>
      </c>
      <c r="DV122" s="20">
        <f t="shared" si="212"/>
        <v>7742.261006455532</v>
      </c>
      <c r="DW122" s="86">
        <f t="shared" si="212"/>
        <v>16193257.049579773</v>
      </c>
      <c r="DX122" s="86">
        <f t="shared" si="212"/>
        <v>35991377.147367999</v>
      </c>
      <c r="DY122" s="20">
        <f t="shared" si="212"/>
        <v>0</v>
      </c>
      <c r="DZ122" s="20">
        <f t="shared" si="212"/>
        <v>8672474.5973252337</v>
      </c>
      <c r="EA122" s="20">
        <f t="shared" si="212"/>
        <v>20660198.252899796</v>
      </c>
      <c r="EB122" s="20">
        <f t="shared" si="212"/>
        <v>0</v>
      </c>
      <c r="EC122" s="20">
        <f t="shared" si="212"/>
        <v>4182463.8327556187</v>
      </c>
      <c r="ED122" s="20">
        <f t="shared" si="212"/>
        <v>12822439.702676175</v>
      </c>
      <c r="EE122" s="20">
        <f t="shared" si="212"/>
        <v>0</v>
      </c>
      <c r="EF122" s="20">
        <f t="shared" si="212"/>
        <v>204.11391808008409</v>
      </c>
      <c r="EG122" s="20">
        <f t="shared" si="212"/>
        <v>608.15021894519361</v>
      </c>
      <c r="EI122" t="s">
        <v>196</v>
      </c>
      <c r="EJ122">
        <f>EJ96</f>
        <v>0</v>
      </c>
      <c r="EK122">
        <f>EK96</f>
        <v>0</v>
      </c>
      <c r="EL122">
        <f t="shared" ref="EL122:FH122" si="213">EL96</f>
        <v>0</v>
      </c>
      <c r="EM122" s="84">
        <f t="shared" si="213"/>
        <v>230384020.44870794</v>
      </c>
      <c r="EN122" s="84">
        <f t="shared" si="213"/>
        <v>41321172.720843017</v>
      </c>
      <c r="EO122">
        <f t="shared" si="213"/>
        <v>0</v>
      </c>
      <c r="EP122">
        <f t="shared" si="213"/>
        <v>47995595.31631773</v>
      </c>
      <c r="EQ122">
        <f t="shared" si="213"/>
        <v>8608384.731035592</v>
      </c>
      <c r="ER122">
        <f t="shared" si="213"/>
        <v>0</v>
      </c>
      <c r="ES122">
        <f t="shared" si="213"/>
        <v>11436754.863944503</v>
      </c>
      <c r="ET122">
        <f t="shared" si="213"/>
        <v>2051271.2738434311</v>
      </c>
      <c r="EU122">
        <f t="shared" si="213"/>
        <v>0</v>
      </c>
      <c r="EV122">
        <f t="shared" si="213"/>
        <v>8876.662024149291</v>
      </c>
      <c r="EW122">
        <f t="shared" si="213"/>
        <v>1592.0986358777557</v>
      </c>
      <c r="EX122" s="84">
        <f t="shared" si="213"/>
        <v>10959061.33840479</v>
      </c>
      <c r="EY122" s="84">
        <f t="shared" si="213"/>
        <v>3320865.1313687917</v>
      </c>
      <c r="EZ122">
        <f t="shared" si="213"/>
        <v>0</v>
      </c>
      <c r="FA122">
        <f t="shared" si="213"/>
        <v>2283086.6134740617</v>
      </c>
      <c r="FB122">
        <f t="shared" si="213"/>
        <v>691831.39800588856</v>
      </c>
      <c r="FC122">
        <f t="shared" si="213"/>
        <v>0</v>
      </c>
      <c r="FD122">
        <f t="shared" si="213"/>
        <v>544031.21285129059</v>
      </c>
      <c r="FE122">
        <f t="shared" si="213"/>
        <v>164854.83832478509</v>
      </c>
      <c r="FF122">
        <f t="shared" si="213"/>
        <v>0</v>
      </c>
      <c r="FG122">
        <f t="shared" si="213"/>
        <v>422.25100253686486</v>
      </c>
      <c r="FH122">
        <f t="shared" si="213"/>
        <v>127.95243932947098</v>
      </c>
      <c r="FJ122" t="s">
        <v>196</v>
      </c>
      <c r="FK122" s="4">
        <f>FK99+FK100+FK96+FK95+FK98+FK97</f>
        <v>545897110.178931</v>
      </c>
      <c r="FL122" s="4">
        <f>FL99+FL100+FL96+FL95+FL98+FL97</f>
        <v>0</v>
      </c>
      <c r="FN122" s="84">
        <f t="shared" ref="FN122:GI122" si="214">FN99+FN100+FN96+FN95+FN98+FN97</f>
        <v>134779912.85388571</v>
      </c>
      <c r="FO122" s="84">
        <f t="shared" si="214"/>
        <v>178103097.17731228</v>
      </c>
      <c r="FP122">
        <f t="shared" si="214"/>
        <v>264487040.21975753</v>
      </c>
      <c r="FQ122">
        <f t="shared" si="214"/>
        <v>79982983.642503679</v>
      </c>
      <c r="FR122">
        <f t="shared" si="214"/>
        <v>114871801.08892509</v>
      </c>
      <c r="FS122">
        <f t="shared" si="214"/>
        <v>103503320.30359225</v>
      </c>
      <c r="FT122">
        <f t="shared" si="214"/>
        <v>18918894.773984376</v>
      </c>
      <c r="FU122">
        <f t="shared" si="214"/>
        <v>34008043.260305196</v>
      </c>
      <c r="FV122" s="20">
        <f t="shared" si="214"/>
        <v>20590.16960388764</v>
      </c>
      <c r="FW122" s="20">
        <f t="shared" si="214"/>
        <v>3763.5821824058162</v>
      </c>
      <c r="FX122" s="20">
        <f t="shared" si="214"/>
        <v>6765.3035339556081</v>
      </c>
      <c r="FY122" s="86">
        <f t="shared" si="214"/>
        <v>8084053.1500070011</v>
      </c>
      <c r="FZ122" s="86">
        <f t="shared" si="214"/>
        <v>17410326.679878231</v>
      </c>
      <c r="GA122" s="20">
        <f t="shared" si="214"/>
        <v>0</v>
      </c>
      <c r="GB122" s="20">
        <f t="shared" si="214"/>
        <v>4635319.6745661581</v>
      </c>
      <c r="GC122" s="20">
        <f t="shared" si="214"/>
        <v>11229201.597056467</v>
      </c>
      <c r="GD122" s="20">
        <f t="shared" si="214"/>
        <v>0</v>
      </c>
      <c r="GE122" s="20">
        <f t="shared" si="214"/>
        <v>1235631.6043114867</v>
      </c>
      <c r="GF122" s="20">
        <f t="shared" si="214"/>
        <v>3324429.2339053624</v>
      </c>
      <c r="GG122" s="20">
        <f t="shared" si="214"/>
        <v>0</v>
      </c>
      <c r="GH122" s="20">
        <f t="shared" si="214"/>
        <v>245.80722846447946</v>
      </c>
      <c r="GI122" s="20">
        <f t="shared" si="214"/>
        <v>661.33686882176255</v>
      </c>
      <c r="GK122" t="s">
        <v>196</v>
      </c>
      <c r="GL122">
        <f>SUM(GL97:GL102)</f>
        <v>545897110.178931</v>
      </c>
      <c r="GM122">
        <f t="shared" ref="GM122:HI122" si="215">SUM(GM97:GM102)</f>
        <v>0</v>
      </c>
      <c r="GN122">
        <f t="shared" si="215"/>
        <v>0</v>
      </c>
      <c r="GO122" s="84">
        <f t="shared" si="215"/>
        <v>118981943.91251662</v>
      </c>
      <c r="GP122" s="84">
        <f t="shared" si="215"/>
        <v>125596486.83355178</v>
      </c>
      <c r="GQ122">
        <f t="shared" si="215"/>
        <v>463641396.12421364</v>
      </c>
      <c r="GR122">
        <f t="shared" si="215"/>
        <v>88577583.583730966</v>
      </c>
      <c r="GS122">
        <f t="shared" si="215"/>
        <v>99689317.914692014</v>
      </c>
      <c r="GT122">
        <f t="shared" si="215"/>
        <v>20786734.756943583</v>
      </c>
      <c r="GU122">
        <f t="shared" si="215"/>
        <v>23193763.51093521</v>
      </c>
      <c r="GV122">
        <f t="shared" si="215"/>
        <v>15743845.616750468</v>
      </c>
      <c r="GW122">
        <f t="shared" si="215"/>
        <v>6972.8059963915539</v>
      </c>
      <c r="GX122">
        <f t="shared" si="215"/>
        <v>4266.5114425238799</v>
      </c>
      <c r="GY122">
        <f t="shared" si="215"/>
        <v>2770.6136219459549</v>
      </c>
      <c r="GZ122" s="84">
        <f t="shared" si="215"/>
        <v>5201645.2202634457</v>
      </c>
      <c r="HA122" s="84">
        <f t="shared" si="215"/>
        <v>6997655.5812593605</v>
      </c>
      <c r="HB122">
        <f t="shared" si="215"/>
        <v>0</v>
      </c>
      <c r="HC122">
        <f t="shared" si="215"/>
        <v>3689635.7032986395</v>
      </c>
      <c r="HD122">
        <f t="shared" si="215"/>
        <v>5554227.9046560796</v>
      </c>
      <c r="HE122">
        <f t="shared" si="215"/>
        <v>0</v>
      </c>
      <c r="HF122">
        <f t="shared" si="215"/>
        <v>1107274.3834133632</v>
      </c>
      <c r="HG122">
        <f t="shared" si="215"/>
        <v>877174.28988713422</v>
      </c>
      <c r="HH122">
        <f t="shared" si="215"/>
        <v>0</v>
      </c>
      <c r="HI122">
        <f t="shared" si="215"/>
        <v>182.71439860166851</v>
      </c>
      <c r="HJ122">
        <f>SUM(HJ97:HJ102)</f>
        <v>154.36578175006778</v>
      </c>
      <c r="HL122" t="s">
        <v>196</v>
      </c>
      <c r="HM122">
        <f>HM96</f>
        <v>0</v>
      </c>
      <c r="HN122">
        <f>HN96</f>
        <v>0</v>
      </c>
      <c r="HO122">
        <f t="shared" ref="HO122:IK122" si="216">HO96</f>
        <v>0</v>
      </c>
      <c r="HP122" s="84">
        <f t="shared" si="216"/>
        <v>230384020.44870794</v>
      </c>
      <c r="HQ122" s="84">
        <f t="shared" si="216"/>
        <v>41321172.720843017</v>
      </c>
      <c r="HR122">
        <f t="shared" si="216"/>
        <v>0</v>
      </c>
      <c r="HS122">
        <f t="shared" si="216"/>
        <v>47995595.31631773</v>
      </c>
      <c r="HT122">
        <f t="shared" si="216"/>
        <v>8608384.731035592</v>
      </c>
      <c r="HU122">
        <f t="shared" si="216"/>
        <v>0</v>
      </c>
      <c r="HV122">
        <f t="shared" si="216"/>
        <v>11436754.863944503</v>
      </c>
      <c r="HW122">
        <f t="shared" si="216"/>
        <v>2051271.2738434311</v>
      </c>
      <c r="HX122">
        <f t="shared" si="216"/>
        <v>0</v>
      </c>
      <c r="HY122">
        <f t="shared" si="216"/>
        <v>8912.6136670028027</v>
      </c>
      <c r="HZ122">
        <f t="shared" si="216"/>
        <v>1598.5468437050808</v>
      </c>
      <c r="IA122" s="84">
        <f t="shared" si="216"/>
        <v>10959061.33840479</v>
      </c>
      <c r="IB122" s="84">
        <f t="shared" si="216"/>
        <v>3320865.1313687917</v>
      </c>
      <c r="IC122">
        <f t="shared" si="216"/>
        <v>0</v>
      </c>
      <c r="ID122">
        <f t="shared" si="216"/>
        <v>2283086.6134740617</v>
      </c>
      <c r="IE122">
        <f t="shared" si="216"/>
        <v>691831.39800588856</v>
      </c>
      <c r="IF122">
        <f t="shared" si="216"/>
        <v>0</v>
      </c>
      <c r="IG122">
        <f t="shared" si="216"/>
        <v>544031.21285129059</v>
      </c>
      <c r="IH122">
        <f t="shared" si="216"/>
        <v>164854.83832478509</v>
      </c>
      <c r="II122">
        <f t="shared" si="216"/>
        <v>0</v>
      </c>
      <c r="IJ122">
        <f t="shared" si="216"/>
        <v>423.96117435555561</v>
      </c>
      <c r="IK122">
        <f t="shared" si="216"/>
        <v>128.47066345341463</v>
      </c>
    </row>
    <row r="123" spans="30:245" x14ac:dyDescent="0.3">
      <c r="AD123">
        <v>122</v>
      </c>
      <c r="AE123" t="s">
        <v>360</v>
      </c>
      <c r="AF123" s="4">
        <f>AF101+AF102</f>
        <v>0</v>
      </c>
      <c r="AG123" s="4">
        <f t="shared" ref="AG123" si="217">AG101+AG102</f>
        <v>0</v>
      </c>
      <c r="AI123" s="85">
        <f t="shared" ref="AI123:BD123" si="218">AI101+AI102</f>
        <v>538214.01442535513</v>
      </c>
      <c r="AJ123" s="85">
        <f t="shared" si="218"/>
        <v>59972085.781790018</v>
      </c>
      <c r="AK123" s="4">
        <f t="shared" si="218"/>
        <v>0</v>
      </c>
      <c r="AL123" s="4">
        <f t="shared" si="218"/>
        <v>410307.47394007386</v>
      </c>
      <c r="AM123" s="4">
        <f t="shared" si="218"/>
        <v>35878302.713810995</v>
      </c>
      <c r="AN123" s="4">
        <f t="shared" si="218"/>
        <v>0</v>
      </c>
      <c r="AO123" s="4">
        <f t="shared" si="218"/>
        <v>302156.44011611247</v>
      </c>
      <c r="AP123" s="4">
        <f t="shared" si="218"/>
        <v>26486900.17260826</v>
      </c>
      <c r="AQ123" s="20">
        <f t="shared" si="218"/>
        <v>0</v>
      </c>
      <c r="AR123" s="20">
        <f t="shared" si="218"/>
        <v>22.633714001995724</v>
      </c>
      <c r="AS123" s="20">
        <f t="shared" si="218"/>
        <v>1984.0613791844128</v>
      </c>
      <c r="AT123" s="86">
        <f t="shared" si="218"/>
        <v>112395.22286132262</v>
      </c>
      <c r="AU123" s="86">
        <f t="shared" si="218"/>
        <v>6077473.6569935083</v>
      </c>
      <c r="AV123" s="20">
        <f t="shared" si="218"/>
        <v>0</v>
      </c>
      <c r="AW123" s="20">
        <f t="shared" si="218"/>
        <v>87779.316311952658</v>
      </c>
      <c r="AX123" s="20">
        <f t="shared" si="218"/>
        <v>3635848.8579870895</v>
      </c>
      <c r="AY123" s="20">
        <f t="shared" si="218"/>
        <v>0</v>
      </c>
      <c r="AZ123" s="20">
        <f t="shared" si="218"/>
        <v>64628.013929212306</v>
      </c>
      <c r="BA123" s="20">
        <f t="shared" si="218"/>
        <v>2684139.3951204149</v>
      </c>
      <c r="BB123" s="20">
        <f t="shared" si="218"/>
        <v>0</v>
      </c>
      <c r="BC123" s="20">
        <f t="shared" si="218"/>
        <v>4.8411080803992599</v>
      </c>
      <c r="BD123" s="20">
        <f t="shared" si="218"/>
        <v>201.06155403240621</v>
      </c>
      <c r="BF123" t="s">
        <v>360</v>
      </c>
      <c r="BG123" s="4">
        <f>BG101+BG102</f>
        <v>0</v>
      </c>
      <c r="BH123" s="4">
        <f>BH101+BH102</f>
        <v>0</v>
      </c>
      <c r="BJ123" s="85">
        <f t="shared" ref="BJ123:CE123" si="219">BJ101+BJ102</f>
        <v>740817.44303982914</v>
      </c>
      <c r="BK123" s="85">
        <f t="shared" si="219"/>
        <v>63194112.858886227</v>
      </c>
      <c r="BL123" s="4">
        <f t="shared" si="219"/>
        <v>0</v>
      </c>
      <c r="BM123" s="4">
        <f t="shared" si="219"/>
        <v>664666.65206388896</v>
      </c>
      <c r="BN123" s="4">
        <f t="shared" si="219"/>
        <v>52694356.451219752</v>
      </c>
      <c r="BO123" s="4">
        <f t="shared" si="219"/>
        <v>0</v>
      </c>
      <c r="BP123" s="4">
        <f t="shared" si="219"/>
        <v>573194.99362987431</v>
      </c>
      <c r="BQ123" s="4">
        <f t="shared" si="219"/>
        <v>42265896.185587287</v>
      </c>
      <c r="BR123" s="20">
        <f t="shared" si="219"/>
        <v>0</v>
      </c>
      <c r="BS123" s="20">
        <f t="shared" si="219"/>
        <v>108.90568102823477</v>
      </c>
      <c r="BT123" s="20">
        <f t="shared" si="219"/>
        <v>10181.028092092654</v>
      </c>
      <c r="BU123" s="86">
        <f t="shared" si="219"/>
        <v>112469.13663912003</v>
      </c>
      <c r="BV123" s="86">
        <f t="shared" si="219"/>
        <v>3969483.5802862206</v>
      </c>
      <c r="BW123" s="20">
        <f t="shared" si="219"/>
        <v>0</v>
      </c>
      <c r="BX123" s="20">
        <f t="shared" si="219"/>
        <v>100908.10524614078</v>
      </c>
      <c r="BY123" s="20">
        <f t="shared" si="219"/>
        <v>3309950.4565234692</v>
      </c>
      <c r="BZ123" s="20">
        <f t="shared" si="219"/>
        <v>0</v>
      </c>
      <c r="CA123" s="20">
        <f t="shared" si="219"/>
        <v>87021.096310703229</v>
      </c>
      <c r="CB123" s="20">
        <f t="shared" si="219"/>
        <v>2654895.7383010201</v>
      </c>
      <c r="CC123" s="20">
        <f t="shared" si="219"/>
        <v>0</v>
      </c>
      <c r="CD123" s="20">
        <f t="shared" si="219"/>
        <v>16.533800648755019</v>
      </c>
      <c r="CE123" s="20">
        <f t="shared" si="219"/>
        <v>639.51248009824212</v>
      </c>
      <c r="CG123" t="s">
        <v>360</v>
      </c>
      <c r="CH123" s="4">
        <f>CH101+CH102</f>
        <v>0</v>
      </c>
      <c r="CI123" s="4">
        <f>CI101+CI102</f>
        <v>0</v>
      </c>
      <c r="CK123" s="85">
        <f t="shared" ref="CK123:DF123" si="220">CK101+CK102</f>
        <v>13811403.464787224</v>
      </c>
      <c r="CL123" s="85">
        <f t="shared" si="220"/>
        <v>52829919.581320152</v>
      </c>
      <c r="CM123" s="4">
        <f t="shared" si="220"/>
        <v>0</v>
      </c>
      <c r="CN123" s="4">
        <f t="shared" si="220"/>
        <v>7745836.5909281708</v>
      </c>
      <c r="CO123" s="4">
        <f t="shared" si="220"/>
        <v>33294762.99525658</v>
      </c>
      <c r="CP123" s="4">
        <f t="shared" si="220"/>
        <v>0</v>
      </c>
      <c r="CQ123" s="4">
        <f t="shared" si="220"/>
        <v>5086088.6073344061</v>
      </c>
      <c r="CR123" s="4">
        <f t="shared" si="220"/>
        <v>22673800.188373856</v>
      </c>
      <c r="CS123" s="20">
        <f t="shared" si="220"/>
        <v>0</v>
      </c>
      <c r="CT123" s="20">
        <f t="shared" si="220"/>
        <v>1007.5779016648739</v>
      </c>
      <c r="CU123" s="20">
        <f t="shared" si="220"/>
        <v>4491.7856884415605</v>
      </c>
      <c r="CV123" s="86">
        <f t="shared" si="220"/>
        <v>186964.71809788168</v>
      </c>
      <c r="CW123" s="86">
        <f t="shared" si="220"/>
        <v>5284607.4150821269</v>
      </c>
      <c r="CX123" s="20">
        <f t="shared" si="220"/>
        <v>0</v>
      </c>
      <c r="CY123" s="20">
        <f t="shared" si="220"/>
        <v>99899.69271075954</v>
      </c>
      <c r="CZ123" s="20">
        <f t="shared" si="220"/>
        <v>3330494.4017054318</v>
      </c>
      <c r="DA123" s="20">
        <f t="shared" si="220"/>
        <v>0</v>
      </c>
      <c r="DB123" s="20">
        <f t="shared" si="220"/>
        <v>64499.173590929058</v>
      </c>
      <c r="DC123" s="20">
        <f t="shared" si="220"/>
        <v>2268073.3484579874</v>
      </c>
      <c r="DD123" s="20">
        <f t="shared" si="220"/>
        <v>0</v>
      </c>
      <c r="DE123" s="20">
        <f t="shared" si="220"/>
        <v>12.777587455348444</v>
      </c>
      <c r="DF123" s="20">
        <f t="shared" si="220"/>
        <v>449.31592067937197</v>
      </c>
      <c r="DH123" t="s">
        <v>360</v>
      </c>
      <c r="DI123" s="4">
        <f>DI101+DI102</f>
        <v>0</v>
      </c>
      <c r="DJ123" s="4">
        <f>DJ101+DJ102</f>
        <v>0</v>
      </c>
      <c r="DL123" s="85">
        <f t="shared" ref="DL123:EG123" si="221">DL101+DL102</f>
        <v>7280273.3205327569</v>
      </c>
      <c r="DM123" s="85">
        <f t="shared" si="221"/>
        <v>38514650.412497789</v>
      </c>
      <c r="DN123" s="4">
        <f t="shared" si="221"/>
        <v>0</v>
      </c>
      <c r="DO123" s="4">
        <f t="shared" si="221"/>
        <v>5481847.3654935323</v>
      </c>
      <c r="DP123" s="4">
        <f t="shared" si="221"/>
        <v>30234906.204575177</v>
      </c>
      <c r="DQ123" s="4">
        <f t="shared" si="221"/>
        <v>0</v>
      </c>
      <c r="DR123" s="4">
        <f t="shared" si="221"/>
        <v>3894314.1542785177</v>
      </c>
      <c r="DS123" s="4">
        <f t="shared" si="221"/>
        <v>22645925.877481315</v>
      </c>
      <c r="DT123" s="20">
        <f t="shared" si="221"/>
        <v>0</v>
      </c>
      <c r="DU123" s="20">
        <f t="shared" si="221"/>
        <v>181.94176726337145</v>
      </c>
      <c r="DV123" s="20">
        <f t="shared" si="221"/>
        <v>1058.0142259292393</v>
      </c>
      <c r="DW123" s="86">
        <f t="shared" si="221"/>
        <v>410454.06290938926</v>
      </c>
      <c r="DX123" s="86">
        <f t="shared" si="221"/>
        <v>3411649.2572763693</v>
      </c>
      <c r="DY123" s="20">
        <f t="shared" si="221"/>
        <v>0</v>
      </c>
      <c r="DZ123" s="20">
        <f t="shared" si="221"/>
        <v>190210.06015136317</v>
      </c>
      <c r="EA123" s="20">
        <f t="shared" si="221"/>
        <v>1618036.5617869378</v>
      </c>
      <c r="EB123" s="20">
        <f t="shared" si="221"/>
        <v>0</v>
      </c>
      <c r="EC123" s="20">
        <f t="shared" si="221"/>
        <v>84334.977604638814</v>
      </c>
      <c r="ED123" s="20">
        <f t="shared" si="221"/>
        <v>743247.65409822343</v>
      </c>
      <c r="EE123" s="20">
        <f t="shared" si="221"/>
        <v>0</v>
      </c>
      <c r="EF123" s="20">
        <f t="shared" si="221"/>
        <v>3.9401173761615964</v>
      </c>
      <c r="EG123" s="20">
        <f t="shared" si="221"/>
        <v>34.724417790592661</v>
      </c>
      <c r="EI123" t="s">
        <v>360</v>
      </c>
      <c r="EJ123" s="81"/>
      <c r="EK123" s="81"/>
      <c r="EL123" s="81"/>
      <c r="EM123" s="87"/>
      <c r="EN123" s="87"/>
      <c r="EO123" s="81"/>
      <c r="EP123" s="81"/>
      <c r="EQ123" s="81"/>
      <c r="ER123" s="81"/>
      <c r="ES123" s="81"/>
      <c r="ET123" s="81"/>
      <c r="EU123" s="81"/>
      <c r="EV123" s="81"/>
      <c r="EW123" s="81"/>
      <c r="EX123" s="87"/>
      <c r="EY123" s="87"/>
      <c r="EZ123" s="81"/>
      <c r="FA123" s="81"/>
      <c r="FB123" s="81"/>
      <c r="FC123" s="81"/>
      <c r="FD123" s="81"/>
      <c r="FE123" s="81"/>
      <c r="FF123" s="81"/>
      <c r="FG123" s="81"/>
      <c r="FH123" s="81"/>
      <c r="FJ123" t="s">
        <v>360</v>
      </c>
      <c r="FK123" s="4">
        <f>FK101+FK102</f>
        <v>0</v>
      </c>
      <c r="FL123" s="4">
        <f>FL101+FL102</f>
        <v>0</v>
      </c>
      <c r="FN123" s="85">
        <f t="shared" ref="FN123:GI123" si="222">FN101+FN102</f>
        <v>14683322.701889001</v>
      </c>
      <c r="FO123" s="85">
        <f t="shared" si="222"/>
        <v>59614764.791159563</v>
      </c>
      <c r="FP123" s="4">
        <f t="shared" si="222"/>
        <v>0</v>
      </c>
      <c r="FQ123" s="4">
        <f t="shared" si="222"/>
        <v>8239215.2941340283</v>
      </c>
      <c r="FR123" s="4">
        <f t="shared" si="222"/>
        <v>37546691.670717075</v>
      </c>
      <c r="FS123" s="4">
        <f t="shared" si="222"/>
        <v>0</v>
      </c>
      <c r="FT123" s="4">
        <f t="shared" si="222"/>
        <v>5411022.0259900847</v>
      </c>
      <c r="FU123" s="4">
        <f t="shared" si="222"/>
        <v>25564632.894539364</v>
      </c>
      <c r="FV123" s="20">
        <f t="shared" si="222"/>
        <v>0</v>
      </c>
      <c r="FW123" s="20">
        <f t="shared" si="222"/>
        <v>1076.427895440575</v>
      </c>
      <c r="FX123" s="20">
        <f t="shared" si="222"/>
        <v>5085.6351817094474</v>
      </c>
      <c r="FY123" s="86">
        <f t="shared" si="222"/>
        <v>257204.6439304073</v>
      </c>
      <c r="FZ123" s="86">
        <f t="shared" si="222"/>
        <v>5827593.9408559985</v>
      </c>
      <c r="GA123" s="20">
        <f t="shared" si="222"/>
        <v>0</v>
      </c>
      <c r="GB123" s="20">
        <f t="shared" si="222"/>
        <v>139155.94077001486</v>
      </c>
      <c r="GC123" s="20">
        <f t="shared" si="222"/>
        <v>3670346.9961841851</v>
      </c>
      <c r="GD123" s="20">
        <f t="shared" si="222"/>
        <v>0</v>
      </c>
      <c r="GE123" s="20">
        <f t="shared" si="222"/>
        <v>90245.51192248633</v>
      </c>
      <c r="GF123" s="20">
        <f t="shared" si="222"/>
        <v>2499050.3657664061</v>
      </c>
      <c r="GG123" s="20">
        <f t="shared" si="222"/>
        <v>0</v>
      </c>
      <c r="GH123" s="20">
        <f t="shared" si="222"/>
        <v>17.952761235324033</v>
      </c>
      <c r="GI123" s="20">
        <f t="shared" si="222"/>
        <v>497.1422243156955</v>
      </c>
      <c r="GK123" t="s">
        <v>360</v>
      </c>
      <c r="GL123">
        <f>GL105+GL104</f>
        <v>0</v>
      </c>
      <c r="GM123">
        <f t="shared" ref="GM123:HI123" si="223">GM105+GM104</f>
        <v>0</v>
      </c>
      <c r="GN123">
        <f t="shared" si="223"/>
        <v>0</v>
      </c>
      <c r="GO123" s="84">
        <f t="shared" si="223"/>
        <v>350172.16371257533</v>
      </c>
      <c r="GP123" s="84">
        <f t="shared" si="223"/>
        <v>22737837.643429182</v>
      </c>
      <c r="GQ123">
        <f t="shared" si="223"/>
        <v>0</v>
      </c>
      <c r="GR123">
        <f t="shared" si="223"/>
        <v>301860.2473613327</v>
      </c>
      <c r="GS123">
        <f t="shared" si="223"/>
        <v>18727163.211124107</v>
      </c>
      <c r="GT123">
        <f t="shared" si="223"/>
        <v>0</v>
      </c>
      <c r="GU123">
        <f t="shared" si="223"/>
        <v>219824.36449236784</v>
      </c>
      <c r="GV123">
        <f t="shared" si="223"/>
        <v>12749299.570208406</v>
      </c>
      <c r="GW123">
        <f t="shared" si="223"/>
        <v>0</v>
      </c>
      <c r="GX123">
        <f t="shared" si="223"/>
        <v>46.525005314735395</v>
      </c>
      <c r="GY123">
        <f t="shared" si="223"/>
        <v>3146.0361161849551</v>
      </c>
      <c r="GZ123" s="84">
        <f t="shared" si="223"/>
        <v>17960.48533709292</v>
      </c>
      <c r="HA123" s="84">
        <f t="shared" si="223"/>
        <v>1266847.1905760844</v>
      </c>
      <c r="HB123">
        <f t="shared" si="223"/>
        <v>0</v>
      </c>
      <c r="HC123">
        <f t="shared" si="223"/>
        <v>15509.613077210324</v>
      </c>
      <c r="HD123">
        <f t="shared" si="223"/>
        <v>1043390.9535952865</v>
      </c>
      <c r="HE123">
        <f t="shared" si="223"/>
        <v>0</v>
      </c>
      <c r="HF123">
        <f t="shared" si="223"/>
        <v>11322.126245161064</v>
      </c>
      <c r="HG123">
        <f t="shared" si="223"/>
        <v>710332.02873620065</v>
      </c>
      <c r="HH123">
        <f t="shared" si="223"/>
        <v>0</v>
      </c>
      <c r="HI123">
        <f t="shared" si="223"/>
        <v>2.3824148448200724</v>
      </c>
      <c r="HJ123">
        <f>HJ105+HJ104</f>
        <v>175.28258745358562</v>
      </c>
      <c r="HL123" t="s">
        <v>360</v>
      </c>
      <c r="HM123" s="81"/>
      <c r="HN123" s="81"/>
      <c r="HO123" s="81"/>
      <c r="HP123" s="87"/>
      <c r="HQ123" s="87"/>
      <c r="HR123" s="81"/>
      <c r="HS123" s="81"/>
      <c r="HT123" s="81"/>
      <c r="HU123" s="81"/>
      <c r="HV123" s="81"/>
      <c r="HW123" s="81"/>
      <c r="HX123" s="81"/>
      <c r="HY123" s="81"/>
      <c r="HZ123" s="81"/>
      <c r="IA123" s="87"/>
      <c r="IB123" s="87"/>
      <c r="IC123" s="81"/>
      <c r="ID123" s="81"/>
      <c r="IE123" s="81"/>
      <c r="IF123" s="81"/>
      <c r="IG123" s="81"/>
      <c r="IH123" s="81"/>
      <c r="II123" s="81"/>
      <c r="IJ123" s="81"/>
      <c r="IK123" s="81"/>
    </row>
    <row r="124" spans="30:245" x14ac:dyDescent="0.3">
      <c r="AD124">
        <v>123</v>
      </c>
      <c r="AE124" t="s">
        <v>18</v>
      </c>
      <c r="AF124" s="4">
        <f>AF104+AF103+AF92+AF105</f>
        <v>0</v>
      </c>
      <c r="AG124" s="4">
        <f t="shared" ref="AG124" si="224">AG104+AG103+AG92+AG105</f>
        <v>0</v>
      </c>
      <c r="AH124" s="4"/>
      <c r="AI124" s="85">
        <f t="shared" ref="AI124:BD124" si="225">AI104+AI103+AI92+AI105</f>
        <v>23699249.120144576</v>
      </c>
      <c r="AJ124" s="85">
        <f t="shared" si="225"/>
        <v>479435964.20239794</v>
      </c>
      <c r="AK124" s="4">
        <f t="shared" si="225"/>
        <v>0</v>
      </c>
      <c r="AL124" s="4">
        <f t="shared" si="225"/>
        <v>12034804.110339019</v>
      </c>
      <c r="AM124" s="4">
        <f t="shared" si="225"/>
        <v>32389971.726277322</v>
      </c>
      <c r="AN124" s="4">
        <f t="shared" si="225"/>
        <v>0</v>
      </c>
      <c r="AO124" s="4">
        <f t="shared" si="225"/>
        <v>4873449.6416915795</v>
      </c>
      <c r="AP124" s="4">
        <f t="shared" si="225"/>
        <v>15440851.056954831</v>
      </c>
      <c r="AQ124" s="20">
        <f t="shared" si="225"/>
        <v>0</v>
      </c>
      <c r="AR124" s="20">
        <f t="shared" si="225"/>
        <v>782.1572196997945</v>
      </c>
      <c r="AS124" s="20">
        <f t="shared" si="225"/>
        <v>2478.1569566633348</v>
      </c>
      <c r="AT124" s="85">
        <f t="shared" si="225"/>
        <v>1384381.2779989177</v>
      </c>
      <c r="AU124" s="85">
        <f t="shared" si="225"/>
        <v>48585261.037228972</v>
      </c>
      <c r="AV124" s="4">
        <f t="shared" si="225"/>
        <v>0</v>
      </c>
      <c r="AW124" s="4">
        <f t="shared" si="225"/>
        <v>703190.06989193615</v>
      </c>
      <c r="AX124" s="4">
        <f t="shared" si="225"/>
        <v>3282347.0678251185</v>
      </c>
      <c r="AY124" s="4">
        <f t="shared" si="225"/>
        <v>0</v>
      </c>
      <c r="AZ124" s="4">
        <f t="shared" si="225"/>
        <v>284716.90261616453</v>
      </c>
      <c r="BA124" s="4">
        <f t="shared" si="225"/>
        <v>1564750.7388962188</v>
      </c>
      <c r="BB124" s="20">
        <f t="shared" si="225"/>
        <v>0</v>
      </c>
      <c r="BC124" s="20">
        <f t="shared" si="225"/>
        <v>45.695225625538484</v>
      </c>
      <c r="BD124" s="20">
        <f t="shared" si="225"/>
        <v>251.13239644217504</v>
      </c>
      <c r="BF124" t="s">
        <v>18</v>
      </c>
      <c r="BG124" s="4">
        <f>BG104+BG103+BG92+BG105</f>
        <v>0</v>
      </c>
      <c r="BH124" s="4">
        <f>BH104+BH103+BH92+BH105</f>
        <v>0</v>
      </c>
      <c r="BI124" s="4"/>
      <c r="BJ124" s="85">
        <f t="shared" ref="BJ124:CE124" si="226">BJ104+BJ103+BJ92+BJ105</f>
        <v>7605004.6449948568</v>
      </c>
      <c r="BK124" s="85">
        <f t="shared" si="226"/>
        <v>558823054.68770397</v>
      </c>
      <c r="BL124" s="4">
        <f t="shared" si="226"/>
        <v>0</v>
      </c>
      <c r="BM124" s="4">
        <f t="shared" si="226"/>
        <v>5418767.8754760874</v>
      </c>
      <c r="BN124" s="4">
        <f t="shared" si="226"/>
        <v>22748167.613678589</v>
      </c>
      <c r="BO124" s="4">
        <f t="shared" si="226"/>
        <v>0</v>
      </c>
      <c r="BP124" s="4">
        <f t="shared" si="226"/>
        <v>1244938.6696423991</v>
      </c>
      <c r="BQ124" s="4">
        <f t="shared" si="226"/>
        <v>7449469.8689117003</v>
      </c>
      <c r="BR124" s="20">
        <f t="shared" si="226"/>
        <v>0</v>
      </c>
      <c r="BS124" s="20">
        <f t="shared" si="226"/>
        <v>678.73508919550068</v>
      </c>
      <c r="BT124" s="20">
        <f t="shared" si="226"/>
        <v>2808.1722422153425</v>
      </c>
      <c r="BU124" s="85">
        <f t="shared" si="226"/>
        <v>416602.87449634558</v>
      </c>
      <c r="BV124" s="85">
        <f t="shared" si="226"/>
        <v>35101987.187028065</v>
      </c>
      <c r="BW124" s="4">
        <f t="shared" si="226"/>
        <v>0</v>
      </c>
      <c r="BX124" s="4">
        <f t="shared" si="226"/>
        <v>299168.49764488847</v>
      </c>
      <c r="BY124" s="4">
        <f t="shared" si="226"/>
        <v>1428906.487313689</v>
      </c>
      <c r="BZ124" s="4">
        <f t="shared" si="226"/>
        <v>0</v>
      </c>
      <c r="CA124" s="4">
        <f t="shared" si="226"/>
        <v>69843.210254226869</v>
      </c>
      <c r="CB124" s="4">
        <f t="shared" si="226"/>
        <v>467932.01120670198</v>
      </c>
      <c r="CC124" s="20">
        <f t="shared" si="226"/>
        <v>0</v>
      </c>
      <c r="CD124" s="20">
        <f t="shared" si="226"/>
        <v>38.08980510095401</v>
      </c>
      <c r="CE124" s="20">
        <f t="shared" si="226"/>
        <v>176.39291227935763</v>
      </c>
      <c r="CG124" t="s">
        <v>18</v>
      </c>
      <c r="CH124" s="4">
        <f>CH104+CH103+CH92+CH105</f>
        <v>0</v>
      </c>
      <c r="CI124" s="4">
        <f>CI104+CI103+CI92+CI105</f>
        <v>0</v>
      </c>
      <c r="CJ124" s="4"/>
      <c r="CK124" s="85">
        <f t="shared" ref="CK124:DF124" si="227">CK104+CK103+CK92+CK105</f>
        <v>50450516.99199225</v>
      </c>
      <c r="CL124" s="85">
        <f t="shared" si="227"/>
        <v>404177906.69778264</v>
      </c>
      <c r="CM124" s="4">
        <f t="shared" si="227"/>
        <v>0</v>
      </c>
      <c r="CN124" s="4">
        <f t="shared" si="227"/>
        <v>22152220.481521551</v>
      </c>
      <c r="CO124" s="4">
        <f t="shared" si="227"/>
        <v>16940001.424585611</v>
      </c>
      <c r="CP124" s="4">
        <f t="shared" si="227"/>
        <v>0</v>
      </c>
      <c r="CQ124" s="4">
        <f t="shared" si="227"/>
        <v>15121927.980206553</v>
      </c>
      <c r="CR124" s="4">
        <f t="shared" si="227"/>
        <v>11338234.948721839</v>
      </c>
      <c r="CS124" s="20">
        <f t="shared" si="227"/>
        <v>0</v>
      </c>
      <c r="CT124" s="20">
        <f t="shared" si="227"/>
        <v>6188.8047415350411</v>
      </c>
      <c r="CU124" s="20">
        <f t="shared" si="227"/>
        <v>4594.1938800753287</v>
      </c>
      <c r="CV124" s="85">
        <f t="shared" si="227"/>
        <v>612649.1128525415</v>
      </c>
      <c r="CW124" s="85">
        <f t="shared" si="227"/>
        <v>40430149.802891299</v>
      </c>
      <c r="CX124" s="4">
        <f t="shared" si="227"/>
        <v>0</v>
      </c>
      <c r="CY124" s="4">
        <f t="shared" si="227"/>
        <v>265161.76200913254</v>
      </c>
      <c r="CZ124" s="4">
        <f t="shared" si="227"/>
        <v>1694518.1414116756</v>
      </c>
      <c r="DA124" s="4">
        <f t="shared" si="227"/>
        <v>0</v>
      </c>
      <c r="DB124" s="4">
        <f t="shared" si="227"/>
        <v>174143.28697168553</v>
      </c>
      <c r="DC124" s="4">
        <f t="shared" si="227"/>
        <v>1134170.2005002648</v>
      </c>
      <c r="DD124" s="20">
        <f t="shared" si="227"/>
        <v>0</v>
      </c>
      <c r="DE124" s="20">
        <f t="shared" si="227"/>
        <v>69.867290480044218</v>
      </c>
      <c r="DF124" s="20">
        <f t="shared" si="227"/>
        <v>459.55987132631401</v>
      </c>
      <c r="DH124" t="s">
        <v>18</v>
      </c>
      <c r="DI124" s="4">
        <f>DI104+DI103+DI92+DI105</f>
        <v>0</v>
      </c>
      <c r="DJ124" s="4">
        <f>DJ104+DJ103+DJ92+DJ105</f>
        <v>0</v>
      </c>
      <c r="DK124" s="4"/>
      <c r="DL124" s="85">
        <f t="shared" ref="DL124:EG124" si="228">DL104+DL103+DL92+DL105</f>
        <v>74391602.200531945</v>
      </c>
      <c r="DM124" s="85">
        <f t="shared" si="228"/>
        <v>803709077.01256537</v>
      </c>
      <c r="DN124" s="4">
        <f t="shared" si="228"/>
        <v>0</v>
      </c>
      <c r="DO124" s="4">
        <f t="shared" si="228"/>
        <v>48352889.959514648</v>
      </c>
      <c r="DP124" s="4">
        <f t="shared" si="228"/>
        <v>44742518.50733906</v>
      </c>
      <c r="DQ124" s="4">
        <f t="shared" si="228"/>
        <v>0</v>
      </c>
      <c r="DR124" s="4">
        <f t="shared" si="228"/>
        <v>8889073.7446565088</v>
      </c>
      <c r="DS124" s="4">
        <f t="shared" si="228"/>
        <v>8291437.4111091355</v>
      </c>
      <c r="DT124" s="20">
        <f t="shared" si="228"/>
        <v>0</v>
      </c>
      <c r="DU124" s="20">
        <f t="shared" si="228"/>
        <v>465.31672660314973</v>
      </c>
      <c r="DV124" s="20">
        <f t="shared" si="228"/>
        <v>441.87334272927689</v>
      </c>
      <c r="DW124" s="85">
        <f t="shared" si="228"/>
        <v>3492299.1365695447</v>
      </c>
      <c r="DX124" s="85">
        <f t="shared" si="228"/>
        <v>71192999.190937504</v>
      </c>
      <c r="DY124" s="4">
        <f t="shared" si="228"/>
        <v>0</v>
      </c>
      <c r="DZ124" s="4">
        <f t="shared" si="228"/>
        <v>2373717.6083193589</v>
      </c>
      <c r="EA124" s="4">
        <f t="shared" si="228"/>
        <v>4084573.2422957672</v>
      </c>
      <c r="EB124" s="4">
        <f t="shared" si="228"/>
        <v>0</v>
      </c>
      <c r="EC124" s="4">
        <f t="shared" si="228"/>
        <v>1294466.4547054211</v>
      </c>
      <c r="ED124" s="4">
        <f t="shared" si="228"/>
        <v>2212248.6849247855</v>
      </c>
      <c r="EE124" s="20">
        <f t="shared" si="228"/>
        <v>0</v>
      </c>
      <c r="EF124" s="20">
        <f t="shared" si="228"/>
        <v>62.474107374771421</v>
      </c>
      <c r="EG124" s="20">
        <f t="shared" si="228"/>
        <v>107.9785698146335</v>
      </c>
      <c r="EI124" t="s">
        <v>18</v>
      </c>
      <c r="EJ124">
        <f>SUM(EJ97:EJ112)+EJ95+EJ94</f>
        <v>545897110.178931</v>
      </c>
      <c r="EK124">
        <f>SUM(EK97:EK112)+EK95+EK94</f>
        <v>0</v>
      </c>
      <c r="EL124">
        <f t="shared" ref="EL124:FH124" si="229">SUM(EL97:EL112)+EL95+EL94</f>
        <v>0</v>
      </c>
      <c r="EM124" s="84">
        <f t="shared" si="229"/>
        <v>591178836.71413589</v>
      </c>
      <c r="EN124" s="84">
        <f t="shared" si="229"/>
        <v>949430624.93523705</v>
      </c>
      <c r="EO124">
        <f t="shared" si="229"/>
        <v>199793711.97951314</v>
      </c>
      <c r="EP124">
        <f t="shared" si="229"/>
        <v>215343394.25069299</v>
      </c>
      <c r="EQ124">
        <f t="shared" si="229"/>
        <v>11191564.547157178</v>
      </c>
      <c r="ER124">
        <f t="shared" si="229"/>
        <v>159859895.29670835</v>
      </c>
      <c r="ES124">
        <f t="shared" si="229"/>
        <v>172072016.27823123</v>
      </c>
      <c r="ET124">
        <f t="shared" si="229"/>
        <v>7888071.1694968725</v>
      </c>
      <c r="EU124">
        <f t="shared" si="229"/>
        <v>291816.62976951472</v>
      </c>
      <c r="EV124">
        <f t="shared" si="229"/>
        <v>314140.94628287404</v>
      </c>
      <c r="EW124">
        <f t="shared" si="229"/>
        <v>14423.134341075998</v>
      </c>
      <c r="EX124" s="84">
        <f t="shared" si="229"/>
        <v>735405.99949567742</v>
      </c>
      <c r="EY124" s="84">
        <f t="shared" si="229"/>
        <v>89269663.389500856</v>
      </c>
      <c r="EZ124">
        <f t="shared" si="229"/>
        <v>0</v>
      </c>
      <c r="FA124">
        <f t="shared" si="229"/>
        <v>265118.90359601431</v>
      </c>
      <c r="FB124">
        <f t="shared" si="229"/>
        <v>891353.57560177532</v>
      </c>
      <c r="FC124">
        <f t="shared" si="229"/>
        <v>0</v>
      </c>
      <c r="FD124">
        <f t="shared" si="229"/>
        <v>209027.21566251834</v>
      </c>
      <c r="FE124">
        <f t="shared" si="229"/>
        <v>624504.92577365588</v>
      </c>
      <c r="FF124">
        <f t="shared" si="229"/>
        <v>0</v>
      </c>
      <c r="FG124">
        <f t="shared" si="229"/>
        <v>386.80357908988987</v>
      </c>
      <c r="FH124">
        <f t="shared" si="229"/>
        <v>1142.0889873824124</v>
      </c>
      <c r="FJ124" t="s">
        <v>18</v>
      </c>
      <c r="FK124" s="4">
        <f>FK104+FK103+FK92+FK105</f>
        <v>0</v>
      </c>
      <c r="FL124" s="4">
        <f>FL104+FL103+FL92+FL105</f>
        <v>0</v>
      </c>
      <c r="FM124" s="4"/>
      <c r="FN124" s="85">
        <f t="shared" ref="FN124:GI124" si="230">FN104+FN103+FN92+FN105</f>
        <v>55921092.081112906</v>
      </c>
      <c r="FO124" s="85">
        <f t="shared" si="230"/>
        <v>499815159.11323351</v>
      </c>
      <c r="FP124" s="4">
        <f t="shared" si="230"/>
        <v>0</v>
      </c>
      <c r="FQ124" s="4">
        <f t="shared" si="230"/>
        <v>24530773.890112791</v>
      </c>
      <c r="FR124" s="4">
        <f t="shared" si="230"/>
        <v>20240105.532350119</v>
      </c>
      <c r="FS124" s="4">
        <f t="shared" si="230"/>
        <v>0</v>
      </c>
      <c r="FT124" s="4">
        <f t="shared" si="230"/>
        <v>16703635.427842766</v>
      </c>
      <c r="FU124" s="4">
        <f t="shared" si="230"/>
        <v>13533568.43685462</v>
      </c>
      <c r="FV124" s="20">
        <f t="shared" si="230"/>
        <v>0</v>
      </c>
      <c r="FW124" s="20">
        <f t="shared" si="230"/>
        <v>6856.0875994053968</v>
      </c>
      <c r="FX124" s="20">
        <f t="shared" si="230"/>
        <v>5503.8245220022964</v>
      </c>
      <c r="FY124" s="85">
        <f t="shared" si="230"/>
        <v>1014902.5743750512</v>
      </c>
      <c r="FZ124" s="85">
        <f t="shared" si="230"/>
        <v>48859033.546471216</v>
      </c>
      <c r="GA124" s="4">
        <f t="shared" si="230"/>
        <v>0</v>
      </c>
      <c r="GB124" s="4">
        <f t="shared" si="230"/>
        <v>438443.6037246373</v>
      </c>
      <c r="GC124" s="4">
        <f t="shared" si="230"/>
        <v>1978555.4262574366</v>
      </c>
      <c r="GD124" s="4">
        <f t="shared" si="230"/>
        <v>0</v>
      </c>
      <c r="GE124" s="4">
        <f t="shared" si="230"/>
        <v>286462.8473035366</v>
      </c>
      <c r="GF124" s="4">
        <f t="shared" si="230"/>
        <v>1322963.2239104221</v>
      </c>
      <c r="GG124" s="20">
        <f t="shared" si="230"/>
        <v>0</v>
      </c>
      <c r="GH124" s="20">
        <f t="shared" si="230"/>
        <v>115.09473980789161</v>
      </c>
      <c r="GI124" s="20">
        <f t="shared" si="230"/>
        <v>538.02199083257301</v>
      </c>
      <c r="GK124" t="s">
        <v>18</v>
      </c>
      <c r="GL124">
        <f>GL103+SUM(GL106:GL109)</f>
        <v>0</v>
      </c>
      <c r="GM124">
        <f t="shared" ref="GM124:HI124" si="231">GM103+SUM(GM106:GM109)</f>
        <v>0</v>
      </c>
      <c r="GN124">
        <f t="shared" si="231"/>
        <v>0</v>
      </c>
      <c r="GO124" s="84">
        <f t="shared" si="231"/>
        <v>1569560.0837877397</v>
      </c>
      <c r="GP124" s="84">
        <f t="shared" si="231"/>
        <v>862019381.99959219</v>
      </c>
      <c r="GQ124">
        <f t="shared" si="231"/>
        <v>0</v>
      </c>
      <c r="GR124">
        <f t="shared" si="231"/>
        <v>1123399.2442111406</v>
      </c>
      <c r="GS124">
        <f t="shared" si="231"/>
        <v>14127645.383884931</v>
      </c>
      <c r="GT124">
        <f t="shared" si="231"/>
        <v>0</v>
      </c>
      <c r="GU124">
        <f t="shared" si="231"/>
        <v>443167.39715545421</v>
      </c>
      <c r="GV124">
        <f t="shared" si="231"/>
        <v>5788672.5899124201</v>
      </c>
      <c r="GW124">
        <f t="shared" si="231"/>
        <v>0</v>
      </c>
      <c r="GX124">
        <f t="shared" si="231"/>
        <v>240.18331665318453</v>
      </c>
      <c r="GY124">
        <f t="shared" si="231"/>
        <v>1870.2796112450769</v>
      </c>
      <c r="GZ124" s="84">
        <f t="shared" si="231"/>
        <v>87563.36598827751</v>
      </c>
      <c r="HA124" s="84">
        <f t="shared" si="231"/>
        <v>48027734.626027532</v>
      </c>
      <c r="HB124">
        <f t="shared" si="231"/>
        <v>0</v>
      </c>
      <c r="HC124">
        <f t="shared" si="231"/>
        <v>63533.702059863695</v>
      </c>
      <c r="HD124">
        <f t="shared" si="231"/>
        <v>787127.08502437046</v>
      </c>
      <c r="HE124">
        <f t="shared" si="231"/>
        <v>0</v>
      </c>
      <c r="HF124">
        <f t="shared" si="231"/>
        <v>36182.193225026094</v>
      </c>
      <c r="HG124">
        <f t="shared" si="231"/>
        <v>322518.07417643972</v>
      </c>
      <c r="HH124">
        <f t="shared" si="231"/>
        <v>0</v>
      </c>
      <c r="HI124">
        <f t="shared" si="231"/>
        <v>19.609653662145977</v>
      </c>
      <c r="HJ124">
        <f>HJ103+SUM(HJ106:HJ109)</f>
        <v>104.20333315126203</v>
      </c>
      <c r="HL124" t="s">
        <v>18</v>
      </c>
      <c r="HM124">
        <f>SUM(HM97:HM112)+HM95+HM94</f>
        <v>545897110.178931</v>
      </c>
      <c r="HN124">
        <f>SUM(HN97:HN112)+HN95+HN94</f>
        <v>0</v>
      </c>
      <c r="HO124">
        <f t="shared" ref="HO124:IK124" si="232">SUM(HO97:HO112)+HO95+HO94</f>
        <v>0</v>
      </c>
      <c r="HP124" s="84">
        <f t="shared" si="232"/>
        <v>591178836.71413589</v>
      </c>
      <c r="HQ124" s="84">
        <f t="shared" si="232"/>
        <v>949430624.93523705</v>
      </c>
      <c r="HR124">
        <f t="shared" si="232"/>
        <v>199793711.97951314</v>
      </c>
      <c r="HS124">
        <f t="shared" si="232"/>
        <v>215343394.25069299</v>
      </c>
      <c r="HT124">
        <f t="shared" si="232"/>
        <v>11191564.547157178</v>
      </c>
      <c r="HU124">
        <f t="shared" si="232"/>
        <v>159859895.29670835</v>
      </c>
      <c r="HV124">
        <f t="shared" si="232"/>
        <v>172072016.27823123</v>
      </c>
      <c r="HW124">
        <f t="shared" si="232"/>
        <v>7888071.1694968725</v>
      </c>
      <c r="HX124">
        <f t="shared" si="232"/>
        <v>292998.52530903701</v>
      </c>
      <c r="HY124">
        <f t="shared" si="232"/>
        <v>315413.25822577556</v>
      </c>
      <c r="HZ124">
        <f t="shared" si="232"/>
        <v>14481.549922659242</v>
      </c>
      <c r="IA124" s="84">
        <f t="shared" si="232"/>
        <v>735405.99949567742</v>
      </c>
      <c r="IB124" s="84">
        <f t="shared" si="232"/>
        <v>89269663.389500856</v>
      </c>
      <c r="IC124">
        <f t="shared" si="232"/>
        <v>0</v>
      </c>
      <c r="ID124">
        <f t="shared" si="232"/>
        <v>265118.90359601431</v>
      </c>
      <c r="IE124">
        <f t="shared" si="232"/>
        <v>891353.57560177532</v>
      </c>
      <c r="IF124">
        <f t="shared" si="232"/>
        <v>0</v>
      </c>
      <c r="IG124">
        <f t="shared" si="232"/>
        <v>209027.21566251834</v>
      </c>
      <c r="IH124">
        <f t="shared" si="232"/>
        <v>624504.92577365588</v>
      </c>
      <c r="II124">
        <f t="shared" si="232"/>
        <v>0</v>
      </c>
      <c r="IJ124">
        <f t="shared" si="232"/>
        <v>388.370184204748</v>
      </c>
      <c r="IK124">
        <f t="shared" si="232"/>
        <v>1146.7145972422443</v>
      </c>
    </row>
    <row r="125" spans="30:245" x14ac:dyDescent="0.3">
      <c r="AD125">
        <v>124</v>
      </c>
      <c r="AE125" t="s">
        <v>72</v>
      </c>
      <c r="AF125" s="4">
        <f>SUM(AF114:AF124)</f>
        <v>1079663173.4649968</v>
      </c>
      <c r="AG125" s="4">
        <f t="shared" ref="AG125" si="233">SUM(AG114:AG124)</f>
        <v>135518210.24172422</v>
      </c>
      <c r="AI125" s="85">
        <f t="shared" ref="AI125" si="234">SUM(AI114:AI124)</f>
        <v>556921692.67248738</v>
      </c>
      <c r="AJ125" s="85">
        <f t="shared" ref="AJ125" si="235">SUM(AJ114:AJ124)</f>
        <v>1027043030.9621361</v>
      </c>
      <c r="AK125" s="4">
        <f t="shared" ref="AK125" si="236">SUM(AK114:AK124)</f>
        <v>657269741.33255899</v>
      </c>
      <c r="AL125" s="4">
        <f t="shared" ref="AL125" si="237">SUM(AL114:AL124)</f>
        <v>308381719.61454868</v>
      </c>
      <c r="AM125" s="4">
        <f t="shared" ref="AM125" si="238">SUM(AM114:AM124)</f>
        <v>333963018.89086258</v>
      </c>
      <c r="AN125" s="4">
        <f t="shared" ref="AN125" si="239">SUM(AN114:AN124)</f>
        <v>202365790.81750464</v>
      </c>
      <c r="AO125" s="4">
        <f t="shared" ref="AO125" si="240">SUM(AO114:AO124)</f>
        <v>86186809.297402874</v>
      </c>
      <c r="AP125" s="4">
        <f t="shared" ref="AP125" si="241">SUM(AP114:AP124)</f>
        <v>130460260.89306803</v>
      </c>
      <c r="AQ125" s="20">
        <f t="shared" ref="AQ125" si="242">SUM(AQ114:AQ124)</f>
        <v>22523.383007570817</v>
      </c>
      <c r="AR125" s="20">
        <f t="shared" ref="AR125" si="243">SUM(AR114:AR124)</f>
        <v>12506.408534099179</v>
      </c>
      <c r="AS125" s="20">
        <f t="shared" ref="AS125" si="244">SUM(AS114:AS124)</f>
        <v>16496.621350160673</v>
      </c>
      <c r="AT125" s="86">
        <f t="shared" ref="AT125" si="245">SUM(AT114:AT124)</f>
        <v>81257400.243160978</v>
      </c>
      <c r="AU125" s="86">
        <f t="shared" ref="AU125" si="246">SUM(AU114:AU124)</f>
        <v>104078870.75967638</v>
      </c>
      <c r="AV125" s="20">
        <f t="shared" ref="AV125" si="247">SUM(AV114:AV124)</f>
        <v>80746452.43971841</v>
      </c>
      <c r="AW125" s="20">
        <f t="shared" ref="AW125" si="248">SUM(AW114:AW124)</f>
        <v>44862289.788294032</v>
      </c>
      <c r="AX125" s="20">
        <f t="shared" ref="AX125" si="249">SUM(AX114:AX124)</f>
        <v>33843269.302057981</v>
      </c>
      <c r="AY125" s="20">
        <f t="shared" ref="AY125" si="250">SUM(AY114:AY124)</f>
        <v>18255281.440647751</v>
      </c>
      <c r="AZ125" s="20">
        <f t="shared" ref="AZ125" si="251">SUM(AZ114:AZ124)</f>
        <v>10986169.861148039</v>
      </c>
      <c r="BA125" s="20">
        <f t="shared" ref="BA125" si="252">SUM(BA114:BA124)</f>
        <v>13220630.707209265</v>
      </c>
      <c r="BB125" s="20">
        <f t="shared" ref="BB125" si="253">SUM(BB114:BB124)</f>
        <v>2405.7262409808636</v>
      </c>
      <c r="BC125" s="20">
        <f t="shared" ref="BC125" si="254">SUM(BC114:BC124)</f>
        <v>1476.5622121350275</v>
      </c>
      <c r="BD125" s="20">
        <f t="shared" ref="BD125" si="255">SUM(BD114:BD124)</f>
        <v>1671.7407837004143</v>
      </c>
      <c r="BF125" t="s">
        <v>72</v>
      </c>
      <c r="BG125" s="4">
        <f>SUM(BG114:BG124)</f>
        <v>1079663173.4649968</v>
      </c>
      <c r="BH125" s="4">
        <f>SUM(BH114:BH124)</f>
        <v>135518210.24172422</v>
      </c>
      <c r="BJ125" s="85">
        <f t="shared" ref="BJ125:CE125" si="256">SUM(BJ114:BJ124)</f>
        <v>518201684.04162139</v>
      </c>
      <c r="BK125" s="85">
        <f t="shared" si="256"/>
        <v>1174807309.786963</v>
      </c>
      <c r="BL125" s="4">
        <f t="shared" si="256"/>
        <v>672808879.43319154</v>
      </c>
      <c r="BM125" s="4">
        <f t="shared" si="256"/>
        <v>321068322.4458732</v>
      </c>
      <c r="BN125" s="4">
        <f t="shared" si="256"/>
        <v>421676734.0442211</v>
      </c>
      <c r="BO125" s="4">
        <f t="shared" si="256"/>
        <v>296323747.19270051</v>
      </c>
      <c r="BP125" s="4">
        <f t="shared" si="256"/>
        <v>87205075.232098266</v>
      </c>
      <c r="BQ125" s="4">
        <f t="shared" si="256"/>
        <v>143996507.83009484</v>
      </c>
      <c r="BR125" s="20">
        <f t="shared" si="256"/>
        <v>67407.410310131061</v>
      </c>
      <c r="BS125" s="20">
        <f t="shared" si="256"/>
        <v>15171.014357054022</v>
      </c>
      <c r="BT125" s="20">
        <f t="shared" si="256"/>
        <v>39324.451291218371</v>
      </c>
      <c r="BU125" s="86">
        <f t="shared" si="256"/>
        <v>87694210.587029457</v>
      </c>
      <c r="BV125" s="86">
        <f t="shared" si="256"/>
        <v>73794505.77323553</v>
      </c>
      <c r="BW125" s="20">
        <f t="shared" si="256"/>
        <v>70493560.95308347</v>
      </c>
      <c r="BX125" s="20">
        <f t="shared" si="256"/>
        <v>48675768.678743213</v>
      </c>
      <c r="BY125" s="20">
        <f t="shared" si="256"/>
        <v>26487259.591965035</v>
      </c>
      <c r="BZ125" s="20">
        <f t="shared" si="256"/>
        <v>14263508.531127378</v>
      </c>
      <c r="CA125" s="20">
        <f t="shared" si="256"/>
        <v>9827522.9638684355</v>
      </c>
      <c r="CB125" s="20">
        <f t="shared" si="256"/>
        <v>9045016.1825436763</v>
      </c>
      <c r="CC125" s="20">
        <f t="shared" si="256"/>
        <v>4678.7411007926157</v>
      </c>
      <c r="CD125" s="20">
        <f t="shared" si="256"/>
        <v>1764.5777210041254</v>
      </c>
      <c r="CE125" s="20">
        <f t="shared" si="256"/>
        <v>2470.1314195647651</v>
      </c>
      <c r="CG125" t="s">
        <v>72</v>
      </c>
      <c r="CH125" s="4">
        <f>SUM(CH114:CH124)</f>
        <v>1079663173.4649968</v>
      </c>
      <c r="CI125" s="4">
        <f>SUM(CI114:CI124)</f>
        <v>135518210.24172422</v>
      </c>
      <c r="CK125" s="85">
        <f t="shared" ref="CK125:DF125" si="257">SUM(CK114:CK124)</f>
        <v>602136529.56482768</v>
      </c>
      <c r="CL125" s="85">
        <f t="shared" si="257"/>
        <v>915002444.23619771</v>
      </c>
      <c r="CM125" s="4">
        <f t="shared" si="257"/>
        <v>551185731.69703388</v>
      </c>
      <c r="CN125" s="4">
        <f t="shared" si="257"/>
        <v>259613818.23871076</v>
      </c>
      <c r="CO125" s="4">
        <f t="shared" si="257"/>
        <v>299218934.22329056</v>
      </c>
      <c r="CP125" s="4">
        <f t="shared" si="257"/>
        <v>191775201.21658581</v>
      </c>
      <c r="CQ125" s="4">
        <f t="shared" si="257"/>
        <v>73095564.064064443</v>
      </c>
      <c r="CR125" s="4">
        <f t="shared" si="257"/>
        <v>100439390.11672744</v>
      </c>
      <c r="CS125" s="20">
        <f t="shared" si="257"/>
        <v>41985.869817898078</v>
      </c>
      <c r="CT125" s="20">
        <f t="shared" si="257"/>
        <v>19729.276891253969</v>
      </c>
      <c r="CU125" s="20">
        <f t="shared" si="257"/>
        <v>26686.644576342776</v>
      </c>
      <c r="CV125" s="86">
        <f t="shared" si="257"/>
        <v>52156995.318992302</v>
      </c>
      <c r="CW125" s="86">
        <f t="shared" si="257"/>
        <v>91528223.77830407</v>
      </c>
      <c r="CX125" s="20">
        <f t="shared" si="257"/>
        <v>86901587.319248766</v>
      </c>
      <c r="CY125" s="20">
        <f t="shared" si="257"/>
        <v>21838369.209380552</v>
      </c>
      <c r="CZ125" s="20">
        <f t="shared" si="257"/>
        <v>29931043.072957456</v>
      </c>
      <c r="DA125" s="20">
        <f t="shared" si="257"/>
        <v>21291484.239672143</v>
      </c>
      <c r="DB125" s="20">
        <f t="shared" si="257"/>
        <v>5203691.6253225207</v>
      </c>
      <c r="DC125" s="20">
        <f t="shared" si="257"/>
        <v>10047010.292343143</v>
      </c>
      <c r="DD125" s="20">
        <f t="shared" si="257"/>
        <v>7164.8569304116154</v>
      </c>
      <c r="DE125" s="20">
        <f t="shared" si="257"/>
        <v>1427.2084509876158</v>
      </c>
      <c r="DF125" s="20">
        <f t="shared" si="257"/>
        <v>2669.4804938084303</v>
      </c>
      <c r="DH125" t="s">
        <v>72</v>
      </c>
      <c r="DI125" s="4">
        <f>SUM(DI114:DI124)</f>
        <v>1079663173.4649968</v>
      </c>
      <c r="DJ125" s="4">
        <f>SUM(DJ114:DJ124)</f>
        <v>135518210.24172422</v>
      </c>
      <c r="DL125" s="85">
        <f t="shared" ref="DL125:EG125" si="258">SUM(DL114:DL124)</f>
        <v>1089736925.3925641</v>
      </c>
      <c r="DM125" s="85">
        <f t="shared" si="258"/>
        <v>1805507814.9968646</v>
      </c>
      <c r="DN125" s="4">
        <f t="shared" si="258"/>
        <v>388847046.00467718</v>
      </c>
      <c r="DO125" s="4">
        <f t="shared" si="258"/>
        <v>691596618.24258327</v>
      </c>
      <c r="DP125" s="4">
        <f t="shared" si="258"/>
        <v>679893371.52978253</v>
      </c>
      <c r="DQ125" s="4">
        <f t="shared" si="258"/>
        <v>223220142.01494563</v>
      </c>
      <c r="DR125" s="4">
        <f t="shared" si="258"/>
        <v>176392820.3663353</v>
      </c>
      <c r="DS125" s="4">
        <f t="shared" si="258"/>
        <v>265136777.15053499</v>
      </c>
      <c r="DT125" s="20">
        <f t="shared" si="258"/>
        <v>12681.326640572717</v>
      </c>
      <c r="DU125" s="20">
        <f t="shared" si="258"/>
        <v>9950.665035072283</v>
      </c>
      <c r="DV125" s="20">
        <f t="shared" si="258"/>
        <v>13444.107621819454</v>
      </c>
      <c r="DW125" s="86">
        <f t="shared" si="258"/>
        <v>93221892.643501982</v>
      </c>
      <c r="DX125" s="86">
        <f t="shared" si="258"/>
        <v>159932891.2522577</v>
      </c>
      <c r="DY125" s="20">
        <f t="shared" si="258"/>
        <v>65278033.991701774</v>
      </c>
      <c r="DZ125" s="20">
        <f t="shared" si="258"/>
        <v>45140087.170361437</v>
      </c>
      <c r="EA125" s="20">
        <f t="shared" si="258"/>
        <v>46067608.372953258</v>
      </c>
      <c r="EB125" s="20">
        <f t="shared" si="258"/>
        <v>21304691.139489442</v>
      </c>
      <c r="EC125" s="20">
        <f t="shared" si="258"/>
        <v>19332869.537877433</v>
      </c>
      <c r="ED125" s="20">
        <f t="shared" si="258"/>
        <v>24475040.572859786</v>
      </c>
      <c r="EE125" s="20">
        <f t="shared" si="258"/>
        <v>845.47060664611729</v>
      </c>
      <c r="EF125" s="20">
        <f t="shared" si="258"/>
        <v>1041.2874212816971</v>
      </c>
      <c r="EG125" s="20">
        <f t="shared" si="258"/>
        <v>1296.2526857296932</v>
      </c>
      <c r="EI125" t="s">
        <v>72</v>
      </c>
      <c r="EJ125">
        <f>SUM(EJ114:EJ124)</f>
        <v>1079663173.4649968</v>
      </c>
      <c r="EK125">
        <f>SUM(EK114:EK124)</f>
        <v>135518210.24172422</v>
      </c>
      <c r="EL125">
        <f t="shared" ref="EL125" si="259">SUM(EL114:EL124)</f>
        <v>0</v>
      </c>
      <c r="EM125" s="84">
        <f t="shared" ref="EM125" si="260">SUM(EM114:EM124)</f>
        <v>2354721272.9945135</v>
      </c>
      <c r="EN125" s="84">
        <f t="shared" ref="EN125" si="261">SUM(EN114:EN124)</f>
        <v>1532556994.9718528</v>
      </c>
      <c r="EO125">
        <f t="shared" ref="EO125" si="262">SUM(EO114:EO124)</f>
        <v>233760072.43426406</v>
      </c>
      <c r="EP125">
        <f t="shared" ref="EP125" si="263">SUM(EP114:EP124)</f>
        <v>452608380.03845394</v>
      </c>
      <c r="EQ125">
        <f t="shared" ref="EQ125" si="264">SUM(EQ114:EQ124)</f>
        <v>143290324.68716586</v>
      </c>
      <c r="ER125">
        <f t="shared" ref="ER125" si="265">SUM(ER114:ER124)</f>
        <v>174140993.15272945</v>
      </c>
      <c r="ES125">
        <f t="shared" ref="ES125" si="266">SUM(ES114:ES124)</f>
        <v>223825947.87370208</v>
      </c>
      <c r="ET125">
        <f t="shared" ref="ET125" si="267">SUM(ET114:ET124)</f>
        <v>83836098.550246105</v>
      </c>
      <c r="EU125">
        <f t="shared" ref="EU125" si="268">SUM(EU114:EU124)</f>
        <v>330836.76443388913</v>
      </c>
      <c r="EV125">
        <f t="shared" ref="EV125" si="269">SUM(EV114:EV124)</f>
        <v>436633.16184417979</v>
      </c>
      <c r="EW125">
        <f t="shared" ref="EW125" si="270">SUM(EW114:EW124)</f>
        <v>504588.80157110759</v>
      </c>
      <c r="EX125" s="84">
        <f t="shared" ref="EX125" si="271">SUM(EX114:EX124)</f>
        <v>168520094.83069533</v>
      </c>
      <c r="EY125" s="84">
        <f t="shared" ref="EY125" si="272">SUM(EY114:EY124)</f>
        <v>147568745.67202815</v>
      </c>
      <c r="EZ125">
        <f t="shared" ref="EZ125" si="273">SUM(EZ114:EZ124)</f>
        <v>46853327.442845866</v>
      </c>
      <c r="FA125">
        <f t="shared" ref="FA125" si="274">SUM(FA114:FA124)</f>
        <v>39526720.696520194</v>
      </c>
      <c r="FB125">
        <f t="shared" ref="FB125" si="275">SUM(FB114:FB124)</f>
        <v>15035348.123354319</v>
      </c>
      <c r="FC125">
        <f t="shared" ref="FC125" si="276">SUM(FC114:FC124)</f>
        <v>25859137.395349197</v>
      </c>
      <c r="FD125">
        <f t="shared" ref="FD125" si="277">SUM(FD114:FD124)</f>
        <v>10822373.915864075</v>
      </c>
      <c r="FE125">
        <f t="shared" ref="FE125" si="278">SUM(FE114:FE124)</f>
        <v>9341180.1621794645</v>
      </c>
      <c r="FF125">
        <f t="shared" ref="FF125" si="279">SUM(FF114:FF124)</f>
        <v>188103.24484079206</v>
      </c>
      <c r="FG125">
        <f t="shared" ref="FG125" si="280">SUM(FG114:FG124)</f>
        <v>61704.960070873232</v>
      </c>
      <c r="FH125">
        <f t="shared" ref="FH125" si="281">SUM(FH114:FH124)</f>
        <v>59517.319012906199</v>
      </c>
      <c r="FJ125" t="s">
        <v>72</v>
      </c>
      <c r="FK125" s="4">
        <f>SUM(FK114:FK124)</f>
        <v>1079663173.4649968</v>
      </c>
      <c r="FL125" s="4">
        <f>SUM(FL114:FL124)</f>
        <v>135518210.24172422</v>
      </c>
      <c r="FN125" s="85">
        <f t="shared" ref="FN125:GI125" si="282">SUM(FN114:FN124)</f>
        <v>1073182137.0702136</v>
      </c>
      <c r="FO125" s="85">
        <f t="shared" si="282"/>
        <v>1270566837.8465719</v>
      </c>
      <c r="FP125" s="4">
        <f t="shared" si="282"/>
        <v>551185731.69703388</v>
      </c>
      <c r="FQ125" s="4">
        <f t="shared" si="282"/>
        <v>461262575.67889857</v>
      </c>
      <c r="FR125" s="4">
        <f t="shared" si="282"/>
        <v>424177571.63890779</v>
      </c>
      <c r="FS125" s="4">
        <f t="shared" si="282"/>
        <v>191775201.21658581</v>
      </c>
      <c r="FT125" s="4">
        <f t="shared" si="282"/>
        <v>125639128.24078585</v>
      </c>
      <c r="FU125" s="4">
        <f t="shared" si="282"/>
        <v>135944003.39015159</v>
      </c>
      <c r="FV125" s="20">
        <f t="shared" si="282"/>
        <v>42161.308893516456</v>
      </c>
      <c r="FW125" s="20">
        <f t="shared" si="282"/>
        <v>32905.704328904249</v>
      </c>
      <c r="FX125" s="20">
        <f t="shared" si="282"/>
        <v>36164.658697949322</v>
      </c>
      <c r="FY125" s="86">
        <f t="shared" si="282"/>
        <v>92152065.244431347</v>
      </c>
      <c r="FZ125" s="86">
        <f t="shared" si="282"/>
        <v>124203251.18493557</v>
      </c>
      <c r="GA125" s="20">
        <f t="shared" si="282"/>
        <v>86901587.319248766</v>
      </c>
      <c r="GB125" s="20">
        <f t="shared" si="282"/>
        <v>39637475.958899334</v>
      </c>
      <c r="GC125" s="20">
        <f t="shared" si="282"/>
        <v>41465141.311712064</v>
      </c>
      <c r="GD125" s="20">
        <f t="shared" si="282"/>
        <v>21291484.239672143</v>
      </c>
      <c r="GE125" s="20">
        <f t="shared" si="282"/>
        <v>9737101.2050020546</v>
      </c>
      <c r="GF125" s="20">
        <f t="shared" si="282"/>
        <v>13289097.981472459</v>
      </c>
      <c r="GG125" s="20">
        <f t="shared" si="282"/>
        <v>7194.7954759809027</v>
      </c>
      <c r="GH125" s="20">
        <f t="shared" si="282"/>
        <v>2564.634278704742</v>
      </c>
      <c r="GI125" s="20">
        <f t="shared" si="282"/>
        <v>3535.2474615910519</v>
      </c>
      <c r="GK125" t="s">
        <v>72</v>
      </c>
      <c r="GL125">
        <f>SUM(GL114:GL124)</f>
        <v>1079663173.4649968</v>
      </c>
      <c r="GM125">
        <f t="shared" ref="GM125:HI125" si="283">SUM(GM114:GM124)</f>
        <v>135518210.24172422</v>
      </c>
      <c r="GN125">
        <f t="shared" si="283"/>
        <v>0</v>
      </c>
      <c r="GO125" s="84">
        <f t="shared" si="283"/>
        <v>891970810.79388905</v>
      </c>
      <c r="GP125" s="84">
        <f t="shared" si="283"/>
        <v>1491575754.3075423</v>
      </c>
      <c r="GQ125">
        <f t="shared" si="283"/>
        <v>658160270.70897615</v>
      </c>
      <c r="GR125">
        <f t="shared" si="283"/>
        <v>410263754.37224007</v>
      </c>
      <c r="GS125">
        <f t="shared" si="283"/>
        <v>371066473.05184096</v>
      </c>
      <c r="GT125">
        <f t="shared" si="283"/>
        <v>109739079.58094631</v>
      </c>
      <c r="GU125">
        <f t="shared" si="283"/>
        <v>125338798.77347374</v>
      </c>
      <c r="GV125">
        <f t="shared" si="283"/>
        <v>100330329.71381807</v>
      </c>
      <c r="GW125">
        <f t="shared" si="283"/>
        <v>17863.482953828199</v>
      </c>
      <c r="GX125">
        <f t="shared" si="283"/>
        <v>18338.841863634472</v>
      </c>
      <c r="GY125">
        <f t="shared" si="283"/>
        <v>18660.00185505109</v>
      </c>
      <c r="GZ125" s="84">
        <f t="shared" si="283"/>
        <v>45730515.750399165</v>
      </c>
      <c r="HA125" s="84">
        <f t="shared" si="283"/>
        <v>83103705.08877188</v>
      </c>
      <c r="HB125">
        <f t="shared" si="283"/>
        <v>36784204.384714715</v>
      </c>
      <c r="HC125">
        <f t="shared" si="283"/>
        <v>24358070.571797587</v>
      </c>
      <c r="HD125">
        <f t="shared" si="283"/>
        <v>20674108.341984194</v>
      </c>
      <c r="HE125">
        <f t="shared" si="283"/>
        <v>6947126.7890538219</v>
      </c>
      <c r="HF125">
        <f t="shared" si="283"/>
        <v>6202978.3888828643</v>
      </c>
      <c r="HG125">
        <f t="shared" si="283"/>
        <v>5589942.1185397226</v>
      </c>
      <c r="HH125">
        <f t="shared" si="283"/>
        <v>4726.5114033273949</v>
      </c>
      <c r="HI125">
        <f t="shared" si="283"/>
        <v>1403.0311754048673</v>
      </c>
      <c r="HJ125">
        <f>SUM(HJ114:HJ124)</f>
        <v>1039.649033339253</v>
      </c>
      <c r="HL125" t="s">
        <v>72</v>
      </c>
      <c r="HM125">
        <f>SUM(HM114:HM124)</f>
        <v>1079663173.4649968</v>
      </c>
      <c r="HN125">
        <f>SUM(HN114:HN124)</f>
        <v>135518210.24172422</v>
      </c>
      <c r="HO125">
        <f t="shared" ref="HO125:IK125" si="284">SUM(HO114:HO124)</f>
        <v>0</v>
      </c>
      <c r="HP125" s="84">
        <f t="shared" si="284"/>
        <v>2354721272.9945135</v>
      </c>
      <c r="HQ125" s="84">
        <f t="shared" si="284"/>
        <v>1532556994.9718528</v>
      </c>
      <c r="HR125">
        <f t="shared" si="284"/>
        <v>233760072.43426406</v>
      </c>
      <c r="HS125">
        <f t="shared" si="284"/>
        <v>452608380.03845394</v>
      </c>
      <c r="HT125">
        <f t="shared" si="284"/>
        <v>143290324.68716586</v>
      </c>
      <c r="HU125">
        <f t="shared" si="284"/>
        <v>174140993.15272945</v>
      </c>
      <c r="HV125">
        <f t="shared" si="284"/>
        <v>223825947.87370208</v>
      </c>
      <c r="HW125">
        <f t="shared" si="284"/>
        <v>83836098.550246105</v>
      </c>
      <c r="HX125">
        <f t="shared" si="284"/>
        <v>332176.69662522187</v>
      </c>
      <c r="HY125">
        <f t="shared" si="284"/>
        <v>438401.58329020476</v>
      </c>
      <c r="HZ125">
        <f t="shared" si="284"/>
        <v>506632.45225112827</v>
      </c>
      <c r="IA125" s="84">
        <f t="shared" si="284"/>
        <v>168520094.83069533</v>
      </c>
      <c r="IB125" s="84">
        <f t="shared" si="284"/>
        <v>147568745.67202815</v>
      </c>
      <c r="IC125">
        <f t="shared" si="284"/>
        <v>46853327.442845866</v>
      </c>
      <c r="ID125">
        <f t="shared" si="284"/>
        <v>39526720.696520194</v>
      </c>
      <c r="IE125">
        <f t="shared" si="284"/>
        <v>15035348.123354319</v>
      </c>
      <c r="IF125">
        <f t="shared" si="284"/>
        <v>25859137.395349197</v>
      </c>
      <c r="IG125">
        <f t="shared" si="284"/>
        <v>10822373.915864075</v>
      </c>
      <c r="IH125">
        <f t="shared" si="284"/>
        <v>9341180.1621794645</v>
      </c>
      <c r="II125">
        <f t="shared" si="284"/>
        <v>1986.0221633406641</v>
      </c>
      <c r="IJ125">
        <f t="shared" si="284"/>
        <v>6545.5264861536498</v>
      </c>
      <c r="IK125">
        <f t="shared" si="284"/>
        <v>4730.8493691708718</v>
      </c>
    </row>
    <row r="126" spans="30:245" x14ac:dyDescent="0.3">
      <c r="AD126">
        <v>125</v>
      </c>
    </row>
    <row r="127" spans="30:245" x14ac:dyDescent="0.3">
      <c r="AD127">
        <v>126</v>
      </c>
    </row>
    <row r="128" spans="30:245" x14ac:dyDescent="0.3">
      <c r="AD128">
        <v>127</v>
      </c>
    </row>
    <row r="129" spans="30:245" x14ac:dyDescent="0.3">
      <c r="AD129">
        <v>128</v>
      </c>
    </row>
    <row r="130" spans="30:245" x14ac:dyDescent="0.3">
      <c r="AD130">
        <v>129</v>
      </c>
    </row>
    <row r="131" spans="30:245" x14ac:dyDescent="0.3">
      <c r="AD131">
        <v>130</v>
      </c>
    </row>
    <row r="132" spans="30:245" x14ac:dyDescent="0.3">
      <c r="AD132">
        <v>131</v>
      </c>
    </row>
    <row r="133" spans="30:245" x14ac:dyDescent="0.3">
      <c r="AD133">
        <v>132</v>
      </c>
      <c r="AI133" s="84" t="s">
        <v>192</v>
      </c>
      <c r="AT133" s="84" t="s">
        <v>244</v>
      </c>
      <c r="BJ133" s="84" t="s">
        <v>192</v>
      </c>
      <c r="BU133" s="84" t="s">
        <v>244</v>
      </c>
      <c r="CK133" s="84" t="s">
        <v>192</v>
      </c>
      <c r="CV133" s="84" t="s">
        <v>244</v>
      </c>
      <c r="DL133" s="84" t="s">
        <v>192</v>
      </c>
      <c r="DW133" s="84" t="s">
        <v>244</v>
      </c>
      <c r="EM133" s="84" t="s">
        <v>192</v>
      </c>
      <c r="EX133" s="84" t="s">
        <v>244</v>
      </c>
      <c r="FN133" s="84" t="s">
        <v>192</v>
      </c>
      <c r="FO133" s="84"/>
      <c r="FY133" s="84" t="s">
        <v>244</v>
      </c>
      <c r="FZ133" s="84"/>
      <c r="GO133" s="84" t="s">
        <v>192</v>
      </c>
      <c r="GP133" s="84"/>
      <c r="GZ133" s="84" t="s">
        <v>244</v>
      </c>
      <c r="HA133" s="84"/>
      <c r="HP133" s="84" t="s">
        <v>192</v>
      </c>
      <c r="HQ133" s="84"/>
      <c r="IA133" s="84" t="s">
        <v>244</v>
      </c>
      <c r="IB133" s="84"/>
    </row>
    <row r="134" spans="30:245" x14ac:dyDescent="0.3">
      <c r="AD134">
        <v>133</v>
      </c>
      <c r="AE134" s="1" t="s">
        <v>28</v>
      </c>
      <c r="AI134" s="84" t="s">
        <v>80</v>
      </c>
      <c r="AK134" t="s">
        <v>83</v>
      </c>
      <c r="AN134" t="s">
        <v>90</v>
      </c>
      <c r="AQ134" t="s">
        <v>91</v>
      </c>
      <c r="AT134" s="84" t="s">
        <v>80</v>
      </c>
      <c r="AV134" t="s">
        <v>83</v>
      </c>
      <c r="AY134" t="s">
        <v>90</v>
      </c>
      <c r="BB134" t="s">
        <v>91</v>
      </c>
      <c r="BF134" s="1" t="s">
        <v>28</v>
      </c>
      <c r="BJ134" s="84" t="s">
        <v>80</v>
      </c>
      <c r="BL134" t="s">
        <v>83</v>
      </c>
      <c r="BO134" t="s">
        <v>90</v>
      </c>
      <c r="BR134" t="s">
        <v>91</v>
      </c>
      <c r="BU134" s="84" t="s">
        <v>80</v>
      </c>
      <c r="BW134" t="s">
        <v>83</v>
      </c>
      <c r="BZ134" t="s">
        <v>90</v>
      </c>
      <c r="CC134" t="s">
        <v>91</v>
      </c>
      <c r="CG134" s="1" t="s">
        <v>28</v>
      </c>
      <c r="CK134" s="84" t="s">
        <v>80</v>
      </c>
      <c r="CM134" t="s">
        <v>83</v>
      </c>
      <c r="CP134" t="s">
        <v>90</v>
      </c>
      <c r="CS134" t="s">
        <v>91</v>
      </c>
      <c r="CV134" s="84" t="s">
        <v>80</v>
      </c>
      <c r="CX134" t="s">
        <v>83</v>
      </c>
      <c r="DA134" t="s">
        <v>90</v>
      </c>
      <c r="DD134" t="s">
        <v>91</v>
      </c>
      <c r="DH134" s="1" t="s">
        <v>28</v>
      </c>
      <c r="DL134" s="84" t="s">
        <v>80</v>
      </c>
      <c r="DN134" t="s">
        <v>83</v>
      </c>
      <c r="DQ134" t="s">
        <v>90</v>
      </c>
      <c r="DT134" t="s">
        <v>91</v>
      </c>
      <c r="DW134" s="84" t="s">
        <v>80</v>
      </c>
      <c r="DY134" t="s">
        <v>83</v>
      </c>
      <c r="EB134" t="s">
        <v>90</v>
      </c>
      <c r="EE134" t="s">
        <v>91</v>
      </c>
      <c r="EI134" s="1" t="s">
        <v>28</v>
      </c>
      <c r="EM134" s="84" t="s">
        <v>80</v>
      </c>
      <c r="EO134" t="s">
        <v>83</v>
      </c>
      <c r="ER134" t="s">
        <v>90</v>
      </c>
      <c r="EU134" t="s">
        <v>91</v>
      </c>
      <c r="EX134" s="84" t="s">
        <v>80</v>
      </c>
      <c r="EZ134" t="s">
        <v>83</v>
      </c>
      <c r="FC134" t="s">
        <v>90</v>
      </c>
      <c r="FF134" t="s">
        <v>91</v>
      </c>
      <c r="FJ134" s="1" t="s">
        <v>28</v>
      </c>
      <c r="FN134" s="84" t="s">
        <v>80</v>
      </c>
      <c r="FO134" s="84"/>
      <c r="FP134" t="s">
        <v>83</v>
      </c>
      <c r="FS134" t="s">
        <v>90</v>
      </c>
      <c r="FV134" t="s">
        <v>91</v>
      </c>
      <c r="FY134" s="84" t="s">
        <v>80</v>
      </c>
      <c r="FZ134" s="84"/>
      <c r="GA134" t="s">
        <v>83</v>
      </c>
      <c r="GD134" t="s">
        <v>90</v>
      </c>
      <c r="GG134" t="s">
        <v>91</v>
      </c>
      <c r="GK134" s="1" t="s">
        <v>28</v>
      </c>
      <c r="GO134" s="84" t="s">
        <v>80</v>
      </c>
      <c r="GP134" s="84"/>
      <c r="GQ134" t="s">
        <v>83</v>
      </c>
      <c r="GT134" t="s">
        <v>90</v>
      </c>
      <c r="GW134" t="s">
        <v>91</v>
      </c>
      <c r="GZ134" s="84" t="s">
        <v>80</v>
      </c>
      <c r="HA134" s="84"/>
      <c r="HB134" t="s">
        <v>83</v>
      </c>
      <c r="HE134" t="s">
        <v>90</v>
      </c>
      <c r="HH134" t="s">
        <v>91</v>
      </c>
      <c r="HL134" s="1" t="s">
        <v>28</v>
      </c>
      <c r="HP134" s="84" t="s">
        <v>80</v>
      </c>
      <c r="HQ134" s="84"/>
      <c r="HR134" t="s">
        <v>83</v>
      </c>
      <c r="HU134" t="s">
        <v>90</v>
      </c>
      <c r="HX134" t="s">
        <v>91</v>
      </c>
      <c r="IA134" s="84" t="s">
        <v>80</v>
      </c>
      <c r="IB134" s="84"/>
      <c r="IC134" t="s">
        <v>83</v>
      </c>
      <c r="IF134" t="s">
        <v>90</v>
      </c>
      <c r="II134" t="s">
        <v>91</v>
      </c>
    </row>
    <row r="135" spans="30:245" x14ac:dyDescent="0.3">
      <c r="AD135">
        <v>134</v>
      </c>
      <c r="AE135" s="1" t="s">
        <v>4</v>
      </c>
      <c r="AF135" t="s">
        <v>192</v>
      </c>
      <c r="AG135" t="s">
        <v>244</v>
      </c>
      <c r="AI135" s="84" t="s">
        <v>96</v>
      </c>
      <c r="AJ135" s="84" t="s">
        <v>99</v>
      </c>
      <c r="AK135" t="s">
        <v>95</v>
      </c>
      <c r="AL135" t="s">
        <v>96</v>
      </c>
      <c r="AM135" t="s">
        <v>99</v>
      </c>
      <c r="AN135" t="s">
        <v>95</v>
      </c>
      <c r="AO135" t="s">
        <v>96</v>
      </c>
      <c r="AP135" t="s">
        <v>99</v>
      </c>
      <c r="AQ135" t="s">
        <v>95</v>
      </c>
      <c r="AR135" t="s">
        <v>96</v>
      </c>
      <c r="AS135" t="s">
        <v>99</v>
      </c>
      <c r="AT135" s="84" t="s">
        <v>96</v>
      </c>
      <c r="AU135" s="84" t="s">
        <v>99</v>
      </c>
      <c r="AV135" t="s">
        <v>95</v>
      </c>
      <c r="AW135" t="s">
        <v>96</v>
      </c>
      <c r="AX135" t="s">
        <v>99</v>
      </c>
      <c r="AY135" t="s">
        <v>95</v>
      </c>
      <c r="AZ135" t="s">
        <v>96</v>
      </c>
      <c r="BA135" t="s">
        <v>99</v>
      </c>
      <c r="BB135" t="s">
        <v>95</v>
      </c>
      <c r="BC135" t="s">
        <v>96</v>
      </c>
      <c r="BD135" t="s">
        <v>99</v>
      </c>
      <c r="BF135" s="1" t="s">
        <v>5</v>
      </c>
      <c r="BG135" t="s">
        <v>192</v>
      </c>
      <c r="BH135" t="s">
        <v>244</v>
      </c>
      <c r="BJ135" s="84" t="s">
        <v>96</v>
      </c>
      <c r="BK135" s="84" t="s">
        <v>99</v>
      </c>
      <c r="BL135" t="s">
        <v>95</v>
      </c>
      <c r="BM135" t="s">
        <v>96</v>
      </c>
      <c r="BN135" t="s">
        <v>99</v>
      </c>
      <c r="BO135" t="s">
        <v>95</v>
      </c>
      <c r="BP135" t="s">
        <v>96</v>
      </c>
      <c r="BQ135" t="s">
        <v>99</v>
      </c>
      <c r="BR135" t="s">
        <v>95</v>
      </c>
      <c r="BS135" t="s">
        <v>96</v>
      </c>
      <c r="BT135" t="s">
        <v>99</v>
      </c>
      <c r="BU135" s="84" t="s">
        <v>96</v>
      </c>
      <c r="BV135" s="84" t="s">
        <v>99</v>
      </c>
      <c r="BW135" t="s">
        <v>95</v>
      </c>
      <c r="BX135" t="s">
        <v>96</v>
      </c>
      <c r="BY135" t="s">
        <v>99</v>
      </c>
      <c r="BZ135" t="s">
        <v>95</v>
      </c>
      <c r="CA135" t="s">
        <v>96</v>
      </c>
      <c r="CB135" t="s">
        <v>99</v>
      </c>
      <c r="CC135" t="s">
        <v>95</v>
      </c>
      <c r="CD135" t="s">
        <v>96</v>
      </c>
      <c r="CE135" t="s">
        <v>99</v>
      </c>
      <c r="CG135" s="1" t="s">
        <v>6</v>
      </c>
      <c r="CH135" t="s">
        <v>192</v>
      </c>
      <c r="CI135" t="s">
        <v>244</v>
      </c>
      <c r="CK135" s="84" t="s">
        <v>96</v>
      </c>
      <c r="CL135" s="84" t="s">
        <v>99</v>
      </c>
      <c r="CM135" t="s">
        <v>95</v>
      </c>
      <c r="CN135" t="s">
        <v>96</v>
      </c>
      <c r="CO135" t="s">
        <v>99</v>
      </c>
      <c r="CP135" t="s">
        <v>95</v>
      </c>
      <c r="CQ135" t="s">
        <v>96</v>
      </c>
      <c r="CR135" t="s">
        <v>99</v>
      </c>
      <c r="CS135" t="s">
        <v>95</v>
      </c>
      <c r="CT135" t="s">
        <v>96</v>
      </c>
      <c r="CU135" t="s">
        <v>99</v>
      </c>
      <c r="CV135" s="84" t="s">
        <v>96</v>
      </c>
      <c r="CW135" s="84" t="s">
        <v>99</v>
      </c>
      <c r="CX135" t="s">
        <v>95</v>
      </c>
      <c r="CY135" t="s">
        <v>96</v>
      </c>
      <c r="CZ135" t="s">
        <v>99</v>
      </c>
      <c r="DA135" t="s">
        <v>95</v>
      </c>
      <c r="DB135" t="s">
        <v>96</v>
      </c>
      <c r="DC135" t="s">
        <v>99</v>
      </c>
      <c r="DD135" t="s">
        <v>95</v>
      </c>
      <c r="DE135" t="s">
        <v>96</v>
      </c>
      <c r="DF135" t="s">
        <v>99</v>
      </c>
      <c r="DH135" s="1" t="s">
        <v>7</v>
      </c>
      <c r="DI135" t="s">
        <v>192</v>
      </c>
      <c r="DJ135" t="s">
        <v>244</v>
      </c>
      <c r="DL135" s="84" t="s">
        <v>96</v>
      </c>
      <c r="DM135" s="84" t="s">
        <v>99</v>
      </c>
      <c r="DN135" t="s">
        <v>95</v>
      </c>
      <c r="DO135" t="s">
        <v>96</v>
      </c>
      <c r="DP135" t="s">
        <v>99</v>
      </c>
      <c r="DQ135" t="s">
        <v>95</v>
      </c>
      <c r="DR135" t="s">
        <v>96</v>
      </c>
      <c r="DS135" t="s">
        <v>99</v>
      </c>
      <c r="DT135" t="s">
        <v>95</v>
      </c>
      <c r="DU135" t="s">
        <v>96</v>
      </c>
      <c r="DV135" t="s">
        <v>99</v>
      </c>
      <c r="DW135" s="84" t="s">
        <v>96</v>
      </c>
      <c r="DX135" s="84" t="s">
        <v>99</v>
      </c>
      <c r="DY135" t="s">
        <v>95</v>
      </c>
      <c r="DZ135" t="s">
        <v>96</v>
      </c>
      <c r="EA135" t="s">
        <v>99</v>
      </c>
      <c r="EB135" t="s">
        <v>95</v>
      </c>
      <c r="EC135" t="s">
        <v>96</v>
      </c>
      <c r="ED135" t="s">
        <v>99</v>
      </c>
      <c r="EE135" t="s">
        <v>95</v>
      </c>
      <c r="EF135" t="s">
        <v>96</v>
      </c>
      <c r="EG135" t="s">
        <v>99</v>
      </c>
      <c r="EI135" s="1" t="s">
        <v>8</v>
      </c>
      <c r="EJ135" t="s">
        <v>192</v>
      </c>
      <c r="EK135" t="s">
        <v>244</v>
      </c>
      <c r="EM135" s="84" t="s">
        <v>96</v>
      </c>
      <c r="EN135" s="84" t="s">
        <v>99</v>
      </c>
      <c r="EO135" t="s">
        <v>95</v>
      </c>
      <c r="EP135" t="s">
        <v>96</v>
      </c>
      <c r="EQ135" t="s">
        <v>99</v>
      </c>
      <c r="ER135" t="s">
        <v>95</v>
      </c>
      <c r="ES135" t="s">
        <v>96</v>
      </c>
      <c r="ET135" t="s">
        <v>99</v>
      </c>
      <c r="EU135" t="s">
        <v>95</v>
      </c>
      <c r="EV135" t="s">
        <v>96</v>
      </c>
      <c r="EW135" t="s">
        <v>99</v>
      </c>
      <c r="EX135" s="84" t="s">
        <v>96</v>
      </c>
      <c r="EY135" s="84" t="s">
        <v>99</v>
      </c>
      <c r="EZ135" t="s">
        <v>95</v>
      </c>
      <c r="FA135" t="s">
        <v>96</v>
      </c>
      <c r="FB135" t="s">
        <v>99</v>
      </c>
      <c r="FC135" t="s">
        <v>95</v>
      </c>
      <c r="FD135" t="s">
        <v>96</v>
      </c>
      <c r="FE135" t="s">
        <v>99</v>
      </c>
      <c r="FF135" t="s">
        <v>95</v>
      </c>
      <c r="FG135" t="s">
        <v>96</v>
      </c>
      <c r="FH135" t="s">
        <v>99</v>
      </c>
      <c r="FJ135" s="1" t="s">
        <v>914</v>
      </c>
      <c r="FK135" t="s">
        <v>192</v>
      </c>
      <c r="FL135" t="s">
        <v>244</v>
      </c>
      <c r="FN135" s="84" t="s">
        <v>96</v>
      </c>
      <c r="FO135" s="84" t="s">
        <v>99</v>
      </c>
      <c r="FP135" t="s">
        <v>95</v>
      </c>
      <c r="FQ135" t="s">
        <v>96</v>
      </c>
      <c r="FR135" t="s">
        <v>99</v>
      </c>
      <c r="FS135" t="s">
        <v>95</v>
      </c>
      <c r="FT135" t="s">
        <v>96</v>
      </c>
      <c r="FU135" t="s">
        <v>99</v>
      </c>
      <c r="FV135" t="s">
        <v>95</v>
      </c>
      <c r="FW135" t="s">
        <v>96</v>
      </c>
      <c r="FX135" t="s">
        <v>99</v>
      </c>
      <c r="FY135" s="84" t="s">
        <v>96</v>
      </c>
      <c r="FZ135" s="84" t="s">
        <v>99</v>
      </c>
      <c r="GA135" t="s">
        <v>95</v>
      </c>
      <c r="GB135" t="s">
        <v>96</v>
      </c>
      <c r="GC135" t="s">
        <v>99</v>
      </c>
      <c r="GD135" t="s">
        <v>95</v>
      </c>
      <c r="GE135" t="s">
        <v>96</v>
      </c>
      <c r="GF135" t="s">
        <v>99</v>
      </c>
      <c r="GG135" t="s">
        <v>95</v>
      </c>
      <c r="GH135" t="s">
        <v>96</v>
      </c>
      <c r="GI135" t="s">
        <v>99</v>
      </c>
      <c r="GK135" s="1" t="s">
        <v>913</v>
      </c>
      <c r="GL135" t="s">
        <v>192</v>
      </c>
      <c r="GM135" t="s">
        <v>244</v>
      </c>
      <c r="GO135" s="84" t="s">
        <v>96</v>
      </c>
      <c r="GP135" s="84" t="s">
        <v>99</v>
      </c>
      <c r="GQ135" t="s">
        <v>95</v>
      </c>
      <c r="GR135" t="s">
        <v>96</v>
      </c>
      <c r="GS135" t="s">
        <v>99</v>
      </c>
      <c r="GT135" t="s">
        <v>95</v>
      </c>
      <c r="GU135" t="s">
        <v>96</v>
      </c>
      <c r="GV135" t="s">
        <v>99</v>
      </c>
      <c r="GW135" t="s">
        <v>95</v>
      </c>
      <c r="GX135" t="s">
        <v>96</v>
      </c>
      <c r="GY135" t="s">
        <v>99</v>
      </c>
      <c r="GZ135" s="84" t="s">
        <v>96</v>
      </c>
      <c r="HA135" s="84" t="s">
        <v>99</v>
      </c>
      <c r="HB135" t="s">
        <v>95</v>
      </c>
      <c r="HC135" t="s">
        <v>96</v>
      </c>
      <c r="HD135" t="s">
        <v>99</v>
      </c>
      <c r="HE135" t="s">
        <v>95</v>
      </c>
      <c r="HF135" t="s">
        <v>96</v>
      </c>
      <c r="HG135" t="s">
        <v>99</v>
      </c>
      <c r="HH135" t="s">
        <v>95</v>
      </c>
      <c r="HI135" t="s">
        <v>96</v>
      </c>
      <c r="HJ135" t="s">
        <v>99</v>
      </c>
      <c r="HL135" s="1" t="s">
        <v>919</v>
      </c>
      <c r="HM135" t="s">
        <v>192</v>
      </c>
      <c r="HN135" t="s">
        <v>244</v>
      </c>
      <c r="HP135" s="84" t="s">
        <v>96</v>
      </c>
      <c r="HQ135" s="84" t="s">
        <v>99</v>
      </c>
      <c r="HR135" t="s">
        <v>95</v>
      </c>
      <c r="HS135" t="s">
        <v>96</v>
      </c>
      <c r="HT135" t="s">
        <v>99</v>
      </c>
      <c r="HU135" t="s">
        <v>95</v>
      </c>
      <c r="HV135" t="s">
        <v>96</v>
      </c>
      <c r="HW135" t="s">
        <v>99</v>
      </c>
      <c r="HX135" t="s">
        <v>95</v>
      </c>
      <c r="HY135" t="s">
        <v>96</v>
      </c>
      <c r="HZ135" t="s">
        <v>99</v>
      </c>
      <c r="IA135" s="84" t="s">
        <v>96</v>
      </c>
      <c r="IB135" s="84" t="s">
        <v>99</v>
      </c>
      <c r="IC135" t="s">
        <v>95</v>
      </c>
      <c r="ID135" t="s">
        <v>96</v>
      </c>
      <c r="IE135" t="s">
        <v>99</v>
      </c>
      <c r="IF135" t="s">
        <v>95</v>
      </c>
      <c r="IG135" t="s">
        <v>96</v>
      </c>
      <c r="IH135" t="s">
        <v>99</v>
      </c>
      <c r="II135" t="s">
        <v>95</v>
      </c>
      <c r="IJ135" t="s">
        <v>96</v>
      </c>
      <c r="IK135" t="s">
        <v>99</v>
      </c>
    </row>
    <row r="136" spans="30:245" x14ac:dyDescent="0.3">
      <c r="AD136">
        <v>135</v>
      </c>
      <c r="AE136" t="s">
        <v>271</v>
      </c>
      <c r="AF136">
        <v>0</v>
      </c>
      <c r="AG136">
        <v>0</v>
      </c>
      <c r="AI136" s="84">
        <f t="array" ref="AI136:AI169">MMULT(L1_Colombia,AF136:AF169)-AF136:AF169</f>
        <v>2276637.338540297</v>
      </c>
      <c r="AJ136" s="84">
        <f t="array" ref="AJ136:AJ170">MMULT(l2_colombia,AF136:AF170)-AI136:AI170-AF136:AF170</f>
        <v>9066525.1473578941</v>
      </c>
      <c r="AK136">
        <f>AF136*'Colombia-IO-Data'!AN13</f>
        <v>0</v>
      </c>
      <c r="AL136">
        <f>AI136*'Colombia-IO-Data'!$AN13</f>
        <v>1576118.1419659604</v>
      </c>
      <c r="AM136">
        <f>AJ136*'Colombia-IO-Data'!$AN13</f>
        <v>6276763.7723554121</v>
      </c>
      <c r="AN136">
        <f>AK136*'Colombia-IO-Data'!$AO13</f>
        <v>0</v>
      </c>
      <c r="AO136">
        <f>AL136*'Colombia-IO-Data'!$AO13</f>
        <v>416107.29053568258</v>
      </c>
      <c r="AP136">
        <f>AM136*'Colombia-IO-Data'!$AO13</f>
        <v>1657113.827387026</v>
      </c>
      <c r="AQ136">
        <f>(Calculations!AN136*'Default-Data'!$F$19/wind_dollar_index)/'Colombia-IO-Data'!$AP13</f>
        <v>0</v>
      </c>
      <c r="AR136">
        <f>(Calculations!AO136*'Default-Data'!$F$19/wind_dollar_index)/'Colombia-IO-Data'!$AP13</f>
        <v>66.782535040053503</v>
      </c>
      <c r="AS136">
        <f>(Calculations!AP136*'Default-Data'!$F$19/wind_dollar_index)/'Colombia-IO-Data'!$AP13</f>
        <v>265.95607613690976</v>
      </c>
      <c r="AT136" s="84">
        <f t="array" ref="AT136:AT169">MMULT(L1_Colombia,AG136:AG169)-AG136:AG169</f>
        <v>7003.0192092192483</v>
      </c>
      <c r="AU136" s="84">
        <f t="array" ref="AU136:AU170">MMULT(l2_colombia,AG136:AG170)-AT136:AT170-AG136:AG170</f>
        <v>100389.17121570781</v>
      </c>
      <c r="AV136">
        <f>AG136*'Colombia-IO-Data'!AN13</f>
        <v>0</v>
      </c>
      <c r="AW136">
        <f>AT136*'Colombia-IO-Data'!$AN13</f>
        <v>4848.1966966523969</v>
      </c>
      <c r="AX136">
        <f>AU136*'Colombia-IO-Data'!$AN13</f>
        <v>69499.516383866721</v>
      </c>
      <c r="AY136">
        <f>AV136*'Colombia-IO-Data'!$AO13</f>
        <v>0</v>
      </c>
      <c r="AZ136">
        <f>AW136*'Colombia-IO-Data'!$AO13</f>
        <v>1279.9611512064207</v>
      </c>
      <c r="BA136">
        <f>AX136*'Colombia-IO-Data'!$AO13</f>
        <v>18348.40592594082</v>
      </c>
      <c r="BB136">
        <f>(AY136*'Default-Data'!$F$19/wind_dollar_index)/'Colombia-IO-Data'!$AP13</f>
        <v>0</v>
      </c>
      <c r="BC136">
        <f>(AZ136*'Default-Data'!$F$19/wind_dollar_index)/'Colombia-IO-Data'!$AP13</f>
        <v>0.20542550533134651</v>
      </c>
      <c r="BD136">
        <f>(BA136*'Default-Data'!$F$19/wind_dollar_index)/'Colombia-IO-Data'!$AP13</f>
        <v>2.944800751029355</v>
      </c>
      <c r="BF136" t="s">
        <v>928</v>
      </c>
      <c r="BG136" s="18">
        <f>AF136</f>
        <v>0</v>
      </c>
      <c r="BH136" s="18">
        <f>AG136</f>
        <v>0</v>
      </c>
      <c r="BJ136" s="84">
        <f t="array" ref="BJ136:BJ169">MMULT(Mexico_L1,BG136:BG169)-BG136:BG169</f>
        <v>1059708.8292689747</v>
      </c>
      <c r="BK136" s="84">
        <f t="array" ref="BK136:BK170">MMULT(Mexico_L2,BG136:BG170)-BG136:BG170-BJ136:BJ170</f>
        <v>7427371.7233347688</v>
      </c>
      <c r="BL136" s="18">
        <f>BG136*'Mexico-IO-Data'!AQ13</f>
        <v>0</v>
      </c>
      <c r="BM136">
        <f>BJ136*'Mexico-IO-Data'!$AQ13</f>
        <v>646290.40643573669</v>
      </c>
      <c r="BN136">
        <f>BK136*'Mexico-IO-Data'!$AQ13</f>
        <v>4529771.723365468</v>
      </c>
      <c r="BO136" s="18">
        <f>BG136*'Mexico-IO-Data'!AR13</f>
        <v>0</v>
      </c>
      <c r="BP136">
        <f>BJ136*'Mexico-IO-Data'!$AR13</f>
        <v>106466.48432360789</v>
      </c>
      <c r="BQ136">
        <f>BK136*'Mexico-IO-Data'!$AR13</f>
        <v>746210.78291244269</v>
      </c>
      <c r="BR136">
        <f>(BO136*'Default-Data'!$F$19/wind_dollar_index)/'Mexico-IO-Data'!$AS13</f>
        <v>0</v>
      </c>
      <c r="BS136">
        <f>(BP136*'Default-Data'!$F$19/wind_dollar_index)/'Mexico-IO-Data'!$AS13</f>
        <v>79.554392929618174</v>
      </c>
      <c r="BT136">
        <f>(BQ136*'Default-Data'!$F$19/wind_dollar_index)/'Mexico-IO-Data'!$AS13</f>
        <v>557.58717129885542</v>
      </c>
      <c r="BU136" s="84">
        <f t="array" ref="BU136:BU169">MMULT(Mexico_L1,BH136:BH169)-BH136:BH169</f>
        <v>6121.0189537193783</v>
      </c>
      <c r="BV136" s="84">
        <f t="array" ref="BV136:BV170">MMULT(Mexico_L2,BH136:BH170)-BH136:BH170-BU136:BU170</f>
        <v>59426.622100421882</v>
      </c>
      <c r="BW136" s="18">
        <f>BH136*'Mexico-IO-Data'!AQ13</f>
        <v>0</v>
      </c>
      <c r="BX136">
        <f>BU136*'Mexico-IO-Data'!$AQ13</f>
        <v>3733.0592311183304</v>
      </c>
      <c r="BY136">
        <f>BV136*'Mexico-IO-Data'!$AQ13</f>
        <v>36242.838305762743</v>
      </c>
      <c r="BZ136" s="18">
        <f>BH136*'Mexico-IO-Data'!AR13</f>
        <v>0</v>
      </c>
      <c r="CA136">
        <f>BX136*'Mexico-IO-Data'!$AR13</f>
        <v>375.05178887971687</v>
      </c>
      <c r="CB136">
        <f>BY136*'Mexico-IO-Data'!$AR13</f>
        <v>3641.2337707758638</v>
      </c>
      <c r="CC136">
        <f>(CA136*'Default-Data'!$F$19/wind_dollar_index)/'Mexico-IO-Data'!$AS13</f>
        <v>0.28024798199218015</v>
      </c>
      <c r="CD136">
        <f>(CB136*'Default-Data'!$F$19/wind_dollar_index)/'Mexico-IO-Data'!$AS13</f>
        <v>2.7208200213357232</v>
      </c>
      <c r="CE136">
        <f>(CC136*'Default-Data'!$F$19/wind_dollar_index)/'Mexico-IO-Data'!$AS13</f>
        <v>2.0940823038142502E-4</v>
      </c>
      <c r="CG136" t="s">
        <v>271</v>
      </c>
      <c r="CH136">
        <v>0</v>
      </c>
      <c r="CI136">
        <v>0</v>
      </c>
      <c r="CK136" s="84">
        <f t="array" ref="CK136:CK169">MMULT(Philippines_L1,CH136:CH169)-CH136:CH169</f>
        <v>2279465.9550994206</v>
      </c>
      <c r="CL136" s="84">
        <f t="array" ref="CL136:CL170">MMULT(Philippines_L2,CH136:CH170)-CK136:CK170-CH136:CH170</f>
        <v>18627949.941887088</v>
      </c>
      <c r="CM136">
        <f>CH136*'Philippines-IO-Data'!AN13</f>
        <v>0</v>
      </c>
      <c r="CN136">
        <f>CK136*'Philippines-IO-Data'!$AN13</f>
        <v>1608748.5845587642</v>
      </c>
      <c r="CO136">
        <f>CL136*'Philippines-IO-Data'!$AN13</f>
        <v>13146802.230233487</v>
      </c>
      <c r="CP136">
        <f>CH136*'Philippines-IO-Data'!AO13</f>
        <v>0</v>
      </c>
      <c r="CQ136">
        <f>CK136*'Philippines-IO-Data'!$AO13</f>
        <v>463071.43324694544</v>
      </c>
      <c r="CR136">
        <f>CL136*'Philippines-IO-Data'!$AO13</f>
        <v>3784251.0693105636</v>
      </c>
      <c r="CS136" s="54">
        <f>(CP136*'Default-Data'!$F$19/wind_dollar_index)/'Philippines-IO-Data'!$AP13</f>
        <v>0</v>
      </c>
      <c r="CT136" s="54">
        <f>(CQ136*'Default-Data'!$F$19/wind_dollar_index)/'Philippines-IO-Data'!$AP13</f>
        <v>208.9832420377939</v>
      </c>
      <c r="CU136" s="54">
        <f>(CR136*'Default-Data'!$F$19/wind_dollar_index)/'Philippines-IO-Data'!$AP13</f>
        <v>1707.8251871515693</v>
      </c>
      <c r="CV136" s="84">
        <f t="array" ref="CV136:CV169">MMULT(Philippines_L1,CI136:CI169)-CI136:CI169</f>
        <v>5928.6897883545462</v>
      </c>
      <c r="CW136" s="84">
        <f t="array" ref="CW136:CW170">MMULT(Philippines_L2,CI136:CI170)-CV136:CV170-CI136:CI170</f>
        <v>170859.89263752633</v>
      </c>
      <c r="CX136">
        <f>CI136*'Philippines-IO-Data'!AN13</f>
        <v>0</v>
      </c>
      <c r="CY136">
        <f>CV136*'Philippines-IO-Data'!$AN13</f>
        <v>4184.2130977943816</v>
      </c>
      <c r="CZ136">
        <f>CW136*'Philippines-IO-Data'!$AN13</f>
        <v>120585.53005521603</v>
      </c>
      <c r="DA136">
        <f>CI136*'Philippines-IO-Data'!AO13</f>
        <v>0</v>
      </c>
      <c r="DB136">
        <f>CV136*'Philippines-IO-Data'!$AO13</f>
        <v>1204.4079322299535</v>
      </c>
      <c r="DC136">
        <f>CW136*'Philippines-IO-Data'!$AO13</f>
        <v>34710.031615553409</v>
      </c>
      <c r="DD136" s="20">
        <f>(DA136*'Default-Data'!$F$19/wind_dollar_index)/'Philippines-IO-Data'!$AP13</f>
        <v>0</v>
      </c>
      <c r="DE136" s="20">
        <f>(DB136*'Default-Data'!$F$19/wind_dollar_index)/'Philippines-IO-Data'!$AP13</f>
        <v>0.54354696995360718</v>
      </c>
      <c r="DF136" s="20">
        <f>(DC136*'Default-Data'!$F$19/wind_dollar_index)/'Philippines-IO-Data'!$AP13</f>
        <v>15.664570123427119</v>
      </c>
      <c r="DH136" t="s">
        <v>928</v>
      </c>
      <c r="DI136">
        <f>AF136</f>
        <v>0</v>
      </c>
      <c r="DJ136">
        <f>AG136</f>
        <v>0</v>
      </c>
      <c r="DL136" s="84">
        <f t="array" ref="DL136:DL169">MMULT(SouthAfrica_L1,DI136:DI169)-DI136:DI169</f>
        <v>2392144.1157335159</v>
      </c>
      <c r="DM136" s="84">
        <f t="array" ref="DM136:DM170">MMULT(SouthAfrica_L2,DI136:DI170)-DI136:DI170-DL136:DL170</f>
        <v>11444056.049828984</v>
      </c>
      <c r="DN136">
        <f>DI136*'SouthAfrica-IO-Data'!AR13</f>
        <v>0</v>
      </c>
      <c r="DO136">
        <f>DL136*'SouthAfrica-IO-Data'!$AR13</f>
        <v>966064.7056164461</v>
      </c>
      <c r="DP136">
        <f>DM136*'SouthAfrica-IO-Data'!$AR13</f>
        <v>4621669.1403001361</v>
      </c>
      <c r="DQ136">
        <f>DI136*'SouthAfrica-IO-Data'!AS13</f>
        <v>0</v>
      </c>
      <c r="DR136">
        <f>DL136*'SouthAfrica-IO-Data'!$AS13</f>
        <v>296348.91862390243</v>
      </c>
      <c r="DS136">
        <f>DM136*'SouthAfrica-IO-Data'!$AS13</f>
        <v>1417738.0086476163</v>
      </c>
      <c r="DT136">
        <f>(DQ136*'Default-Data'!$F$19/wind_dollar_index)/'SouthAfrica-IO-Data'!$AT13</f>
        <v>0</v>
      </c>
      <c r="DU136">
        <f>(DR136*'Default-Data'!$F$19/wind_dollar_index)/'SouthAfrica-IO-Data'!$AT13</f>
        <v>16.176728670596184</v>
      </c>
      <c r="DV136">
        <f>(DS136*'Default-Data'!$F$19/wind_dollar_index)/'SouthAfrica-IO-Data'!$AT13</f>
        <v>77.389730991358618</v>
      </c>
      <c r="DW136" s="84">
        <f t="array" ref="DW136:DW169">MMULT(SouthAfrica_L1,DJ136:DJ169)-DJ136:DJ169</f>
        <v>6843.0114404832857</v>
      </c>
      <c r="DX136" s="84">
        <f t="array" ref="DX136:DX170">MMULT(SouthAfrica_L2,DJ136:DJ170)-DJ136:DJ170-DW136:DW170</f>
        <v>111674.38645432642</v>
      </c>
      <c r="DY136">
        <f>DJ136*'SouthAfrica-IO-Data'!AR13</f>
        <v>0</v>
      </c>
      <c r="DZ136">
        <f>'SouthAfrica-IO-Data'!$AR13*Calculations!DW136</f>
        <v>2763.5424593778525</v>
      </c>
      <c r="EA136">
        <f>'SouthAfrica-IO-Data'!$AR13*Calculations!DX136</f>
        <v>45099.575132334714</v>
      </c>
      <c r="EB136">
        <f>DJ136*'SouthAfrica-IO-Data'!AS13</f>
        <v>0</v>
      </c>
      <c r="EC136">
        <f>DW136*'SouthAfrica-IO-Data'!$AS13</f>
        <v>847.74116541736146</v>
      </c>
      <c r="ED136">
        <f>DX136*'SouthAfrica-IO-Data'!$AS13</f>
        <v>13834.694760260898</v>
      </c>
      <c r="EE136">
        <f>(EB136*'Default-Data'!$F$19/wind_dollar_index)/'SouthAfrica-IO-Data'!$AT13</f>
        <v>0</v>
      </c>
      <c r="EF136">
        <f>(EC136*'Default-Data'!$F$19/wind_dollar_index)/'SouthAfrica-IO-Data'!$AT13</f>
        <v>4.6275447467570265E-2</v>
      </c>
      <c r="EG136">
        <f>(ED136*'Default-Data'!$F$19/wind_dollar_index)/'SouthAfrica-IO-Data'!$AT13</f>
        <v>0.75519122666779437</v>
      </c>
      <c r="EI136" t="s">
        <v>129</v>
      </c>
      <c r="EJ136">
        <v>0</v>
      </c>
      <c r="EK136">
        <v>0</v>
      </c>
      <c r="EM136" s="84">
        <f t="array" ref="EM136:EM162">MMULT(Zambia_L1,EJ136:EJ162)-EJ136:EJ162</f>
        <v>3532.6106213309845</v>
      </c>
      <c r="EN136" s="84">
        <f t="array" ref="EN136:EN177">MMULT(Zambia_L2,EJ136:EJ177)-EM136:EM177-EJ136:EJ177</f>
        <v>3382726.2515501464</v>
      </c>
      <c r="EO136">
        <f>EJ136*'Zambia-IO-Data'!BO11</f>
        <v>0</v>
      </c>
      <c r="EP136">
        <f>EM136*'Zambia-IO-Data'!$BO11</f>
        <v>1394.8106675302379</v>
      </c>
      <c r="EQ136">
        <f>EN136*'Zambia-IO-Data'!$BO11</f>
        <v>1335630.5482711296</v>
      </c>
      <c r="ER136">
        <f>EJ136*'Zambia-IO-Data'!BN11</f>
        <v>0</v>
      </c>
      <c r="ES136">
        <f>EM136*'Zambia-IO-Data'!$BN11</f>
        <v>1108.2600683364062</v>
      </c>
      <c r="ET136">
        <f>EN136*'Zambia-IO-Data'!$BN11</f>
        <v>1061237.9422937445</v>
      </c>
      <c r="EU136">
        <f>(ER136*'Default-Data'!$F$19/wind_dollar_index)/'Zambia-IO-Data'!$BP11</f>
        <v>0</v>
      </c>
      <c r="EV136">
        <f>(ES136*'Default-Data'!$F$19/wind_dollar_index)/'Zambia-IO-Data'!$BP11</f>
        <v>8.3963579302500655</v>
      </c>
      <c r="EW136">
        <f>(ET136*'Default-Data'!$F$19/wind_dollar_index)/'Zambia-IO-Data'!$BP11</f>
        <v>8040.1106809124885</v>
      </c>
      <c r="EX136" s="84">
        <f t="array" ref="EX136:EX162">MMULT(Zambia_L1,EK136:EK162)-EK136:EK162</f>
        <v>21.808926833960083</v>
      </c>
      <c r="EY136" s="84">
        <f t="array" ref="EY136:EY177">MMULT(Zambia_L2,EK136:EK177)-EK136:EK177-EX136:EX177</f>
        <v>14972.956709307331</v>
      </c>
      <c r="EZ136">
        <f>EK136*'Zambia-IO-Data'!BO11</f>
        <v>0</v>
      </c>
      <c r="FA136">
        <f>EX136*'Zambia-IO-Data'!$BO11</f>
        <v>8.6110038880913695</v>
      </c>
      <c r="FB136">
        <f>EY136*'Zambia-IO-Data'!$BO11</f>
        <v>5911.8997198569432</v>
      </c>
      <c r="FC136">
        <f>EK136*'Zambia-IO-Data'!BN11</f>
        <v>0</v>
      </c>
      <c r="FD136">
        <f>EX136*'Zambia-IO-Data'!$BN11</f>
        <v>6.841954954617032</v>
      </c>
      <c r="FE136">
        <f>EY136*'Zambia-IO-Data'!$BN11</f>
        <v>4697.3560928724391</v>
      </c>
      <c r="FF136">
        <f>(FC136*'Default-Data'!$F$19/wind_dollar_index)/'Zambia-IO-Data'!$BP11</f>
        <v>0</v>
      </c>
      <c r="FG136">
        <f>(FD136*'Default-Data'!$F$19/wind_dollar_index)/'Zambia-IO-Data'!$BP11</f>
        <v>5.1835759839155893E-2</v>
      </c>
      <c r="FH136">
        <f>(FE136*'Default-Data'!$F$19/wind_dollar_index)/'Zambia-IO-Data'!$BP11</f>
        <v>35.587931216182703</v>
      </c>
      <c r="FJ136" t="s">
        <v>271</v>
      </c>
      <c r="FK136">
        <f>CH136</f>
        <v>0</v>
      </c>
      <c r="FL136">
        <f>CI136</f>
        <v>0</v>
      </c>
      <c r="FN136">
        <f t="array" ref="FN136:FN169">MMULT(CustomRegion1_L1,FK136:FK169)-FK136:FK169</f>
        <v>4720079.6073351065</v>
      </c>
      <c r="FO136">
        <f t="array" ref="FO136:FO170">MMULT(CustomRegion1_L2,FK136:FK170)-FN136:FN170-FK136:FK170</f>
        <v>25235000.382209986</v>
      </c>
      <c r="FP136">
        <f>FK136*CustomRegion1!C9</f>
        <v>0</v>
      </c>
      <c r="FQ136">
        <f>FN136*CustomRegion1!$C9</f>
        <v>3331228.2512128362</v>
      </c>
      <c r="FR136">
        <f>FO136*CustomRegion1!$C9</f>
        <v>17809772.966953363</v>
      </c>
      <c r="FS136">
        <f>FK136*CustomRegion1!D9</f>
        <v>0</v>
      </c>
      <c r="FT136">
        <f>FN136*CustomRegion1!$D9</f>
        <v>958879.87443664833</v>
      </c>
      <c r="FU136">
        <f>FO136*CustomRegion1!$D9</f>
        <v>5126467.3503173767</v>
      </c>
      <c r="FV136">
        <f>(FS136*'Default-Data'!$C$58/wind_dollar_index)/CustomRegion1!$E9</f>
        <v>0</v>
      </c>
      <c r="FW136">
        <f>(FT136*'Default-Data'!$C$58/wind_dollar_index)/CustomRegion1!$E9</f>
        <v>434.5488506938496</v>
      </c>
      <c r="FX136">
        <f>(FU136*'Default-Data'!$C$58/wind_dollar_index)/CustomRegion1!$E9</f>
        <v>2323.2320904730191</v>
      </c>
      <c r="FY136">
        <f t="array" ref="FY136:FY169">MMULT(CustomRegion1_L1,FL136:FL169)-FL136:FL169</f>
        <v>17333.761959815558</v>
      </c>
      <c r="FZ136">
        <f t="array" ref="FZ136:FZ170">MMULT(CustomRegion1_L2,FL136:FL170)-FY136:FY170-FL136:FL170</f>
        <v>232987.31846982276</v>
      </c>
      <c r="GA136">
        <f>FL136*CustomRegion1!C9</f>
        <v>0</v>
      </c>
      <c r="GB136">
        <f>FY136*CustomRegion1!$C9</f>
        <v>12233.420269141759</v>
      </c>
      <c r="GC136">
        <f>FZ136*CustomRegion1!$C9</f>
        <v>164432.38293160708</v>
      </c>
      <c r="GD136">
        <f>FL136*CustomRegion1!D9</f>
        <v>0</v>
      </c>
      <c r="GE136">
        <f>FY136*CustomRegion1!$D9</f>
        <v>3521.3379591550333</v>
      </c>
      <c r="GF136">
        <f>FZ136*CustomRegion1!$D9</f>
        <v>47331.161604244116</v>
      </c>
      <c r="GG136">
        <f>(GD136*'Default-Data'!$C$58/wind_dollar_index)/CustomRegion1!$E9</f>
        <v>0</v>
      </c>
      <c r="GH136">
        <f>(GE136*'Default-Data'!$C$58/wind_dollar_index)/CustomRegion1!$E9</f>
        <v>1.595813410886791</v>
      </c>
      <c r="GI136">
        <f>(GF136*'Default-Data'!$C$58/wind_dollar_index)/CustomRegion1!$E9</f>
        <v>21.449716930614354</v>
      </c>
      <c r="GK136" t="s">
        <v>34</v>
      </c>
      <c r="GL136">
        <f>BG136</f>
        <v>0</v>
      </c>
      <c r="GM136">
        <f>BH136</f>
        <v>0</v>
      </c>
      <c r="GO136">
        <f t="array" ref="GO136:GO172">MMULT(CustomRegion2_L1,GL136:GL172)-GL136:GL172</f>
        <v>6879304.5550489668</v>
      </c>
      <c r="GP136">
        <f t="array" ref="GP136:GP174">MMULT(CustomRegion2_L2,GL136:GL174)-GL136:GL174-GO136:GO174</f>
        <v>17614973.131787397</v>
      </c>
      <c r="GQ136">
        <f>GL136*CustomRegion2!C13</f>
        <v>0</v>
      </c>
      <c r="GR136">
        <f>GO136*CustomRegion2!$C13</f>
        <v>4238899.924232414</v>
      </c>
      <c r="GS136">
        <f>GP136*CustomRegion2!$C13</f>
        <v>10854019.861482657</v>
      </c>
      <c r="GT136">
        <f>GL136*CustomRegion2!D13</f>
        <v>0</v>
      </c>
      <c r="GU136">
        <f>GO136*CustomRegion2!$D13</f>
        <v>761240.7972843285</v>
      </c>
      <c r="GV136">
        <f>GP136*CustomRegion2!$D13</f>
        <v>1949213.9188898602</v>
      </c>
      <c r="GW136">
        <f>(GT136*'Default-Data'!$C$59/wind_dollar_index)/CustomRegion2!$E13</f>
        <v>0</v>
      </c>
      <c r="GX136">
        <f>(GU136*'Default-Data'!$C$59/wind_dollar_index)/CustomRegion2!$E13</f>
        <v>568.81797014297285</v>
      </c>
      <c r="GY136">
        <f>(GV136*'Default-Data'!$C$59/wind_dollar_index)/CustomRegion2!$E13</f>
        <v>1456.500897840391</v>
      </c>
      <c r="GZ136">
        <f t="array" ref="GZ136:GZ172">MMULT(CustomRegion2_L1,GM136:GM172)-GM136:GM172</f>
        <v>0</v>
      </c>
      <c r="HA136">
        <f t="array" ref="HA136:HA174">MMULT(CustomRegion2_L2,GM136:GM174)-GM136:GM174-GZ136:GZ174</f>
        <v>0</v>
      </c>
      <c r="HB136">
        <f>GM136*CustomRegion2!C13</f>
        <v>0</v>
      </c>
      <c r="HC136">
        <f>GZ136*CustomRegion2!$C13</f>
        <v>0</v>
      </c>
      <c r="HD136">
        <f>HA136*CustomRegion2!$C13</f>
        <v>0</v>
      </c>
      <c r="HE136">
        <f>GM136*CustomRegion2!D13</f>
        <v>0</v>
      </c>
      <c r="HF136">
        <f>GZ136*CustomRegion2!$D13</f>
        <v>0</v>
      </c>
      <c r="HG136">
        <f>HA136*CustomRegion2!$D13</f>
        <v>0</v>
      </c>
      <c r="HH136">
        <f>(HE136*'Default-Data'!$C$59/wind_dollar_index)/CustomRegion2!$E13</f>
        <v>0</v>
      </c>
      <c r="HI136">
        <f>(HF136*'Default-Data'!$C$59/wind_dollar_index)/CustomRegion2!$E13</f>
        <v>0</v>
      </c>
      <c r="HJ136">
        <f>(HG136*'Default-Data'!$C$59/wind_dollar_index)/CustomRegion2!$E13</f>
        <v>0</v>
      </c>
      <c r="HL136" t="s">
        <v>129</v>
      </c>
      <c r="HM136">
        <f>EJ136</f>
        <v>0</v>
      </c>
      <c r="HN136">
        <f>EK136</f>
        <v>0</v>
      </c>
      <c r="HP136">
        <f t="array" ref="HP136:HP162">MMULT(CustomRegion3_L1,HM136:HM162)-HM136:HM162</f>
        <v>3532.6106213309845</v>
      </c>
      <c r="HQ136">
        <f t="array" ref="HQ136:HQ177">MMULT(CustomRegion3_L2,HM136:HM177)-HM136:HM177-HP136:HP177</f>
        <v>3382726.2515501464</v>
      </c>
      <c r="HR136">
        <f>HM136*CustomRegion3!D12</f>
        <v>0</v>
      </c>
      <c r="HS136">
        <f>HP136*CustomRegion3!$D12</f>
        <v>1394.8106675302379</v>
      </c>
      <c r="HT136">
        <f>HQ136*CustomRegion3!$D12</f>
        <v>1335630.5482711296</v>
      </c>
      <c r="HU136">
        <f>HM136*CustomRegion3!E12</f>
        <v>0</v>
      </c>
      <c r="HV136">
        <f>HP136*CustomRegion3!$E12</f>
        <v>1108.2600683364062</v>
      </c>
      <c r="HW136">
        <f>HQ136*CustomRegion3!$E12</f>
        <v>1061237.9422937445</v>
      </c>
      <c r="HX136">
        <f>(HU136*'Default-Data'!$C$60/wind_dollar_index)/CustomRegion3!$F12</f>
        <v>0</v>
      </c>
      <c r="HY136">
        <f>(HV136*'Default-Data'!$C$60/wind_dollar_index)/CustomRegion3!$F12</f>
        <v>8.4303642786676782</v>
      </c>
      <c r="HZ136">
        <f>(HW136*'Default-Data'!$C$60/wind_dollar_index)/CustomRegion3!$F12</f>
        <v>8072.6741813495328</v>
      </c>
      <c r="IA136">
        <f t="array" ref="IA136:IA162">MMULT(CustomRegion3_L1,HN136:HN162)-HN136:HN162</f>
        <v>21.808926833960083</v>
      </c>
      <c r="IB136">
        <f t="array" ref="IB136:IB177">MMULT(CustomRegion3_L2,HN136:HN177)-HN136:HN177-IA136:IA177</f>
        <v>14972.956709307331</v>
      </c>
      <c r="IC136">
        <f>HN136*CustomRegion3!D12</f>
        <v>0</v>
      </c>
      <c r="ID136">
        <f>IA136*CustomRegion3!$D12</f>
        <v>8.6110038880913695</v>
      </c>
      <c r="IE136">
        <f>IB136*CustomRegion3!$D12</f>
        <v>5911.8997198569432</v>
      </c>
      <c r="IF136">
        <f>HN136*CustomRegion3!E12</f>
        <v>0</v>
      </c>
      <c r="IG136">
        <f>IA136*CustomRegion3!$E12</f>
        <v>6.841954954617032</v>
      </c>
      <c r="IH136">
        <f>IB136*CustomRegion3!$E12</f>
        <v>4697.3560928724391</v>
      </c>
      <c r="II136">
        <f>(IF136*'Default-Data'!$C$60/wind_dollar_index)/CustomRegion3!$F12</f>
        <v>0</v>
      </c>
      <c r="IJ136">
        <f>(IG136*'Default-Data'!$C$60/wind_dollar_index)/CustomRegion3!$F12</f>
        <v>5.2045701450057366E-2</v>
      </c>
      <c r="IK136">
        <f>(IH136*'Default-Data'!$C$60/wind_dollar_index)/CustomRegion3!$F12</f>
        <v>35.732066994868298</v>
      </c>
    </row>
    <row r="137" spans="30:245" x14ac:dyDescent="0.3">
      <c r="AD137">
        <v>136</v>
      </c>
      <c r="AE137" t="s">
        <v>272</v>
      </c>
      <c r="AF137">
        <v>0</v>
      </c>
      <c r="AG137">
        <v>0</v>
      </c>
      <c r="AI137" s="84">
        <v>25906280.97580675</v>
      </c>
      <c r="AJ137" s="84">
        <v>2290275.6552933827</v>
      </c>
      <c r="AK137">
        <f>AF137*'Colombia-IO-Data'!AN14</f>
        <v>0</v>
      </c>
      <c r="AL137">
        <f>AI137*'Colombia-IO-Data'!$AN14</f>
        <v>21214219.641059428</v>
      </c>
      <c r="AM137">
        <f>AJ137*'Colombia-IO-Data'!$AN14</f>
        <v>1875468.3790907233</v>
      </c>
      <c r="AN137">
        <f>AK137*'Colombia-IO-Data'!$AO14</f>
        <v>0</v>
      </c>
      <c r="AO137">
        <f>AL137*'Colombia-IO-Data'!$AO14</f>
        <v>1759564.7597090891</v>
      </c>
      <c r="AP137">
        <f>AM137*'Colombia-IO-Data'!$AO14</f>
        <v>155556.42034598839</v>
      </c>
      <c r="AQ137">
        <f>(Calculations!AN137*'Default-Data'!$F$19/wind_dollar_index)/'Colombia-IO-Data'!$AP14</f>
        <v>0</v>
      </c>
      <c r="AR137">
        <f>(Calculations!AO137*'Default-Data'!$F$19/wind_dollar_index)/'Colombia-IO-Data'!$AP14</f>
        <v>131.80419230495878</v>
      </c>
      <c r="AS137">
        <f>(Calculations!AP137*'Default-Data'!$F$19/wind_dollar_index)/'Colombia-IO-Data'!$AP14</f>
        <v>11.652306758486933</v>
      </c>
      <c r="AT137" s="84">
        <v>465520.01007628697</v>
      </c>
      <c r="AU137" s="84">
        <v>25359.095260151895</v>
      </c>
      <c r="AV137">
        <f>AG137*'Colombia-IO-Data'!AN14</f>
        <v>0</v>
      </c>
      <c r="AW137">
        <f>AT137*'Colombia-IO-Data'!$AN14</f>
        <v>381206.54023204546</v>
      </c>
      <c r="AX137">
        <f>AU137*'Colombia-IO-Data'!$AN14</f>
        <v>20766.138422176911</v>
      </c>
      <c r="AY137">
        <f>AV137*'Colombia-IO-Data'!$AO14</f>
        <v>0</v>
      </c>
      <c r="AZ137">
        <f>AW137*'Colombia-IO-Data'!$AO14</f>
        <v>31618.301578470644</v>
      </c>
      <c r="BA137">
        <f>AX137*'Colombia-IO-Data'!$AO14</f>
        <v>1722.399691392968</v>
      </c>
      <c r="BB137">
        <f>(AY137*'Default-Data'!$F$19/wind_dollar_index)/'Colombia-IO-Data'!$AP14</f>
        <v>0</v>
      </c>
      <c r="BC137">
        <f>(AZ137*'Default-Data'!$F$19/wind_dollar_index)/'Colombia-IO-Data'!$AP14</f>
        <v>2.3684406490920695</v>
      </c>
      <c r="BD137">
        <f>(BA137*'Default-Data'!$F$19/wind_dollar_index)/'Colombia-IO-Data'!$AP14</f>
        <v>0.12902025850295717</v>
      </c>
      <c r="BF137" t="s">
        <v>929</v>
      </c>
      <c r="BG137" s="18">
        <f t="shared" ref="BG137:BG170" si="285">AF137</f>
        <v>0</v>
      </c>
      <c r="BH137" s="18">
        <f t="shared" ref="BH137:BH170" si="286">AG137</f>
        <v>0</v>
      </c>
      <c r="BJ137" s="84">
        <v>21398039.981236346</v>
      </c>
      <c r="BK137" s="84">
        <v>4102125.5280116759</v>
      </c>
      <c r="BL137" s="18">
        <f>BG137*'Mexico-IO-Data'!AQ14</f>
        <v>0</v>
      </c>
      <c r="BM137">
        <f>BJ137*'Mexico-IO-Data'!$AQ14</f>
        <v>18422157.781720445</v>
      </c>
      <c r="BN137">
        <f>BK137*'Mexico-IO-Data'!$AQ14</f>
        <v>3531632.045912649</v>
      </c>
      <c r="BO137" s="18">
        <f>BG137*'Mexico-IO-Data'!AR14</f>
        <v>0</v>
      </c>
      <c r="BP137">
        <f>BJ137*'Mexico-IO-Data'!$AR14</f>
        <v>1143313.9119223503</v>
      </c>
      <c r="BQ137">
        <f>BK137*'Mexico-IO-Data'!$AR14</f>
        <v>219179.75612440106</v>
      </c>
      <c r="BR137">
        <f>(BO137*'Default-Data'!$F$19/wind_dollar_index)/'Mexico-IO-Data'!$AS14</f>
        <v>0</v>
      </c>
      <c r="BS137">
        <f>(BP137*'Default-Data'!$F$19/wind_dollar_index)/'Mexico-IO-Data'!$AS14</f>
        <v>46.773619906602143</v>
      </c>
      <c r="BT137">
        <f>(BQ137*'Default-Data'!$F$19/wind_dollar_index)/'Mexico-IO-Data'!$AS14</f>
        <v>8.9667680042021178</v>
      </c>
      <c r="BU137" s="84">
        <v>622688.1407147398</v>
      </c>
      <c r="BV137" s="84">
        <v>32821.228375546052</v>
      </c>
      <c r="BW137" s="18">
        <f>BH137*'Mexico-IO-Data'!AQ14</f>
        <v>0</v>
      </c>
      <c r="BX137">
        <f>BU137*'Mexico-IO-Data'!$AQ14</f>
        <v>536089.2486934351</v>
      </c>
      <c r="BY137">
        <f>BV137*'Mexico-IO-Data'!$AQ14</f>
        <v>28256.693054802607</v>
      </c>
      <c r="BZ137" s="18">
        <f>BH137*'Mexico-IO-Data'!AR14</f>
        <v>0</v>
      </c>
      <c r="CA137">
        <f>BX137*'Mexico-IO-Data'!$AR14</f>
        <v>28643.665335734713</v>
      </c>
      <c r="CB137">
        <f>BY137*'Mexico-IO-Data'!$AR14</f>
        <v>1509.7770778447189</v>
      </c>
      <c r="CC137">
        <f>(CA137*'Default-Data'!$F$19/wind_dollar_index)/'Mexico-IO-Data'!$AS14</f>
        <v>1.1718285775889019</v>
      </c>
      <c r="CD137">
        <f>(CB137*'Default-Data'!$F$19/wind_dollar_index)/'Mexico-IO-Data'!$AS14</f>
        <v>6.1765835652322104E-2</v>
      </c>
      <c r="CE137">
        <f>(CC137*'Default-Data'!$F$19/wind_dollar_index)/'Mexico-IO-Data'!$AS14</f>
        <v>4.7940171034637142E-5</v>
      </c>
      <c r="CG137" t="s">
        <v>272</v>
      </c>
      <c r="CH137">
        <v>0</v>
      </c>
      <c r="CI137">
        <v>0</v>
      </c>
      <c r="CK137" s="84">
        <v>7796614.8190368703</v>
      </c>
      <c r="CL137" s="84">
        <v>1040918.0520672901</v>
      </c>
      <c r="CM137">
        <f>CH137*'Philippines-IO-Data'!AN14</f>
        <v>0</v>
      </c>
      <c r="CN137">
        <f>CK137*'Philippines-IO-Data'!$AN14</f>
        <v>4488404.3747316282</v>
      </c>
      <c r="CO137">
        <f>CL137*'Philippines-IO-Data'!$AN14</f>
        <v>599242.26694234693</v>
      </c>
      <c r="CP137">
        <f>CH137*'Philippines-IO-Data'!AO14</f>
        <v>0</v>
      </c>
      <c r="CQ137">
        <f>CK137*'Philippines-IO-Data'!$AO14</f>
        <v>1173279.9058721818</v>
      </c>
      <c r="CR137">
        <f>CL137*'Philippines-IO-Data'!$AO14</f>
        <v>156643.3974868381</v>
      </c>
      <c r="CS137" s="54">
        <f>(CP137*'Default-Data'!$F$19/wind_dollar_index)/'Philippines-IO-Data'!$AP14</f>
        <v>0</v>
      </c>
      <c r="CT137" s="54">
        <f>(CQ137*'Default-Data'!$F$19/wind_dollar_index)/'Philippines-IO-Data'!$AP14</f>
        <v>285.52320181416087</v>
      </c>
      <c r="CU137" s="54">
        <f>(CR137*'Default-Data'!$F$19/wind_dollar_index)/'Philippines-IO-Data'!$AP14</f>
        <v>38.119909980255571</v>
      </c>
      <c r="CV137" s="84">
        <v>96372.166191843004</v>
      </c>
      <c r="CW137" s="84">
        <v>9547.5426536743762</v>
      </c>
      <c r="CX137">
        <f>CI137*'Philippines-IO-Data'!AN14</f>
        <v>0</v>
      </c>
      <c r="CY137">
        <f>CV137*'Philippines-IO-Data'!$AN14</f>
        <v>55480.136235749844</v>
      </c>
      <c r="CZ137">
        <f>CW137*'Philippines-IO-Data'!$AN14</f>
        <v>5496.3895497382837</v>
      </c>
      <c r="DA137">
        <f>CI137*'Philippines-IO-Data'!AO14</f>
        <v>0</v>
      </c>
      <c r="DB137">
        <f>CV137*'Philippines-IO-Data'!$AO14</f>
        <v>14502.643609144172</v>
      </c>
      <c r="DC137">
        <f>CW137*'Philippines-IO-Data'!$AO14</f>
        <v>1436.7697014686571</v>
      </c>
      <c r="DD137" s="20">
        <f>(DA137*'Default-Data'!$F$19/wind_dollar_index)/'Philippines-IO-Data'!$AP14</f>
        <v>0</v>
      </c>
      <c r="DE137" s="20">
        <f>(DB137*'Default-Data'!$F$19/wind_dollar_index)/'Philippines-IO-Data'!$AP14</f>
        <v>3.5292867604123352</v>
      </c>
      <c r="DF137" s="20">
        <f>(DC137*'Default-Data'!$F$19/wind_dollar_index)/'Philippines-IO-Data'!$AP14</f>
        <v>0.34964468698366852</v>
      </c>
      <c r="DH137" t="s">
        <v>929</v>
      </c>
      <c r="DI137">
        <f t="shared" ref="DI137:DI170" si="287">AF137</f>
        <v>0</v>
      </c>
      <c r="DJ137">
        <f t="shared" ref="DJ137:DJ170" si="288">AG137</f>
        <v>0</v>
      </c>
      <c r="DL137" s="84">
        <v>28523194.600002967</v>
      </c>
      <c r="DM137" s="84">
        <v>6048598.4689388201</v>
      </c>
      <c r="DN137">
        <f>DI137*'SouthAfrica-IO-Data'!AR14</f>
        <v>0</v>
      </c>
      <c r="DO137">
        <f>DL137*'SouthAfrica-IO-Data'!$AR14</f>
        <v>16988259.553893022</v>
      </c>
      <c r="DP137">
        <f>DM137*'SouthAfrica-IO-Data'!$AR14</f>
        <v>3602512.3471829463</v>
      </c>
      <c r="DQ137">
        <f>DI137*'SouthAfrica-IO-Data'!AS14</f>
        <v>0</v>
      </c>
      <c r="DR137">
        <f>DL137*'SouthAfrica-IO-Data'!$AS14</f>
        <v>5755830.7970233243</v>
      </c>
      <c r="DS137">
        <f>DM137*'SouthAfrica-IO-Data'!$AS14</f>
        <v>1220575.3890674843</v>
      </c>
      <c r="DT137">
        <f>(DQ137*'Default-Data'!$F$19/wind_dollar_index)/'SouthAfrica-IO-Data'!$AT14</f>
        <v>0</v>
      </c>
      <c r="DU137">
        <f>(DR137*'Default-Data'!$F$19/wind_dollar_index)/'SouthAfrica-IO-Data'!$AT14</f>
        <v>286.47614340541259</v>
      </c>
      <c r="DV137">
        <f>(DS137*'Default-Data'!$F$19/wind_dollar_index)/'SouthAfrica-IO-Data'!$AT14</f>
        <v>60.749827874795486</v>
      </c>
      <c r="DW137" s="84">
        <v>583785.95797534008</v>
      </c>
      <c r="DX137" s="84">
        <v>59023.961433447548</v>
      </c>
      <c r="DY137">
        <f>DJ137*'SouthAfrica-IO-Data'!AR14</f>
        <v>0</v>
      </c>
      <c r="DZ137">
        <f>'SouthAfrica-IO-Data'!$AR14*Calculations!DW137</f>
        <v>347699.74110831646</v>
      </c>
      <c r="EA137">
        <f>'SouthAfrica-IO-Data'!$AR14*Calculations!DX137</f>
        <v>35154.350373161724</v>
      </c>
      <c r="EB137">
        <f>DJ137*'SouthAfrica-IO-Data'!AS14</f>
        <v>0</v>
      </c>
      <c r="EC137">
        <f>DW137*'SouthAfrica-IO-Data'!$AS14</f>
        <v>117804.93885435529</v>
      </c>
      <c r="ED137">
        <f>DX137*'SouthAfrica-IO-Data'!$AS14</f>
        <v>11910.72527973143</v>
      </c>
      <c r="EE137">
        <f>(EB137*'Default-Data'!$F$19/wind_dollar_index)/'SouthAfrica-IO-Data'!$AT14</f>
        <v>0</v>
      </c>
      <c r="EF137">
        <f>(EC137*'Default-Data'!$F$19/wind_dollar_index)/'SouthAfrica-IO-Data'!$AT14</f>
        <v>5.8633246436916391</v>
      </c>
      <c r="EG137">
        <f>(ED137*'Default-Data'!$F$19/wind_dollar_index)/'SouthAfrica-IO-Data'!$AT14</f>
        <v>0.59281427193159153</v>
      </c>
      <c r="EI137" t="s">
        <v>130</v>
      </c>
      <c r="EJ137">
        <v>0</v>
      </c>
      <c r="EK137">
        <v>0</v>
      </c>
      <c r="EM137" s="84">
        <v>3922.7957288645525</v>
      </c>
      <c r="EN137" s="84">
        <v>2024287.0407721102</v>
      </c>
      <c r="EO137">
        <f>EJ137*'Zambia-IO-Data'!BO12</f>
        <v>0</v>
      </c>
      <c r="EP137">
        <f>EM137*'Zambia-IO-Data'!$BO12</f>
        <v>2090.1017171120498</v>
      </c>
      <c r="EQ137">
        <f>EN137*'Zambia-IO-Data'!$BO12</f>
        <v>1078558.7913011478</v>
      </c>
      <c r="ER137">
        <f>EJ137*'Zambia-IO-Data'!BN12</f>
        <v>0</v>
      </c>
      <c r="ES137">
        <f>EM137*'Zambia-IO-Data'!$BN12</f>
        <v>1895.1241878969004</v>
      </c>
      <c r="ET137">
        <f>EN137*'Zambia-IO-Data'!$BN12</f>
        <v>977944.20086305868</v>
      </c>
      <c r="EU137">
        <f>(ER137*'Default-Data'!$F$19/wind_dollar_index)/'Zambia-IO-Data'!$BP12</f>
        <v>0</v>
      </c>
      <c r="EV137">
        <f>(ES137*'Default-Data'!$F$19/wind_dollar_index)/'Zambia-IO-Data'!$BP12</f>
        <v>14.357768053253373</v>
      </c>
      <c r="EW137">
        <f>(ET137*'Default-Data'!$F$19/wind_dollar_index)/'Zambia-IO-Data'!$BP12</f>
        <v>7409.0637936493367</v>
      </c>
      <c r="EX137" s="84">
        <v>23.656709812636628</v>
      </c>
      <c r="EY137" s="84">
        <v>8942.134484820639</v>
      </c>
      <c r="EZ137">
        <f>EK137*'Zambia-IO-Data'!BO12</f>
        <v>0</v>
      </c>
      <c r="FA137">
        <f>EX137*'Zambia-IO-Data'!$BO12</f>
        <v>12.604513010144695</v>
      </c>
      <c r="FB137">
        <f>EY137*'Zambia-IO-Data'!$BO12</f>
        <v>4764.4516648793933</v>
      </c>
      <c r="FC137">
        <f>EK137*'Zambia-IO-Data'!BN12</f>
        <v>0</v>
      </c>
      <c r="FD137">
        <f>EX137*'Zambia-IO-Data'!$BN12</f>
        <v>11.428686597699109</v>
      </c>
      <c r="FE137">
        <f>EY137*'Zambia-IO-Data'!$BN12</f>
        <v>4319.9943420239488</v>
      </c>
      <c r="FF137">
        <f>(FC137*'Default-Data'!$F$19/wind_dollar_index)/'Zambia-IO-Data'!$BP12</f>
        <v>0</v>
      </c>
      <c r="FG137">
        <f>(FD137*'Default-Data'!$F$19/wind_dollar_index)/'Zambia-IO-Data'!$BP12</f>
        <v>8.6585582291146518E-2</v>
      </c>
      <c r="FH137">
        <f>(FE137*'Default-Data'!$F$19/wind_dollar_index)/'Zambia-IO-Data'!$BP12</f>
        <v>32.728977420196976</v>
      </c>
      <c r="FJ137" t="s">
        <v>272</v>
      </c>
      <c r="FK137">
        <f t="shared" ref="FK137:FK170" si="289">CH137</f>
        <v>0</v>
      </c>
      <c r="FL137">
        <f t="shared" ref="FL137:FL170" si="290">CI137</f>
        <v>0</v>
      </c>
      <c r="FN137">
        <v>52694327.452186987</v>
      </c>
      <c r="FO137">
        <v>9795101.8437434733</v>
      </c>
      <c r="FP137">
        <f>FK137*CustomRegion1!C10</f>
        <v>0</v>
      </c>
      <c r="FQ137">
        <f>FN137*CustomRegion1!$C10</f>
        <v>30335402.652244136</v>
      </c>
      <c r="FR137">
        <f>FO137*CustomRegion1!$C10</f>
        <v>5638905.9850761034</v>
      </c>
      <c r="FS137">
        <f>FK137*CustomRegion1!D10</f>
        <v>0</v>
      </c>
      <c r="FT137">
        <f>FN137*CustomRegion1!$D10</f>
        <v>7929748.6137371147</v>
      </c>
      <c r="FU137">
        <f>FO137*CustomRegion1!$D10</f>
        <v>1474023.8470130621</v>
      </c>
      <c r="FV137">
        <f>(FS137*'Default-Data'!$C$58/wind_dollar_index)/CustomRegion1!$E10</f>
        <v>0</v>
      </c>
      <c r="FW137">
        <f>(FT137*'Default-Data'!$C$58/wind_dollar_index)/CustomRegion1!$E10</f>
        <v>1937.8052230162152</v>
      </c>
      <c r="FX137">
        <f>(FU137*'Default-Data'!$C$58/wind_dollar_index)/CustomRegion1!$E10</f>
        <v>360.20954115041258</v>
      </c>
      <c r="FY137">
        <v>691987.45185815997</v>
      </c>
      <c r="FZ137">
        <v>90435.287424107082</v>
      </c>
      <c r="GA137">
        <f>FL137*CustomRegion1!C10</f>
        <v>0</v>
      </c>
      <c r="GB137">
        <f>FY137*CustomRegion1!$C10</f>
        <v>398367.6990936994</v>
      </c>
      <c r="GC137">
        <f>FZ137*CustomRegion1!$C10</f>
        <v>52062.356436202303</v>
      </c>
      <c r="GD137">
        <f>FL137*CustomRegion1!D10</f>
        <v>0</v>
      </c>
      <c r="GE137">
        <f>FY137*CustomRegion1!$D10</f>
        <v>104134.29305222079</v>
      </c>
      <c r="GF137">
        <f>FZ137*CustomRegion1!$D10</f>
        <v>13609.227591621297</v>
      </c>
      <c r="GG137">
        <f>(GD137*'Default-Data'!$C$58/wind_dollar_index)/CustomRegion1!$E10</f>
        <v>0</v>
      </c>
      <c r="GH137">
        <f>(GE137*'Default-Data'!$C$58/wind_dollar_index)/CustomRegion1!$E10</f>
        <v>25.447462057261173</v>
      </c>
      <c r="GI137">
        <f>(GF137*'Default-Data'!$C$58/wind_dollar_index)/CustomRegion1!$E10</f>
        <v>3.3257084925207461</v>
      </c>
      <c r="GK137" t="s">
        <v>35</v>
      </c>
      <c r="GL137">
        <f t="shared" ref="GL137:GL174" si="291">BG137</f>
        <v>0</v>
      </c>
      <c r="GM137">
        <f t="shared" ref="GM137:GM174" si="292">BH137</f>
        <v>0</v>
      </c>
      <c r="GO137">
        <v>19617949.78031823</v>
      </c>
      <c r="GP137">
        <v>9781862.6694817208</v>
      </c>
      <c r="GQ137">
        <f>GL137*CustomRegion2!C14</f>
        <v>0</v>
      </c>
      <c r="GR137">
        <f>GO137*CustomRegion2!$C14</f>
        <v>15942638.505952854</v>
      </c>
      <c r="GS137">
        <f>GP137*CustomRegion2!$C14</f>
        <v>7949286.3525870619</v>
      </c>
      <c r="GT137">
        <f>GL137*CustomRegion2!D14</f>
        <v>0</v>
      </c>
      <c r="GU137">
        <f>GO137*CustomRegion2!$D14</f>
        <v>1258235.4125346108</v>
      </c>
      <c r="GV137">
        <f>GP137*CustomRegion2!$D14</f>
        <v>627378.81119668111</v>
      </c>
      <c r="GW137">
        <f>(GT137*'Default-Data'!$C$59/wind_dollar_index)/CustomRegion2!$E14</f>
        <v>0</v>
      </c>
      <c r="GX137">
        <f>(GU137*'Default-Data'!$C$59/wind_dollar_index)/CustomRegion2!$E14</f>
        <v>51.475123607975192</v>
      </c>
      <c r="GY137">
        <f>(GV137*'Default-Data'!$C$59/wind_dollar_index)/CustomRegion2!$E14</f>
        <v>25.666422621438773</v>
      </c>
      <c r="GZ137">
        <v>0</v>
      </c>
      <c r="HA137">
        <v>0</v>
      </c>
      <c r="HB137">
        <f>GM137*CustomRegion2!C14</f>
        <v>0</v>
      </c>
      <c r="HC137">
        <f>GZ137*CustomRegion2!$C14</f>
        <v>0</v>
      </c>
      <c r="HD137">
        <f>HA137*CustomRegion2!$C14</f>
        <v>0</v>
      </c>
      <c r="HE137">
        <f>GM137*CustomRegion2!D14</f>
        <v>0</v>
      </c>
      <c r="HF137">
        <f>GZ137*CustomRegion2!$D14</f>
        <v>0</v>
      </c>
      <c r="HG137">
        <f>HA137*CustomRegion2!$D14</f>
        <v>0</v>
      </c>
      <c r="HH137">
        <f>(HE137*'Default-Data'!$C$59/wind_dollar_index)/CustomRegion2!$E14</f>
        <v>0</v>
      </c>
      <c r="HI137">
        <f>(HF137*'Default-Data'!$C$59/wind_dollar_index)/CustomRegion2!$E14</f>
        <v>0</v>
      </c>
      <c r="HJ137">
        <f>(HG137*'Default-Data'!$C$59/wind_dollar_index)/CustomRegion2!$E14</f>
        <v>0</v>
      </c>
      <c r="HL137" t="s">
        <v>130</v>
      </c>
      <c r="HM137">
        <f t="shared" ref="HM137:HM177" si="293">EJ137</f>
        <v>0</v>
      </c>
      <c r="HN137">
        <f t="shared" ref="HN137:HN177" si="294">EK137</f>
        <v>0</v>
      </c>
      <c r="HP137">
        <v>3922.7957288645525</v>
      </c>
      <c r="HQ137">
        <v>2024287.0407721102</v>
      </c>
      <c r="HR137">
        <f>HM137*CustomRegion3!D13</f>
        <v>0</v>
      </c>
      <c r="HS137">
        <f>HP137*CustomRegion3!$D13</f>
        <v>2090.1017171120498</v>
      </c>
      <c r="HT137">
        <f>HQ137*CustomRegion3!$D13</f>
        <v>1078558.7913011478</v>
      </c>
      <c r="HU137">
        <f>HM137*CustomRegion3!E13</f>
        <v>0</v>
      </c>
      <c r="HV137">
        <f>HP137*CustomRegion3!$E13</f>
        <v>1895.1241878969004</v>
      </c>
      <c r="HW137">
        <f>HQ137*CustomRegion3!$E13</f>
        <v>977944.20086305868</v>
      </c>
      <c r="HX137">
        <f>(HU137*'Default-Data'!$C$60/wind_dollar_index)/CustomRegion3!$F13</f>
        <v>0</v>
      </c>
      <c r="HY137">
        <f>(HV137*'Default-Data'!$C$60/wind_dollar_index)/CustomRegion3!$F13</f>
        <v>14.415918892816697</v>
      </c>
      <c r="HZ137">
        <f>(HW137*'Default-Data'!$C$60/wind_dollar_index)/CustomRegion3!$F13</f>
        <v>7439.0714716102084</v>
      </c>
      <c r="IA137">
        <v>23.656709812636628</v>
      </c>
      <c r="IB137">
        <v>8942.134484820639</v>
      </c>
      <c r="IC137">
        <f>HN137*CustomRegion3!D13</f>
        <v>0</v>
      </c>
      <c r="ID137">
        <f>IA137*CustomRegion3!$D13</f>
        <v>12.604513010144695</v>
      </c>
      <c r="IE137">
        <f>IB137*CustomRegion3!$D13</f>
        <v>4764.4516648793933</v>
      </c>
      <c r="IF137">
        <f>HN137*CustomRegion3!E13</f>
        <v>0</v>
      </c>
      <c r="IG137">
        <f>IA137*CustomRegion3!$E13</f>
        <v>11.428686597699109</v>
      </c>
      <c r="IH137">
        <f>IB137*CustomRegion3!$E13</f>
        <v>4319.9943420239488</v>
      </c>
      <c r="II137">
        <f>(IF137*'Default-Data'!$C$60/wind_dollar_index)/CustomRegion3!$F13</f>
        <v>0</v>
      </c>
      <c r="IJ137">
        <f>(IG137*'Default-Data'!$C$60/wind_dollar_index)/CustomRegion3!$F13</f>
        <v>8.6936265230558418E-2</v>
      </c>
      <c r="IK137">
        <f>(IH137*'Default-Data'!$C$60/wind_dollar_index)/CustomRegion3!$F13</f>
        <v>32.861534061868191</v>
      </c>
    </row>
    <row r="138" spans="30:245" x14ac:dyDescent="0.3">
      <c r="AD138">
        <v>137</v>
      </c>
      <c r="AE138" t="s">
        <v>273</v>
      </c>
      <c r="AF138">
        <v>0</v>
      </c>
      <c r="AG138">
        <v>0</v>
      </c>
      <c r="AI138" s="84">
        <v>1179466.3705048705</v>
      </c>
      <c r="AJ138" s="84">
        <v>15805790.158121895</v>
      </c>
      <c r="AK138">
        <f>AF138*'Colombia-IO-Data'!AN15</f>
        <v>0</v>
      </c>
      <c r="AL138">
        <f>AI138*'Colombia-IO-Data'!$AN15</f>
        <v>270036.28400589997</v>
      </c>
      <c r="AM138">
        <f>AJ138*'Colombia-IO-Data'!$AN15</f>
        <v>3618701.5982908327</v>
      </c>
      <c r="AN138">
        <f>AK138*'Colombia-IO-Data'!$AO15</f>
        <v>0</v>
      </c>
      <c r="AO138">
        <f>AL138*'Colombia-IO-Data'!$AO15</f>
        <v>94765.289952602121</v>
      </c>
      <c r="AP138">
        <f>AM138*'Colombia-IO-Data'!$AO15</f>
        <v>1269930.4742561297</v>
      </c>
      <c r="AQ138">
        <f>(Calculations!AN138*'Default-Data'!$F$19/wind_dollar_index)/'Colombia-IO-Data'!$AP15</f>
        <v>0</v>
      </c>
      <c r="AR138">
        <f>(Calculations!AO138*'Default-Data'!$F$19/wind_dollar_index)/'Colombia-IO-Data'!$AP15</f>
        <v>17.500899524968627</v>
      </c>
      <c r="AS138">
        <f>(Calculations!AP138*'Default-Data'!$F$19/wind_dollar_index)/'Colombia-IO-Data'!$AP15</f>
        <v>234.52601310847382</v>
      </c>
      <c r="AT138" s="84">
        <v>10710.671539712235</v>
      </c>
      <c r="AU138" s="84">
        <v>175009.73621031013</v>
      </c>
      <c r="AV138">
        <f>AG138*'Colombia-IO-Data'!AN15</f>
        <v>0</v>
      </c>
      <c r="AW138">
        <f>AT138*'Colombia-IO-Data'!$AN15</f>
        <v>2452.1851695980163</v>
      </c>
      <c r="AX138">
        <f>AU138*'Colombia-IO-Data'!$AN15</f>
        <v>40068.101993324097</v>
      </c>
      <c r="AY138">
        <f>AV138*'Colombia-IO-Data'!$AO15</f>
        <v>0</v>
      </c>
      <c r="AZ138">
        <f>AW138*'Colombia-IO-Data'!$AO15</f>
        <v>860.55857074877224</v>
      </c>
      <c r="BA138">
        <f>AX138*'Colombia-IO-Data'!$AO15</f>
        <v>14061.31519409011</v>
      </c>
      <c r="BB138">
        <f>(AY138*'Default-Data'!$F$19/wind_dollar_index)/'Colombia-IO-Data'!$AP15</f>
        <v>0</v>
      </c>
      <c r="BC138">
        <f>(AZ138*'Default-Data'!$F$19/wind_dollar_index)/'Colombia-IO-Data'!$AP15</f>
        <v>0.15892474016127175</v>
      </c>
      <c r="BD138">
        <f>(BA138*'Default-Data'!$F$19/wind_dollar_index)/'Colombia-IO-Data'!$AP15</f>
        <v>2.5967911302098918</v>
      </c>
      <c r="BF138" t="s">
        <v>930</v>
      </c>
      <c r="BG138" s="18">
        <f t="shared" si="285"/>
        <v>0</v>
      </c>
      <c r="BH138" s="18">
        <f t="shared" si="286"/>
        <v>0</v>
      </c>
      <c r="BJ138" s="84">
        <v>537410.58880766295</v>
      </c>
      <c r="BK138" s="84">
        <v>20252437.081664756</v>
      </c>
      <c r="BL138" s="18">
        <f>BG138*'Mexico-IO-Data'!AQ15</f>
        <v>0</v>
      </c>
      <c r="BM138">
        <f>BJ138*'Mexico-IO-Data'!$AQ15</f>
        <v>208787.53246023171</v>
      </c>
      <c r="BN138">
        <f>BK138*'Mexico-IO-Data'!$AQ15</f>
        <v>7868204.4095343044</v>
      </c>
      <c r="BO138" s="18">
        <f>BG138*'Mexico-IO-Data'!AR15</f>
        <v>0</v>
      </c>
      <c r="BP138">
        <f>BJ138*'Mexico-IO-Data'!$AR15</f>
        <v>36048.321260082543</v>
      </c>
      <c r="BQ138">
        <f>BK138*'Mexico-IO-Data'!$AR15</f>
        <v>1358488.971792008</v>
      </c>
      <c r="BR138">
        <f>(BO138*'Default-Data'!$F$19/wind_dollar_index)/'Mexico-IO-Data'!$AS15</f>
        <v>0</v>
      </c>
      <c r="BS138">
        <f>(BP138*'Default-Data'!$F$19/wind_dollar_index)/'Mexico-IO-Data'!$AS15</f>
        <v>7.1115775516152269</v>
      </c>
      <c r="BT138">
        <f>(BQ138*'Default-Data'!$F$19/wind_dollar_index)/'Mexico-IO-Data'!$AS15</f>
        <v>268.0013753264796</v>
      </c>
      <c r="BU138" s="84">
        <v>11454.03267450364</v>
      </c>
      <c r="BV138" s="84">
        <v>162040.35153962855</v>
      </c>
      <c r="BW138" s="18">
        <f>BH138*'Mexico-IO-Data'!AQ15</f>
        <v>0</v>
      </c>
      <c r="BX138">
        <f>BU138*'Mexico-IO-Data'!$AQ15</f>
        <v>4449.9666895926694</v>
      </c>
      <c r="BY138">
        <f>BV138*'Mexico-IO-Data'!$AQ15</f>
        <v>62953.737536153923</v>
      </c>
      <c r="BZ138" s="18">
        <f>BH138*'Mexico-IO-Data'!AR15</f>
        <v>0</v>
      </c>
      <c r="CA138">
        <f>BX138*'Mexico-IO-Data'!$AR15</f>
        <v>298.49398609545074</v>
      </c>
      <c r="CB138">
        <f>BY138*'Mexico-IO-Data'!$AR15</f>
        <v>4222.7983640240373</v>
      </c>
      <c r="CC138">
        <f>(CA138*'Default-Data'!$F$19/wind_dollar_index)/'Mexico-IO-Data'!$AS15</f>
        <v>5.8886601556094056E-2</v>
      </c>
      <c r="CD138">
        <f>(CB138*'Default-Data'!$F$19/wind_dollar_index)/'Mexico-IO-Data'!$AS15</f>
        <v>0.83306953003231421</v>
      </c>
      <c r="CE138">
        <f>(CC138*'Default-Data'!$F$19/wind_dollar_index)/'Mexico-IO-Data'!$AS15</f>
        <v>1.161709114540525E-5</v>
      </c>
      <c r="CG138" t="s">
        <v>273</v>
      </c>
      <c r="CH138">
        <v>0</v>
      </c>
      <c r="CI138">
        <v>0</v>
      </c>
      <c r="CK138" s="84">
        <v>1356510.8269991563</v>
      </c>
      <c r="CL138" s="84">
        <v>14503876.387014011</v>
      </c>
      <c r="CM138">
        <f>CH138*'Philippines-IO-Data'!AN15</f>
        <v>0</v>
      </c>
      <c r="CN138">
        <f>CK138*'Philippines-IO-Data'!$AN15</f>
        <v>451762.832217841</v>
      </c>
      <c r="CO138">
        <f>CL138*'Philippines-IO-Data'!$AN15</f>
        <v>4830269.0581761142</v>
      </c>
      <c r="CP138">
        <f>CH138*'Philippines-IO-Data'!AO15</f>
        <v>0</v>
      </c>
      <c r="CQ138">
        <f>CK138*'Philippines-IO-Data'!$AO15</f>
        <v>79047.199783760763</v>
      </c>
      <c r="CR138">
        <f>CL138*'Philippines-IO-Data'!$AO15</f>
        <v>845176.30938450294</v>
      </c>
      <c r="CS138" s="54">
        <f>(CP138*'Default-Data'!$F$19/wind_dollar_index)/'Philippines-IO-Data'!$AP15</f>
        <v>0</v>
      </c>
      <c r="CT138" s="54">
        <f>(CQ138*'Default-Data'!$F$19/wind_dollar_index)/'Philippines-IO-Data'!$AP15</f>
        <v>19.236509091941947</v>
      </c>
      <c r="CU138" s="54">
        <f>(CR138*'Default-Data'!$F$19/wind_dollar_index)/'Philippines-IO-Data'!$AP15</f>
        <v>205.67764328457568</v>
      </c>
      <c r="CV138" s="84">
        <v>2847.2054671827377</v>
      </c>
      <c r="CW138" s="84">
        <v>133032.93008860864</v>
      </c>
      <c r="CX138">
        <f>CI138*'Philippines-IO-Data'!AN15</f>
        <v>0</v>
      </c>
      <c r="CY138">
        <f>CV138*'Philippines-IO-Data'!$AN15</f>
        <v>948.21329853004909</v>
      </c>
      <c r="CZ138">
        <f>CW138*'Philippines-IO-Data'!$AN15</f>
        <v>44304.35207658336</v>
      </c>
      <c r="DA138">
        <f>CI138*'Philippines-IO-Data'!AO15</f>
        <v>0</v>
      </c>
      <c r="DB138">
        <f>CV138*'Philippines-IO-Data'!$AO15</f>
        <v>165.913618166757</v>
      </c>
      <c r="DC138">
        <f>CW138*'Philippines-IO-Data'!$AO15</f>
        <v>7752.1538296869539</v>
      </c>
      <c r="DD138" s="20">
        <f>(DA138*'Default-Data'!$F$19/wind_dollar_index)/'Philippines-IO-Data'!$AP15</f>
        <v>0</v>
      </c>
      <c r="DE138" s="20">
        <f>(DB138*'Default-Data'!$F$19/wind_dollar_index)/'Philippines-IO-Data'!$AP15</f>
        <v>4.0375861928982321E-2</v>
      </c>
      <c r="DF138" s="20">
        <f>(DC138*'Default-Data'!$F$19/wind_dollar_index)/'Philippines-IO-Data'!$AP15</f>
        <v>1.8865232169494432</v>
      </c>
      <c r="DH138" t="s">
        <v>930</v>
      </c>
      <c r="DI138">
        <f t="shared" si="287"/>
        <v>0</v>
      </c>
      <c r="DJ138">
        <f t="shared" si="288"/>
        <v>0</v>
      </c>
      <c r="DL138" s="84">
        <v>2215923.6734596994</v>
      </c>
      <c r="DM138" s="84">
        <v>23846899.354163751</v>
      </c>
      <c r="DN138">
        <f>DI138*'SouthAfrica-IO-Data'!AR15</f>
        <v>0</v>
      </c>
      <c r="DO138">
        <f>DL138*'SouthAfrica-IO-Data'!$AR15</f>
        <v>580469.06283654715</v>
      </c>
      <c r="DP138">
        <f>DM138*'SouthAfrica-IO-Data'!$AR15</f>
        <v>6246779.8351812875</v>
      </c>
      <c r="DQ138">
        <f>DI138*'SouthAfrica-IO-Data'!AS15</f>
        <v>0</v>
      </c>
      <c r="DR138">
        <f>DL138*'SouthAfrica-IO-Data'!$AS15</f>
        <v>300517.58338563511</v>
      </c>
      <c r="DS138">
        <f>DM138*'SouthAfrica-IO-Data'!$AS15</f>
        <v>3234052.0799459238</v>
      </c>
      <c r="DT138">
        <f>(DQ138*'Default-Data'!$F$19/wind_dollar_index)/'SouthAfrica-IO-Data'!$AT15</f>
        <v>0</v>
      </c>
      <c r="DU138">
        <f>(DR138*'Default-Data'!$F$19/wind_dollar_index)/'SouthAfrica-IO-Data'!$AT15</f>
        <v>18.391095512309189</v>
      </c>
      <c r="DV138">
        <f>(DS138*'Default-Data'!$F$19/wind_dollar_index)/'SouthAfrica-IO-Data'!$AT15</f>
        <v>197.91773920178119</v>
      </c>
      <c r="DW138" s="84">
        <v>9019.360304988224</v>
      </c>
      <c r="DX138" s="84">
        <v>232704.89436777154</v>
      </c>
      <c r="DY138">
        <f>DJ138*'SouthAfrica-IO-Data'!AR15</f>
        <v>0</v>
      </c>
      <c r="DZ138">
        <f>'SouthAfrica-IO-Data'!$AR15*Calculations!DW138</f>
        <v>2362.6534101003572</v>
      </c>
      <c r="EA138">
        <f>'SouthAfrica-IO-Data'!$AR15*Calculations!DX138</f>
        <v>60957.872136562422</v>
      </c>
      <c r="EB138">
        <f>DJ138*'SouthAfrica-IO-Data'!AS15</f>
        <v>0</v>
      </c>
      <c r="EC138">
        <f>DW138*'SouthAfrica-IO-Data'!$AS15</f>
        <v>1223.1812832738713</v>
      </c>
      <c r="ED138">
        <f>DX138*'SouthAfrica-IO-Data'!$AS15</f>
        <v>31558.809238329133</v>
      </c>
      <c r="EE138">
        <f>(EB138*'Default-Data'!$F$19/wind_dollar_index)/'SouthAfrica-IO-Data'!$AT15</f>
        <v>0</v>
      </c>
      <c r="EF138">
        <f>(EC138*'Default-Data'!$F$19/wind_dollar_index)/'SouthAfrica-IO-Data'!$AT15</f>
        <v>7.4856331387077132E-2</v>
      </c>
      <c r="EG138">
        <f>(ED138*'Default-Data'!$F$19/wind_dollar_index)/'SouthAfrica-IO-Data'!$AT15</f>
        <v>1.9313381547197686</v>
      </c>
      <c r="EI138" t="s">
        <v>131</v>
      </c>
      <c r="EJ138">
        <v>0</v>
      </c>
      <c r="EK138">
        <v>0</v>
      </c>
      <c r="EM138" s="84">
        <v>38321.56415473947</v>
      </c>
      <c r="EN138" s="84">
        <v>1109829.2222287529</v>
      </c>
      <c r="EO138">
        <f>EJ138*'Zambia-IO-Data'!BO13</f>
        <v>0</v>
      </c>
      <c r="EP138">
        <f>EM138*'Zambia-IO-Data'!$BO13</f>
        <v>17285.101529904812</v>
      </c>
      <c r="EQ138">
        <f>EN138*'Zambia-IO-Data'!$BO13</f>
        <v>500593.10495828855</v>
      </c>
      <c r="ER138">
        <f>EJ138*'Zambia-IO-Data'!BN13</f>
        <v>0</v>
      </c>
      <c r="ES138">
        <f>EM138*'Zambia-IO-Data'!$BN13</f>
        <v>14252.825431106552</v>
      </c>
      <c r="ET138">
        <f>EN138*'Zambia-IO-Data'!$BN13</f>
        <v>412775.4832473569</v>
      </c>
      <c r="EU138">
        <f>(ER138*'Default-Data'!$F$19/wind_dollar_index)/'Zambia-IO-Data'!$BP13</f>
        <v>0</v>
      </c>
      <c r="EV138">
        <f>(ES138*'Default-Data'!$F$19/wind_dollar_index)/'Zambia-IO-Data'!$BP13</f>
        <v>107.98171589505974</v>
      </c>
      <c r="EW138">
        <f>(ET138*'Default-Data'!$F$19/wind_dollar_index)/'Zambia-IO-Data'!$BP13</f>
        <v>3127.2539733198441</v>
      </c>
      <c r="EX138" s="84">
        <v>351.17780291127411</v>
      </c>
      <c r="EY138" s="84">
        <v>5137.4879952547108</v>
      </c>
      <c r="EZ138">
        <f>EK138*'Zambia-IO-Data'!BO13</f>
        <v>0</v>
      </c>
      <c r="FA138">
        <f>EX138*'Zambia-IO-Data'!$BO13</f>
        <v>158.40021440303192</v>
      </c>
      <c r="FB138">
        <f>EY138*'Zambia-IO-Data'!$BO13</f>
        <v>2317.2854126744223</v>
      </c>
      <c r="FC138">
        <f>EK138*'Zambia-IO-Data'!BN13</f>
        <v>0</v>
      </c>
      <c r="FD138">
        <f>EX138*'Zambia-IO-Data'!$BN13</f>
        <v>130.6125162314101</v>
      </c>
      <c r="FE138">
        <f>EY138*'Zambia-IO-Data'!$BN13</f>
        <v>1910.7706369995578</v>
      </c>
      <c r="FF138">
        <f>(FC138*'Default-Data'!$F$19/wind_dollar_index)/'Zambia-IO-Data'!$BP13</f>
        <v>0</v>
      </c>
      <c r="FG138">
        <f>(FD138*'Default-Data'!$F$19/wind_dollar_index)/'Zambia-IO-Data'!$BP13</f>
        <v>0.98954159567953281</v>
      </c>
      <c r="FH138">
        <f>(FE138*'Default-Data'!$F$19/wind_dollar_index)/'Zambia-IO-Data'!$BP13</f>
        <v>14.476308087994999</v>
      </c>
      <c r="FJ138" t="s">
        <v>273</v>
      </c>
      <c r="FK138">
        <f t="shared" si="289"/>
        <v>0</v>
      </c>
      <c r="FL138">
        <f t="shared" si="290"/>
        <v>0</v>
      </c>
      <c r="FN138">
        <v>2335753.7956748502</v>
      </c>
      <c r="FO138">
        <v>20848213.785895284</v>
      </c>
      <c r="FP138">
        <f>FK138*CustomRegion1!C11</f>
        <v>0</v>
      </c>
      <c r="FQ138">
        <f>FN138*CustomRegion1!$C11</f>
        <v>777883.02835145663</v>
      </c>
      <c r="FR138">
        <f>FO138*CustomRegion1!$C11</f>
        <v>6943142.5972724278</v>
      </c>
      <c r="FS138">
        <f>FK138*CustomRegion1!D11</f>
        <v>0</v>
      </c>
      <c r="FT138">
        <f>FN138*CustomRegion1!$D11</f>
        <v>136110.07981472032</v>
      </c>
      <c r="FU138">
        <f>FO138*CustomRegion1!$D11</f>
        <v>1214876.3485462731</v>
      </c>
      <c r="FV138">
        <f>(FS138*'Default-Data'!$C$58/wind_dollar_index)/CustomRegion1!$E11</f>
        <v>0</v>
      </c>
      <c r="FW138">
        <f>(FT138*'Default-Data'!$C$58/wind_dollar_index)/CustomRegion1!$E11</f>
        <v>33.26143569207261</v>
      </c>
      <c r="FX138">
        <f>(FU138*'Default-Data'!$C$58/wind_dollar_index)/CustomRegion1!$E11</f>
        <v>296.88125667105567</v>
      </c>
      <c r="FY138">
        <v>9306.7473894446757</v>
      </c>
      <c r="FZ138">
        <v>192485.41118650633</v>
      </c>
      <c r="GA138">
        <f>FL138*CustomRegion1!C11</f>
        <v>0</v>
      </c>
      <c r="GB138">
        <f>FY138*CustomRegion1!$C11</f>
        <v>3099.4537424316036</v>
      </c>
      <c r="GC138">
        <f>FZ138*CustomRegion1!$C11</f>
        <v>64103.988547292211</v>
      </c>
      <c r="GD138">
        <f>FL138*CustomRegion1!D11</f>
        <v>0</v>
      </c>
      <c r="GE138">
        <f>FY138*CustomRegion1!$D11</f>
        <v>542.32690634535186</v>
      </c>
      <c r="GF138">
        <f>FZ138*CustomRegion1!$D11</f>
        <v>11216.595142980432</v>
      </c>
      <c r="GG138">
        <f>(GD138*'Default-Data'!$C$58/wind_dollar_index)/CustomRegion1!$E11</f>
        <v>0</v>
      </c>
      <c r="GH138">
        <f>(GE138*'Default-Data'!$C$58/wind_dollar_index)/CustomRegion1!$E11</f>
        <v>0.13252928470868278</v>
      </c>
      <c r="GI138">
        <f>(GF138*'Default-Data'!$C$58/wind_dollar_index)/CustomRegion1!$E11</f>
        <v>2.7410171130610781</v>
      </c>
      <c r="GK138" t="s">
        <v>36</v>
      </c>
      <c r="GL138">
        <f t="shared" si="291"/>
        <v>0</v>
      </c>
      <c r="GM138">
        <f t="shared" si="292"/>
        <v>0</v>
      </c>
      <c r="GO138">
        <v>2455592.5286317659</v>
      </c>
      <c r="GP138">
        <v>36330512.61738421</v>
      </c>
      <c r="GQ138">
        <f>GL138*CustomRegion2!C15</f>
        <v>0</v>
      </c>
      <c r="GR138">
        <f>GO138*CustomRegion2!$C15</f>
        <v>971742.01162004191</v>
      </c>
      <c r="GS138">
        <f>GP138*CustomRegion2!$C15</f>
        <v>14376931.434009232</v>
      </c>
      <c r="GT138">
        <f>GL138*CustomRegion2!D15</f>
        <v>0</v>
      </c>
      <c r="GU138">
        <f>GO138*CustomRegion2!$D15</f>
        <v>236136.45248730417</v>
      </c>
      <c r="GV138">
        <f>GP138*CustomRegion2!$D15</f>
        <v>3493640.8489947924</v>
      </c>
      <c r="GW138">
        <f>(GT138*'Default-Data'!$C$59/wind_dollar_index)/CustomRegion2!$E15</f>
        <v>0</v>
      </c>
      <c r="GX138">
        <f>(GU138*'Default-Data'!$C$59/wind_dollar_index)/CustomRegion2!$E15</f>
        <v>46.584768331120969</v>
      </c>
      <c r="GY138">
        <f>(GV138*'Default-Data'!$C$59/wind_dollar_index)/CustomRegion2!$E15</f>
        <v>689.22204881227924</v>
      </c>
      <c r="GZ138">
        <v>0</v>
      </c>
      <c r="HA138">
        <v>0</v>
      </c>
      <c r="HB138">
        <f>GM138*CustomRegion2!C15</f>
        <v>0</v>
      </c>
      <c r="HC138">
        <f>GZ138*CustomRegion2!$C15</f>
        <v>0</v>
      </c>
      <c r="HD138">
        <f>HA138*CustomRegion2!$C15</f>
        <v>0</v>
      </c>
      <c r="HE138">
        <f>GM138*CustomRegion2!D15</f>
        <v>0</v>
      </c>
      <c r="HF138">
        <f>GZ138*CustomRegion2!$D15</f>
        <v>0</v>
      </c>
      <c r="HG138">
        <f>HA138*CustomRegion2!$D15</f>
        <v>0</v>
      </c>
      <c r="HH138">
        <f>(HE138*'Default-Data'!$C$59/wind_dollar_index)/CustomRegion2!$E15</f>
        <v>0</v>
      </c>
      <c r="HI138">
        <f>(HF138*'Default-Data'!$C$59/wind_dollar_index)/CustomRegion2!$E15</f>
        <v>0</v>
      </c>
      <c r="HJ138">
        <f>(HG138*'Default-Data'!$C$59/wind_dollar_index)/CustomRegion2!$E15</f>
        <v>0</v>
      </c>
      <c r="HL138" t="s">
        <v>131</v>
      </c>
      <c r="HM138">
        <f t="shared" si="293"/>
        <v>0</v>
      </c>
      <c r="HN138">
        <f t="shared" si="294"/>
        <v>0</v>
      </c>
      <c r="HP138">
        <v>38321.56415473947</v>
      </c>
      <c r="HQ138">
        <v>1109829.2222287529</v>
      </c>
      <c r="HR138">
        <f>HM138*CustomRegion3!D14</f>
        <v>0</v>
      </c>
      <c r="HS138">
        <f>HP138*CustomRegion3!$D14</f>
        <v>17285.101529904812</v>
      </c>
      <c r="HT138">
        <f>HQ138*CustomRegion3!$D14</f>
        <v>500593.10495828855</v>
      </c>
      <c r="HU138">
        <f>HM138*CustomRegion3!E14</f>
        <v>0</v>
      </c>
      <c r="HV138">
        <f>HP138*CustomRegion3!$E14</f>
        <v>14252.825431106552</v>
      </c>
      <c r="HW138">
        <f>HQ138*CustomRegion3!$E14</f>
        <v>412775.4832473569</v>
      </c>
      <c r="HX138">
        <f>(HU138*'Default-Data'!$C$60/wind_dollar_index)/CustomRegion3!$F14</f>
        <v>0</v>
      </c>
      <c r="HY138">
        <f>(HV138*'Default-Data'!$C$60/wind_dollar_index)/CustomRegion3!$F14</f>
        <v>108.41905597559985</v>
      </c>
      <c r="HZ138">
        <f>(HW138*'Default-Data'!$C$60/wind_dollar_index)/CustomRegion3!$F14</f>
        <v>3139.9197611638733</v>
      </c>
      <c r="IA138">
        <v>351.17780291127411</v>
      </c>
      <c r="IB138">
        <v>5137.4879952547108</v>
      </c>
      <c r="IC138">
        <f>HN138*CustomRegion3!D14</f>
        <v>0</v>
      </c>
      <c r="ID138">
        <f>IA138*CustomRegion3!$D14</f>
        <v>158.40021440303192</v>
      </c>
      <c r="IE138">
        <f>IB138*CustomRegion3!$D14</f>
        <v>2317.2854126744223</v>
      </c>
      <c r="IF138">
        <f>HN138*CustomRegion3!E14</f>
        <v>0</v>
      </c>
      <c r="IG138">
        <f>IA138*CustomRegion3!$E14</f>
        <v>130.6125162314101</v>
      </c>
      <c r="IH138">
        <f>IB138*CustomRegion3!$E14</f>
        <v>1910.7706369995578</v>
      </c>
      <c r="II138">
        <f>(IF138*'Default-Data'!$C$60/wind_dollar_index)/CustomRegion3!$F14</f>
        <v>0</v>
      </c>
      <c r="IJ138">
        <f>(IG138*'Default-Data'!$C$60/wind_dollar_index)/CustomRegion3!$F14</f>
        <v>0.99354936863965926</v>
      </c>
      <c r="IK138">
        <f>(IH138*'Default-Data'!$C$60/wind_dollar_index)/CustomRegion3!$F14</f>
        <v>14.534939030211918</v>
      </c>
    </row>
    <row r="139" spans="30:245" x14ac:dyDescent="0.3">
      <c r="AD139">
        <v>138</v>
      </c>
      <c r="AE139" t="s">
        <v>274</v>
      </c>
      <c r="AF139">
        <v>0</v>
      </c>
      <c r="AG139">
        <v>0</v>
      </c>
      <c r="AI139" s="84">
        <v>889500.50559381139</v>
      </c>
      <c r="AJ139" s="84">
        <v>4090527.5405735457</v>
      </c>
      <c r="AK139">
        <f>AF139*'Colombia-IO-Data'!AN16</f>
        <v>0</v>
      </c>
      <c r="AL139">
        <f>AI139*'Colombia-IO-Data'!$AN16</f>
        <v>293013.84164983383</v>
      </c>
      <c r="AM139">
        <f>AJ139*'Colombia-IO-Data'!$AN16</f>
        <v>1347476.6810140868</v>
      </c>
      <c r="AN139">
        <f>AK139*'Colombia-IO-Data'!$AO16</f>
        <v>0</v>
      </c>
      <c r="AO139">
        <f>AL139*'Colombia-IO-Data'!$AO16</f>
        <v>150116.26559207818</v>
      </c>
      <c r="AP139">
        <f>AM139*'Colombia-IO-Data'!$AO16</f>
        <v>690336.55948572967</v>
      </c>
      <c r="AQ139">
        <f>(Calculations!AN139*'Default-Data'!$F$19/wind_dollar_index)/'Colombia-IO-Data'!$AP16</f>
        <v>0</v>
      </c>
      <c r="AR139">
        <f>(Calculations!AO139*'Default-Data'!$F$19/wind_dollar_index)/'Colombia-IO-Data'!$AP16</f>
        <v>27.722910809479636</v>
      </c>
      <c r="AS139">
        <f>(Calculations!AP139*'Default-Data'!$F$19/wind_dollar_index)/'Colombia-IO-Data'!$AP16</f>
        <v>127.48877539460896</v>
      </c>
      <c r="AT139" s="84">
        <v>2198.9531583372891</v>
      </c>
      <c r="AU139" s="84">
        <v>45292.398461264194</v>
      </c>
      <c r="AV139">
        <f>AG139*'Colombia-IO-Data'!AN16</f>
        <v>0</v>
      </c>
      <c r="AW139">
        <f>AT139*'Colombia-IO-Data'!$AN16</f>
        <v>724.36576312265015</v>
      </c>
      <c r="AX139">
        <f>AU139*'Colombia-IO-Data'!$AN16</f>
        <v>14919.946180143439</v>
      </c>
      <c r="AY139">
        <f>AV139*'Colombia-IO-Data'!$AO16</f>
        <v>0</v>
      </c>
      <c r="AZ139">
        <f>AW139*'Colombia-IO-Data'!$AO16</f>
        <v>371.10561968835856</v>
      </c>
      <c r="BA139">
        <f>AX139*'Colombia-IO-Data'!$AO16</f>
        <v>7643.7570006488295</v>
      </c>
      <c r="BB139">
        <f>(AY139*'Default-Data'!$F$19/wind_dollar_index)/'Colombia-IO-Data'!$AP16</f>
        <v>0</v>
      </c>
      <c r="BC139">
        <f>(AZ139*'Default-Data'!$F$19/wind_dollar_index)/'Colombia-IO-Data'!$AP16</f>
        <v>6.8534398687172995E-2</v>
      </c>
      <c r="BD139">
        <f>(BA139*'Default-Data'!$F$19/wind_dollar_index)/'Colombia-IO-Data'!$AP16</f>
        <v>1.4116204712562852</v>
      </c>
      <c r="BF139" t="s">
        <v>931</v>
      </c>
      <c r="BG139" s="18">
        <f t="shared" si="285"/>
        <v>0</v>
      </c>
      <c r="BH139" s="18">
        <f t="shared" si="286"/>
        <v>0</v>
      </c>
      <c r="BJ139" s="84">
        <v>462085.43349112547</v>
      </c>
      <c r="BK139" s="84">
        <v>2148883.0379370181</v>
      </c>
      <c r="BL139" s="18">
        <f>BG139*'Mexico-IO-Data'!AQ16</f>
        <v>0</v>
      </c>
      <c r="BM139">
        <f>BJ139*'Mexico-IO-Data'!$AQ16</f>
        <v>179045.01603034543</v>
      </c>
      <c r="BN139">
        <f>BK139*'Mexico-IO-Data'!$AQ16</f>
        <v>832631.30600752856</v>
      </c>
      <c r="BO139" s="18">
        <f>BG139*'Mexico-IO-Data'!AR16</f>
        <v>0</v>
      </c>
      <c r="BP139">
        <f>BJ139*'Mexico-IO-Data'!$AR16</f>
        <v>60886.10812474764</v>
      </c>
      <c r="BQ139">
        <f>BK139*'Mexico-IO-Data'!$AR16</f>
        <v>283144.88082165923</v>
      </c>
      <c r="BR139">
        <f>(BO139*'Default-Data'!$F$19/wind_dollar_index)/'Mexico-IO-Data'!$AS16</f>
        <v>0</v>
      </c>
      <c r="BS139">
        <f>(BP139*'Default-Data'!$F$19/wind_dollar_index)/'Mexico-IO-Data'!$AS16</f>
        <v>11.166328569224369</v>
      </c>
      <c r="BT139">
        <f>(BQ139*'Default-Data'!$F$19/wind_dollar_index)/'Mexico-IO-Data'!$AS16</f>
        <v>51.92791704588241</v>
      </c>
      <c r="BU139" s="84">
        <v>7915.7245909049661</v>
      </c>
      <c r="BV139" s="84">
        <v>17193.277109356008</v>
      </c>
      <c r="BW139" s="18">
        <f>BH139*'Mexico-IO-Data'!AQ16</f>
        <v>0</v>
      </c>
      <c r="BX139">
        <f>BU139*'Mexico-IO-Data'!$AQ16</f>
        <v>3067.1190510436172</v>
      </c>
      <c r="BY139">
        <f>BV139*'Mexico-IO-Data'!$AQ16</f>
        <v>6661.9078476489967</v>
      </c>
      <c r="BZ139" s="18">
        <f>BH139*'Mexico-IO-Data'!AR16</f>
        <v>0</v>
      </c>
      <c r="CA139">
        <f>BX139*'Mexico-IO-Data'!$AR16</f>
        <v>404.13509848693718</v>
      </c>
      <c r="CB139">
        <f>BY139*'Mexico-IO-Data'!$AR16</f>
        <v>877.7979397977532</v>
      </c>
      <c r="CC139">
        <f>(CA139*'Default-Data'!$F$19/wind_dollar_index)/'Mexico-IO-Data'!$AS16</f>
        <v>7.4117158002857564E-2</v>
      </c>
      <c r="CD139">
        <f>(CB139*'Default-Data'!$F$19/wind_dollar_index)/'Mexico-IO-Data'!$AS16</f>
        <v>0.16098549431156586</v>
      </c>
      <c r="CE139">
        <f>(CC139*'Default-Data'!$F$19/wind_dollar_index)/'Mexico-IO-Data'!$AS16</f>
        <v>1.3592863205862122E-5</v>
      </c>
      <c r="CG139" t="s">
        <v>274</v>
      </c>
      <c r="CH139">
        <v>0</v>
      </c>
      <c r="CI139">
        <v>0</v>
      </c>
      <c r="CK139" s="84">
        <v>269869.7124710849</v>
      </c>
      <c r="CL139" s="84">
        <v>2029015.876918474</v>
      </c>
      <c r="CM139">
        <f>CH139*'Philippines-IO-Data'!AN16</f>
        <v>0</v>
      </c>
      <c r="CN139">
        <f>CK139*'Philippines-IO-Data'!$AN16</f>
        <v>103548.38816808928</v>
      </c>
      <c r="CO139">
        <f>CL139*'Philippines-IO-Data'!$AN16</f>
        <v>778528.72669022263</v>
      </c>
      <c r="CP139">
        <f>CH139*'Philippines-IO-Data'!AO16</f>
        <v>0</v>
      </c>
      <c r="CQ139">
        <f>CK139*'Philippines-IO-Data'!$AO16</f>
        <v>35765.620393830934</v>
      </c>
      <c r="CR139">
        <f>CL139*'Philippines-IO-Data'!$AO16</f>
        <v>268903.87573484192</v>
      </c>
      <c r="CS139" s="54">
        <f>(CP139*'Default-Data'!$F$19/wind_dollar_index)/'Philippines-IO-Data'!$AP16</f>
        <v>0</v>
      </c>
      <c r="CT139" s="54">
        <f>(CQ139*'Default-Data'!$F$19/wind_dollar_index)/'Philippines-IO-Data'!$AP16</f>
        <v>8.7037325011760274</v>
      </c>
      <c r="CU139" s="54">
        <f>(CR139*'Default-Data'!$F$19/wind_dollar_index)/'Philippines-IO-Data'!$AP16</f>
        <v>65.439027120280031</v>
      </c>
      <c r="CV139" s="84">
        <v>339.2355459596285</v>
      </c>
      <c r="CW139" s="84">
        <v>18610.60588908834</v>
      </c>
      <c r="CX139">
        <f>CI139*'Philippines-IO-Data'!AN16</f>
        <v>0</v>
      </c>
      <c r="CY139">
        <f>CV139*'Philippines-IO-Data'!$AN16</f>
        <v>130.16389898590418</v>
      </c>
      <c r="CZ139">
        <f>CW139*'Philippines-IO-Data'!$AN16</f>
        <v>7140.8466885780153</v>
      </c>
      <c r="DA139">
        <f>CI139*'Philippines-IO-Data'!AO16</f>
        <v>0</v>
      </c>
      <c r="DB139">
        <f>CV139*'Philippines-IO-Data'!$AO16</f>
        <v>44.958619660537273</v>
      </c>
      <c r="DC139">
        <f>CW139*'Philippines-IO-Data'!$AO16</f>
        <v>2466.4489372798571</v>
      </c>
      <c r="DD139" s="20">
        <f>(DA139*'Default-Data'!$F$19/wind_dollar_index)/'Philippines-IO-Data'!$AP16</f>
        <v>0</v>
      </c>
      <c r="DE139" s="20">
        <f>(DB139*'Default-Data'!$F$19/wind_dollar_index)/'Philippines-IO-Data'!$AP16</f>
        <v>1.0940892254588845E-2</v>
      </c>
      <c r="DF139" s="20">
        <f>(DC139*'Default-Data'!$F$19/wind_dollar_index)/'Philippines-IO-Data'!$AP16</f>
        <v>0.60022198808542326</v>
      </c>
      <c r="DH139" t="s">
        <v>931</v>
      </c>
      <c r="DI139">
        <f t="shared" si="287"/>
        <v>0</v>
      </c>
      <c r="DJ139">
        <f t="shared" si="288"/>
        <v>0</v>
      </c>
      <c r="DL139" s="84">
        <v>3119474.2248061467</v>
      </c>
      <c r="DM139" s="84">
        <v>7083242.3231147956</v>
      </c>
      <c r="DN139">
        <f>DI139*'SouthAfrica-IO-Data'!AR16</f>
        <v>0</v>
      </c>
      <c r="DO139">
        <f>DL139*'SouthAfrica-IO-Data'!$AR16</f>
        <v>415187.3621651057</v>
      </c>
      <c r="DP139">
        <f>DM139*'SouthAfrica-IO-Data'!$AR16</f>
        <v>942746.2718955538</v>
      </c>
      <c r="DQ139">
        <f>DI139*'SouthAfrica-IO-Data'!AS16</f>
        <v>0</v>
      </c>
      <c r="DR139">
        <f>DL139*'SouthAfrica-IO-Data'!$AS16</f>
        <v>417249.0802306516</v>
      </c>
      <c r="DS139">
        <f>DM139*'SouthAfrica-IO-Data'!$AS16</f>
        <v>947427.71742380224</v>
      </c>
      <c r="DT139">
        <f>(DQ139*'Default-Data'!$F$19/wind_dollar_index)/'SouthAfrica-IO-Data'!$AT16</f>
        <v>0</v>
      </c>
      <c r="DU139">
        <f>(DR139*'Default-Data'!$F$19/wind_dollar_index)/'SouthAfrica-IO-Data'!$AT16</f>
        <v>25.534837597499056</v>
      </c>
      <c r="DV139">
        <f>(DS139*'Default-Data'!$F$19/wind_dollar_index)/'SouthAfrica-IO-Data'!$AT16</f>
        <v>57.980745904610892</v>
      </c>
      <c r="DW139" s="84">
        <v>5612.2855757987727</v>
      </c>
      <c r="DX139" s="84">
        <v>69120.313383381537</v>
      </c>
      <c r="DY139">
        <f>DJ139*'SouthAfrica-IO-Data'!AR16</f>
        <v>0</v>
      </c>
      <c r="DZ139">
        <f>'SouthAfrica-IO-Data'!$AR16*Calculations!DW139</f>
        <v>746.96884026280622</v>
      </c>
      <c r="EA139">
        <f>'SouthAfrica-IO-Data'!$AR16*Calculations!DX139</f>
        <v>9199.5889427344136</v>
      </c>
      <c r="EB139">
        <f>DJ139*'SouthAfrica-IO-Data'!AS16</f>
        <v>0</v>
      </c>
      <c r="EC139">
        <f>DW139*'SouthAfrica-IO-Data'!$AS16</f>
        <v>750.67810333945374</v>
      </c>
      <c r="ED139">
        <f>DX139*'SouthAfrica-IO-Data'!$AS16</f>
        <v>9245.2718330322386</v>
      </c>
      <c r="EE139">
        <f>(EB139*'Default-Data'!$F$19/wind_dollar_index)/'SouthAfrica-IO-Data'!$AT16</f>
        <v>0</v>
      </c>
      <c r="EF139">
        <f>(EC139*'Default-Data'!$F$19/wind_dollar_index)/'SouthAfrica-IO-Data'!$AT16</f>
        <v>4.5940049636958857E-2</v>
      </c>
      <c r="EG139">
        <f>(ED139*'Default-Data'!$F$19/wind_dollar_index)/'SouthAfrica-IO-Data'!$AT16</f>
        <v>0.56579277459571531</v>
      </c>
      <c r="EI139" t="s">
        <v>132</v>
      </c>
      <c r="EJ139">
        <v>0</v>
      </c>
      <c r="EK139">
        <v>0</v>
      </c>
      <c r="EM139" s="84">
        <v>2227.963490664617</v>
      </c>
      <c r="EN139" s="84">
        <v>191208.88995892816</v>
      </c>
      <c r="EO139">
        <f>EJ139*'Zambia-IO-Data'!BO14</f>
        <v>0</v>
      </c>
      <c r="EP139">
        <f>EM139*'Zambia-IO-Data'!$BO14</f>
        <v>604.67082514650122</v>
      </c>
      <c r="EQ139">
        <f>EN139*'Zambia-IO-Data'!$BO14</f>
        <v>51894.224367348972</v>
      </c>
      <c r="ER139">
        <f>EJ139*'Zambia-IO-Data'!BN14</f>
        <v>0</v>
      </c>
      <c r="ES139">
        <f>EM139*'Zambia-IO-Data'!$BN14</f>
        <v>202.69234815035458</v>
      </c>
      <c r="ET139">
        <f>EN139*'Zambia-IO-Data'!$BN14</f>
        <v>17395.517949639539</v>
      </c>
      <c r="EU139">
        <f>(ER139*'Default-Data'!$F$19/wind_dollar_index)/'Zambia-IO-Data'!$BP14</f>
        <v>0</v>
      </c>
      <c r="EV139">
        <f>(ES139*'Default-Data'!$F$19/wind_dollar_index)/'Zambia-IO-Data'!$BP14</f>
        <v>1.5356300866708139</v>
      </c>
      <c r="EW139">
        <f>(ET139*'Default-Data'!$F$19/wind_dollar_index)/'Zambia-IO-Data'!$BP14</f>
        <v>131.79126385606449</v>
      </c>
      <c r="EX139" s="84">
        <v>13.435898633207074</v>
      </c>
      <c r="EY139" s="84">
        <v>918.74243350566053</v>
      </c>
      <c r="EZ139">
        <f>EK139*'Zambia-IO-Data'!BO14</f>
        <v>0</v>
      </c>
      <c r="FA139">
        <f>EX139*'Zambia-IO-Data'!$BO14</f>
        <v>3.6465121386268926</v>
      </c>
      <c r="FB139">
        <f>EY139*'Zambia-IO-Data'!$BO14</f>
        <v>249.34732893636951</v>
      </c>
      <c r="FC139">
        <f>EK139*'Zambia-IO-Data'!BN14</f>
        <v>0</v>
      </c>
      <c r="FD139">
        <f>EX139*'Zambia-IO-Data'!$BN14</f>
        <v>1.2223511987005165</v>
      </c>
      <c r="FE139">
        <f>EY139*'Zambia-IO-Data'!$BN14</f>
        <v>83.583982400484487</v>
      </c>
      <c r="FF139">
        <f>(FC139*'Default-Data'!$F$19/wind_dollar_index)/'Zambia-IO-Data'!$BP14</f>
        <v>0</v>
      </c>
      <c r="FG139">
        <f>(FD139*'Default-Data'!$F$19/wind_dollar_index)/'Zambia-IO-Data'!$BP14</f>
        <v>9.2607308284289747E-3</v>
      </c>
      <c r="FH139">
        <f>(FE139*'Default-Data'!$F$19/wind_dollar_index)/'Zambia-IO-Data'!$BP14</f>
        <v>0.63324579989934482</v>
      </c>
      <c r="FJ139" t="s">
        <v>274</v>
      </c>
      <c r="FK139">
        <f t="shared" si="289"/>
        <v>0</v>
      </c>
      <c r="FL139">
        <f t="shared" si="290"/>
        <v>0</v>
      </c>
      <c r="FN139">
        <v>553079.55468252534</v>
      </c>
      <c r="FO139">
        <v>3296616.9419199419</v>
      </c>
      <c r="FP139">
        <f>FK139*CustomRegion1!C12</f>
        <v>0</v>
      </c>
      <c r="FQ139">
        <f>FN139*CustomRegion1!$C12</f>
        <v>212215.3534448084</v>
      </c>
      <c r="FR139">
        <f>FO139*CustomRegion1!$C12</f>
        <v>1264904.3407566547</v>
      </c>
      <c r="FS139">
        <f>FK139*CustomRegion1!D12</f>
        <v>0</v>
      </c>
      <c r="FT139">
        <f>FN139*CustomRegion1!$D12</f>
        <v>73299.197672964918</v>
      </c>
      <c r="FU139">
        <f>FO139*CustomRegion1!$D12</f>
        <v>436898.04627932596</v>
      </c>
      <c r="FV139">
        <f>(FS139*'Default-Data'!$C$58/wind_dollar_index)/CustomRegion1!$E12</f>
        <v>0</v>
      </c>
      <c r="FW139">
        <f>(FT139*'Default-Data'!$C$58/wind_dollar_index)/CustomRegion1!$E12</f>
        <v>17.9122409817011</v>
      </c>
      <c r="FX139">
        <f>(FU139*'Default-Data'!$C$58/wind_dollar_index)/CustomRegion1!$E12</f>
        <v>106.76546726071599</v>
      </c>
      <c r="FY139">
        <v>1462.2763402237454</v>
      </c>
      <c r="FZ139">
        <v>30436.692280043855</v>
      </c>
      <c r="GA139">
        <f>FL139*CustomRegion1!C12</f>
        <v>0</v>
      </c>
      <c r="GB139">
        <f>FY139*CustomRegion1!$C12</f>
        <v>561.0720695555076</v>
      </c>
      <c r="GC139">
        <f>FZ139*CustomRegion1!$C12</f>
        <v>11678.48884525844</v>
      </c>
      <c r="GD139">
        <f>FL139*CustomRegion1!D12</f>
        <v>0</v>
      </c>
      <c r="GE139">
        <f>FY139*CustomRegion1!$D12</f>
        <v>193.79433140696153</v>
      </c>
      <c r="GF139">
        <f>FZ139*CustomRegion1!$D12</f>
        <v>4033.7508502312176</v>
      </c>
      <c r="GG139">
        <f>(GD139*'Default-Data'!$C$58/wind_dollar_index)/CustomRegion1!$E12</f>
        <v>0</v>
      </c>
      <c r="GH139">
        <f>(GE139*'Default-Data'!$C$58/wind_dollar_index)/CustomRegion1!$E12</f>
        <v>4.7357827578642979E-2</v>
      </c>
      <c r="GI139">
        <f>(GF139*'Default-Data'!$C$58/wind_dollar_index)/CustomRegion1!$E12</f>
        <v>0.98573408145410935</v>
      </c>
      <c r="GK139" t="s">
        <v>37</v>
      </c>
      <c r="GL139">
        <f t="shared" si="291"/>
        <v>0</v>
      </c>
      <c r="GM139">
        <f t="shared" si="292"/>
        <v>0</v>
      </c>
      <c r="GO139">
        <v>25395441.71735451</v>
      </c>
      <c r="GP139">
        <v>8266263.7004600205</v>
      </c>
      <c r="GQ139">
        <f>GL139*CustomRegion2!C16</f>
        <v>0</v>
      </c>
      <c r="GR139">
        <f>GO139*CustomRegion2!$C16</f>
        <v>8841271.4488148019</v>
      </c>
      <c r="GS139">
        <f>GP139*CustomRegion2!$C16</f>
        <v>2877850.3660878516</v>
      </c>
      <c r="GT139">
        <f>GL139*CustomRegion2!D16</f>
        <v>0</v>
      </c>
      <c r="GU139">
        <f>GO139*CustomRegion2!$D16</f>
        <v>3914274.2656243755</v>
      </c>
      <c r="GV139">
        <f>GP139*CustomRegion2!$D16</f>
        <v>1274103.5826702765</v>
      </c>
      <c r="GW139">
        <f>(GT139*'Default-Data'!$C$59/wind_dollar_index)/CustomRegion2!$E16</f>
        <v>0</v>
      </c>
      <c r="GX139">
        <f>(GU139*'Default-Data'!$C$59/wind_dollar_index)/CustomRegion2!$E16</f>
        <v>717.86609304160322</v>
      </c>
      <c r="GY139">
        <f>(GV139*'Default-Data'!$C$59/wind_dollar_index)/CustomRegion2!$E16</f>
        <v>233.66675377202395</v>
      </c>
      <c r="GZ139">
        <v>0</v>
      </c>
      <c r="HA139">
        <v>0</v>
      </c>
      <c r="HB139">
        <f>GM139*CustomRegion2!C16</f>
        <v>0</v>
      </c>
      <c r="HC139">
        <f>GZ139*CustomRegion2!$C16</f>
        <v>0</v>
      </c>
      <c r="HD139">
        <f>HA139*CustomRegion2!$C16</f>
        <v>0</v>
      </c>
      <c r="HE139">
        <f>GM139*CustomRegion2!D16</f>
        <v>0</v>
      </c>
      <c r="HF139">
        <f>GZ139*CustomRegion2!$D16</f>
        <v>0</v>
      </c>
      <c r="HG139">
        <f>HA139*CustomRegion2!$D16</f>
        <v>0</v>
      </c>
      <c r="HH139">
        <f>(HE139*'Default-Data'!$C$59/wind_dollar_index)/CustomRegion2!$E16</f>
        <v>0</v>
      </c>
      <c r="HI139">
        <f>(HF139*'Default-Data'!$C$59/wind_dollar_index)/CustomRegion2!$E16</f>
        <v>0</v>
      </c>
      <c r="HJ139">
        <f>(HG139*'Default-Data'!$C$59/wind_dollar_index)/CustomRegion2!$E16</f>
        <v>0</v>
      </c>
      <c r="HL139" t="s">
        <v>132</v>
      </c>
      <c r="HM139">
        <f t="shared" si="293"/>
        <v>0</v>
      </c>
      <c r="HN139">
        <f t="shared" si="294"/>
        <v>0</v>
      </c>
      <c r="HP139">
        <v>2227.963490664617</v>
      </c>
      <c r="HQ139">
        <v>191208.88995892816</v>
      </c>
      <c r="HR139">
        <f>HM139*CustomRegion3!D15</f>
        <v>0</v>
      </c>
      <c r="HS139">
        <f>HP139*CustomRegion3!$D15</f>
        <v>604.67082514650122</v>
      </c>
      <c r="HT139">
        <f>HQ139*CustomRegion3!$D15</f>
        <v>51894.224367348972</v>
      </c>
      <c r="HU139">
        <f>HM139*CustomRegion3!E15</f>
        <v>0</v>
      </c>
      <c r="HV139">
        <f>HP139*CustomRegion3!$E15</f>
        <v>202.69234815035458</v>
      </c>
      <c r="HW139">
        <f>HQ139*CustomRegion3!$E15</f>
        <v>17395.517949639539</v>
      </c>
      <c r="HX139">
        <f>(HU139*'Default-Data'!$C$60/wind_dollar_index)/CustomRegion3!$F15</f>
        <v>0</v>
      </c>
      <c r="HY139">
        <f>(HV139*'Default-Data'!$C$60/wind_dollar_index)/CustomRegion3!$F15</f>
        <v>1.5418495894840223</v>
      </c>
      <c r="HZ139">
        <f>(HW139*'Default-Data'!$C$60/wind_dollar_index)/CustomRegion3!$F15</f>
        <v>132.32503572171353</v>
      </c>
      <c r="IA139">
        <v>13.435898633207074</v>
      </c>
      <c r="IB139">
        <v>918.74243350566053</v>
      </c>
      <c r="IC139">
        <f>HN139*CustomRegion3!D15</f>
        <v>0</v>
      </c>
      <c r="ID139">
        <f>IA139*CustomRegion3!$D15</f>
        <v>3.6465121386268926</v>
      </c>
      <c r="IE139">
        <f>IB139*CustomRegion3!$D15</f>
        <v>249.34732893636951</v>
      </c>
      <c r="IF139">
        <f>HN139*CustomRegion3!E15</f>
        <v>0</v>
      </c>
      <c r="IG139">
        <f>IA139*CustomRegion3!$E15</f>
        <v>1.2223511987005165</v>
      </c>
      <c r="IH139">
        <f>IB139*CustomRegion3!$E15</f>
        <v>83.583982400484487</v>
      </c>
      <c r="II139">
        <f>(IF139*'Default-Data'!$C$60/wind_dollar_index)/CustomRegion3!$F15</f>
        <v>0</v>
      </c>
      <c r="IJ139">
        <f>(IG139*'Default-Data'!$C$60/wind_dollar_index)/CustomRegion3!$F15</f>
        <v>9.2982380002014729E-3</v>
      </c>
      <c r="IK139">
        <f>(IH139*'Default-Data'!$C$60/wind_dollar_index)/CustomRegion3!$F15</f>
        <v>0.63581052825945705</v>
      </c>
    </row>
    <row r="140" spans="30:245" x14ac:dyDescent="0.3">
      <c r="AD140">
        <v>139</v>
      </c>
      <c r="AE140" t="s">
        <v>275</v>
      </c>
      <c r="AF140">
        <v>0</v>
      </c>
      <c r="AG140">
        <v>0</v>
      </c>
      <c r="AI140" s="84">
        <v>3997945.5753486897</v>
      </c>
      <c r="AJ140" s="84">
        <v>153224.07104663504</v>
      </c>
      <c r="AK140">
        <f>AF140*'Colombia-IO-Data'!AN17</f>
        <v>0</v>
      </c>
      <c r="AL140">
        <f>AI140*'Colombia-IO-Data'!$AN17</f>
        <v>1659922.8457596453</v>
      </c>
      <c r="AM140">
        <f>AJ140*'Colombia-IO-Data'!$AN17</f>
        <v>63617.708459782036</v>
      </c>
      <c r="AN140">
        <f>AK140*'Colombia-IO-Data'!$AO17</f>
        <v>0</v>
      </c>
      <c r="AO140">
        <f>AL140*'Colombia-IO-Data'!$AO17</f>
        <v>677513.5458407877</v>
      </c>
      <c r="AP140">
        <f>AM140*'Colombia-IO-Data'!$AO17</f>
        <v>25966.182312002165</v>
      </c>
      <c r="AQ140">
        <f>(Calculations!AN140*'Default-Data'!$F$19/wind_dollar_index)/'Colombia-IO-Data'!$AP17</f>
        <v>0</v>
      </c>
      <c r="AR140">
        <f>(Calculations!AO140*'Default-Data'!$F$19/wind_dollar_index)/'Colombia-IO-Data'!$AP17</f>
        <v>125.12066916584445</v>
      </c>
      <c r="AS140">
        <f>(Calculations!AP140*'Default-Data'!$F$19/wind_dollar_index)/'Colombia-IO-Data'!$AP17</f>
        <v>4.7953374903053252</v>
      </c>
      <c r="AT140" s="84">
        <v>3110.6610022803184</v>
      </c>
      <c r="AU140" s="84">
        <v>1696.5747353770644</v>
      </c>
      <c r="AV140">
        <f>AG140*'Colombia-IO-Data'!AN17</f>
        <v>0</v>
      </c>
      <c r="AW140">
        <f>AT140*'Colombia-IO-Data'!$AN17</f>
        <v>1291.5276523363764</v>
      </c>
      <c r="AX140">
        <f>AU140*'Colombia-IO-Data'!$AN17</f>
        <v>704.40757877135286</v>
      </c>
      <c r="AY140">
        <f>AV140*'Colombia-IO-Data'!$AO17</f>
        <v>0</v>
      </c>
      <c r="AZ140">
        <f>AW140*'Colombia-IO-Data'!$AO17</f>
        <v>527.14948861698429</v>
      </c>
      <c r="BA140">
        <f>AX140*'Colombia-IO-Data'!$AO17</f>
        <v>287.51075848473971</v>
      </c>
      <c r="BB140">
        <f>(AY140*'Default-Data'!$F$19/wind_dollar_index)/'Colombia-IO-Data'!$AP17</f>
        <v>0</v>
      </c>
      <c r="BC140">
        <f>(AZ140*'Default-Data'!$F$19/wind_dollar_index)/'Colombia-IO-Data'!$AP17</f>
        <v>9.7351997124038914E-2</v>
      </c>
      <c r="BD140">
        <f>(BA140*'Default-Data'!$F$19/wind_dollar_index)/'Colombia-IO-Data'!$AP17</f>
        <v>5.3096412189585537E-2</v>
      </c>
      <c r="BF140" t="s">
        <v>932</v>
      </c>
      <c r="BG140" s="18">
        <f t="shared" si="285"/>
        <v>0</v>
      </c>
      <c r="BH140" s="18">
        <f t="shared" si="286"/>
        <v>0</v>
      </c>
      <c r="BJ140" s="84">
        <v>3045404.7083224682</v>
      </c>
      <c r="BK140" s="84">
        <v>233487.39194101049</v>
      </c>
      <c r="BL140" s="18">
        <f>BG140*'Mexico-IO-Data'!AQ17</f>
        <v>0</v>
      </c>
      <c r="BM140">
        <f>BJ140*'Mexico-IO-Data'!$AQ17</f>
        <v>1408080.5478757885</v>
      </c>
      <c r="BN140">
        <f>BK140*'Mexico-IO-Data'!$AQ17</f>
        <v>107955.78461802744</v>
      </c>
      <c r="BO140" s="18">
        <f>BG140*'Mexico-IO-Data'!AR17</f>
        <v>0</v>
      </c>
      <c r="BP140">
        <f>BJ140*'Mexico-IO-Data'!$AR17</f>
        <v>511810.29208173003</v>
      </c>
      <c r="BQ140">
        <f>BK140*'Mexico-IO-Data'!$AR17</f>
        <v>39239.858643469444</v>
      </c>
      <c r="BR140">
        <f>(BO140*'Default-Data'!$F$19/wind_dollar_index)/'Mexico-IO-Data'!$AS17</f>
        <v>0</v>
      </c>
      <c r="BS140">
        <f>(BP140*'Default-Data'!$F$19/wind_dollar_index)/'Mexico-IO-Data'!$AS17</f>
        <v>174.0527464503034</v>
      </c>
      <c r="BT140">
        <f>(BQ140*'Default-Data'!$F$19/wind_dollar_index)/'Mexico-IO-Data'!$AS17</f>
        <v>13.344407630878383</v>
      </c>
      <c r="BU140" s="84">
        <v>3420.5644761062167</v>
      </c>
      <c r="BV140" s="84">
        <v>1868.1395684692588</v>
      </c>
      <c r="BW140" s="18">
        <f>BH140*'Mexico-IO-Data'!AQ17</f>
        <v>0</v>
      </c>
      <c r="BX140">
        <f>BU140*'Mexico-IO-Data'!$AQ17</f>
        <v>1581.5403083858716</v>
      </c>
      <c r="BY140">
        <f>BV140*'Mexico-IO-Data'!$AQ17</f>
        <v>863.75744408946355</v>
      </c>
      <c r="BZ140" s="18">
        <f>BH140*'Mexico-IO-Data'!AR17</f>
        <v>0</v>
      </c>
      <c r="CA140">
        <f>BX140*'Mexico-IO-Data'!$AR17</f>
        <v>265.79344445155181</v>
      </c>
      <c r="CB140">
        <f>BY140*'Mexico-IO-Data'!$AR17</f>
        <v>145.16295602324473</v>
      </c>
      <c r="CC140">
        <f>(CA140*'Default-Data'!$F$19/wind_dollar_index)/'Mexico-IO-Data'!$AS17</f>
        <v>9.0389114308571272E-2</v>
      </c>
      <c r="CD140">
        <f>(CB140*'Default-Data'!$F$19/wind_dollar_index)/'Mexico-IO-Data'!$AS17</f>
        <v>4.936596932414887E-2</v>
      </c>
      <c r="CE140">
        <f>(CC140*'Default-Data'!$F$19/wind_dollar_index)/'Mexico-IO-Data'!$AS17</f>
        <v>3.0738876958935709E-5</v>
      </c>
      <c r="CG140" t="s">
        <v>275</v>
      </c>
      <c r="CH140">
        <v>0</v>
      </c>
      <c r="CI140">
        <v>0</v>
      </c>
      <c r="CK140" s="84">
        <v>1796414.7934272327</v>
      </c>
      <c r="CL140" s="84">
        <v>63108.565742945997</v>
      </c>
      <c r="CM140">
        <f>CH140*'Philippines-IO-Data'!AN17</f>
        <v>0</v>
      </c>
      <c r="CN140">
        <f>CK140*'Philippines-IO-Data'!$AN17</f>
        <v>260715.36636614456</v>
      </c>
      <c r="CO140">
        <f>CL140*'Philippines-IO-Data'!$AN17</f>
        <v>9159.0054249798523</v>
      </c>
      <c r="CP140">
        <f>CH140*'Philippines-IO-Data'!AO17</f>
        <v>0</v>
      </c>
      <c r="CQ140">
        <f>CK140*'Philippines-IO-Data'!$AO17</f>
        <v>67608.52288263067</v>
      </c>
      <c r="CR140">
        <f>CL140*'Philippines-IO-Data'!$AO17</f>
        <v>2375.106755262198</v>
      </c>
      <c r="CS140" s="54">
        <f>(CP140*'Default-Data'!$F$19/wind_dollar_index)/'Philippines-IO-Data'!$AP17</f>
        <v>0</v>
      </c>
      <c r="CT140" s="54">
        <f>(CQ140*'Default-Data'!$F$19/wind_dollar_index)/'Philippines-IO-Data'!$AP17</f>
        <v>16.452853088815829</v>
      </c>
      <c r="CU140" s="54">
        <f>(CR140*'Default-Data'!$F$19/wind_dollar_index)/'Philippines-IO-Data'!$AP17</f>
        <v>0.57799343704671224</v>
      </c>
      <c r="CV140" s="84">
        <v>182.91888982475621</v>
      </c>
      <c r="CW140" s="84">
        <v>578.84645390321475</v>
      </c>
      <c r="CX140">
        <f>CI140*'Philippines-IO-Data'!AN17</f>
        <v>0</v>
      </c>
      <c r="CY140">
        <f>CV140*'Philippines-IO-Data'!$AN17</f>
        <v>26.547190298386681</v>
      </c>
      <c r="CZ140">
        <f>CW140*'Philippines-IO-Data'!$AN17</f>
        <v>84.008529573063385</v>
      </c>
      <c r="DA140">
        <f>CI140*'Philippines-IO-Data'!AO17</f>
        <v>0</v>
      </c>
      <c r="DB140">
        <f>CV140*'Philippines-IO-Data'!$AO17</f>
        <v>6.8841984566318777</v>
      </c>
      <c r="DC140">
        <f>CW140*'Philippines-IO-Data'!$AO17</f>
        <v>21.785031980048849</v>
      </c>
      <c r="DD140" s="20">
        <f>(DA140*'Default-Data'!$F$19/wind_dollar_index)/'Philippines-IO-Data'!$AP17</f>
        <v>0</v>
      </c>
      <c r="DE140" s="20">
        <f>(DB140*'Default-Data'!$F$19/wind_dollar_index)/'Philippines-IO-Data'!$AP17</f>
        <v>1.6753021810259935E-3</v>
      </c>
      <c r="DF140" s="20">
        <f>(DC140*'Default-Data'!$F$19/wind_dollar_index)/'Philippines-IO-Data'!$AP17</f>
        <v>5.3014903361389906E-3</v>
      </c>
      <c r="DH140" t="s">
        <v>932</v>
      </c>
      <c r="DI140">
        <f t="shared" si="287"/>
        <v>0</v>
      </c>
      <c r="DJ140">
        <f t="shared" si="288"/>
        <v>0</v>
      </c>
      <c r="DL140" s="84">
        <v>2646295.767056175</v>
      </c>
      <c r="DM140" s="84">
        <v>727989.5400812896</v>
      </c>
      <c r="DN140">
        <f>DI140*'SouthAfrica-IO-Data'!AR17</f>
        <v>0</v>
      </c>
      <c r="DO140">
        <f>DL140*'SouthAfrica-IO-Data'!$AR17</f>
        <v>701388.40905646386</v>
      </c>
      <c r="DP140">
        <f>DM140*'SouthAfrica-IO-Data'!$AR17</f>
        <v>192950.24829948405</v>
      </c>
      <c r="DQ140">
        <f>DI140*'SouthAfrica-IO-Data'!AS17</f>
        <v>0</v>
      </c>
      <c r="DR140">
        <f>DL140*'SouthAfrica-IO-Data'!$AS17</f>
        <v>583911.46900185663</v>
      </c>
      <c r="DS140">
        <f>DM140*'SouthAfrica-IO-Data'!$AS17</f>
        <v>160632.62733467095</v>
      </c>
      <c r="DT140">
        <f>(DQ140*'Default-Data'!$F$19/wind_dollar_index)/'SouthAfrica-IO-Data'!$AT17</f>
        <v>0</v>
      </c>
      <c r="DU140">
        <f>(DR140*'Default-Data'!$F$19/wind_dollar_index)/'SouthAfrica-IO-Data'!$AT17</f>
        <v>35.734253803596999</v>
      </c>
      <c r="DV140">
        <f>(DS140*'Default-Data'!$F$19/wind_dollar_index)/'SouthAfrica-IO-Data'!$AT17</f>
        <v>9.8304064554989807</v>
      </c>
      <c r="DW140" s="84">
        <v>6195.1772684859297</v>
      </c>
      <c r="DX140" s="84">
        <v>7103.9310607850493</v>
      </c>
      <c r="DY140">
        <f>DJ140*'SouthAfrica-IO-Data'!AR17</f>
        <v>0</v>
      </c>
      <c r="DZ140">
        <f>'SouthAfrica-IO-Data'!$AR17*Calculations!DW140</f>
        <v>1642.0029772408566</v>
      </c>
      <c r="EA140">
        <f>'SouthAfrica-IO-Data'!$AR17*Calculations!DX140</f>
        <v>1882.8639514900656</v>
      </c>
      <c r="EB140">
        <f>DJ140*'SouthAfrica-IO-Data'!AS17</f>
        <v>0</v>
      </c>
      <c r="EC140">
        <f>DW140*'SouthAfrica-IO-Data'!$AS17</f>
        <v>1366.9806317956215</v>
      </c>
      <c r="ED140">
        <f>DX140*'SouthAfrica-IO-Data'!$AS17</f>
        <v>1567.4993222716596</v>
      </c>
      <c r="EE140">
        <f>(EB140*'Default-Data'!$F$19/wind_dollar_index)/'SouthAfrica-IO-Data'!$AT17</f>
        <v>0</v>
      </c>
      <c r="EF140">
        <f>(EC140*'Default-Data'!$F$19/wind_dollar_index)/'SouthAfrica-IO-Data'!$AT17</f>
        <v>8.3656573700611456E-2</v>
      </c>
      <c r="EG140">
        <f>(ED140*'Default-Data'!$F$19/wind_dollar_index)/'SouthAfrica-IO-Data'!$AT17</f>
        <v>9.5927930161693181E-2</v>
      </c>
      <c r="EI140" t="s">
        <v>133</v>
      </c>
      <c r="EJ140">
        <v>0</v>
      </c>
      <c r="EK140">
        <v>0</v>
      </c>
      <c r="EM140" s="84">
        <v>1770200.3139907219</v>
      </c>
      <c r="EN140" s="84">
        <v>523396.60212571407</v>
      </c>
      <c r="EO140">
        <f>EJ140*'Zambia-IO-Data'!BO15</f>
        <v>0</v>
      </c>
      <c r="EP140">
        <f>EM140*'Zambia-IO-Data'!$BO15</f>
        <v>393025.76725105068</v>
      </c>
      <c r="EQ140">
        <f>EN140*'Zambia-IO-Data'!$BO15</f>
        <v>116206.25615148876</v>
      </c>
      <c r="ER140">
        <f>EJ140*'Zambia-IO-Data'!BN15</f>
        <v>0</v>
      </c>
      <c r="ES140">
        <f>EM140*'Zambia-IO-Data'!$BN15</f>
        <v>266786.59154106153</v>
      </c>
      <c r="ET140">
        <f>EN140*'Zambia-IO-Data'!$BN15</f>
        <v>78881.013861363623</v>
      </c>
      <c r="EU140">
        <f>(ER140*'Default-Data'!$F$19/wind_dollar_index)/'Zambia-IO-Data'!$BP15</f>
        <v>0</v>
      </c>
      <c r="EV140">
        <f>(ES140*'Default-Data'!$F$19/wind_dollar_index)/'Zambia-IO-Data'!$BP15</f>
        <v>2021.2184644824961</v>
      </c>
      <c r="EW140">
        <f>(ET140*'Default-Data'!$F$19/wind_dollar_index)/'Zambia-IO-Data'!$BP15</f>
        <v>597.61534788058816</v>
      </c>
      <c r="EX140" s="84">
        <v>3581.8659007567821</v>
      </c>
      <c r="EY140" s="84">
        <v>2518.8227951298604</v>
      </c>
      <c r="EZ140">
        <f>EK140*'Zambia-IO-Data'!BO15</f>
        <v>0</v>
      </c>
      <c r="FA140">
        <f>EX140*'Zambia-IO-Data'!$BO15</f>
        <v>795.25779241427051</v>
      </c>
      <c r="FB140">
        <f>EY140*'Zambia-IO-Data'!$BO15</f>
        <v>559.23742290700898</v>
      </c>
      <c r="FC140">
        <f>EK140*'Zambia-IO-Data'!BN15</f>
        <v>0</v>
      </c>
      <c r="FD140">
        <f>EX140*'Zambia-IO-Data'!$BN15</f>
        <v>539.82240736686742</v>
      </c>
      <c r="FE140">
        <f>EY140*'Zambia-IO-Data'!$BN15</f>
        <v>379.61135974137392</v>
      </c>
      <c r="FF140">
        <f>(FC140*'Default-Data'!$F$19/wind_dollar_index)/'Zambia-IO-Data'!$BP15</f>
        <v>0</v>
      </c>
      <c r="FG140">
        <f>(FD140*'Default-Data'!$F$19/wind_dollar_index)/'Zambia-IO-Data'!$BP15</f>
        <v>4.0897820651656387</v>
      </c>
      <c r="FH140">
        <f>(FE140*'Default-Data'!$F$19/wind_dollar_index)/'Zambia-IO-Data'!$BP15</f>
        <v>2.8759971976270755</v>
      </c>
      <c r="FJ140" t="s">
        <v>275</v>
      </c>
      <c r="FK140">
        <f t="shared" si="289"/>
        <v>0</v>
      </c>
      <c r="FL140">
        <f t="shared" si="290"/>
        <v>0</v>
      </c>
      <c r="FN140">
        <v>3653380.7145988056</v>
      </c>
      <c r="FO140">
        <v>168069.50832290202</v>
      </c>
      <c r="FP140">
        <f>FK140*CustomRegion1!C13</f>
        <v>0</v>
      </c>
      <c r="FQ140">
        <f>FN140*CustomRegion1!$C13</f>
        <v>530218.57477829617</v>
      </c>
      <c r="FR140">
        <f>FO140*CustomRegion1!$C13</f>
        <v>24392.08561280317</v>
      </c>
      <c r="FS140">
        <f>FK140*CustomRegion1!D13</f>
        <v>0</v>
      </c>
      <c r="FT140">
        <f>FN140*CustomRegion1!$D13</f>
        <v>137495.90269777531</v>
      </c>
      <c r="FU140">
        <f>FO140*CustomRegion1!$D13</f>
        <v>6325.3382464319393</v>
      </c>
      <c r="FV140">
        <f>(FS140*'Default-Data'!$C$58/wind_dollar_index)/CustomRegion1!$E13</f>
        <v>0</v>
      </c>
      <c r="FW140">
        <f>(FT140*'Default-Data'!$C$58/wind_dollar_index)/CustomRegion1!$E13</f>
        <v>33.600091424021947</v>
      </c>
      <c r="FX140">
        <f>(FU140*'Default-Data'!$C$58/wind_dollar_index)/CustomRegion1!$E13</f>
        <v>1.5457329214757365</v>
      </c>
      <c r="FY140">
        <v>881.68626643136827</v>
      </c>
      <c r="FZ140">
        <v>1551.7362182526319</v>
      </c>
      <c r="GA140">
        <f>FL140*CustomRegion1!C13</f>
        <v>0</v>
      </c>
      <c r="GB140">
        <f>FY140*CustomRegion1!$C13</f>
        <v>127.95995602669457</v>
      </c>
      <c r="GC140">
        <f>FZ140*CustomRegion1!$C13</f>
        <v>225.20493492124993</v>
      </c>
      <c r="GD140">
        <f>FL140*CustomRegion1!D13</f>
        <v>0</v>
      </c>
      <c r="GE140">
        <f>FY140*CustomRegion1!$D13</f>
        <v>33.182484545009935</v>
      </c>
      <c r="GF140">
        <f>FZ140*CustomRegion1!$D13</f>
        <v>58.399983123824931</v>
      </c>
      <c r="GG140">
        <f>(GD140*'Default-Data'!$C$58/wind_dollar_index)/CustomRegion1!$E13</f>
        <v>0</v>
      </c>
      <c r="GH140">
        <f>(GE140*'Default-Data'!$C$58/wind_dollar_index)/CustomRegion1!$E13</f>
        <v>8.1088562823521046E-3</v>
      </c>
      <c r="GI140">
        <f>(GF140*'Default-Data'!$C$58/wind_dollar_index)/CustomRegion1!$E13</f>
        <v>1.4271296334080547E-2</v>
      </c>
      <c r="GK140" t="s">
        <v>38</v>
      </c>
      <c r="GL140">
        <f t="shared" si="291"/>
        <v>0</v>
      </c>
      <c r="GM140">
        <f t="shared" si="292"/>
        <v>0</v>
      </c>
      <c r="GO140">
        <v>16001237.903654985</v>
      </c>
      <c r="GP140">
        <v>1111743.5205426626</v>
      </c>
      <c r="GQ140">
        <f>GL140*CustomRegion2!C17</f>
        <v>0</v>
      </c>
      <c r="GR140">
        <f>GO140*CustomRegion2!$C17</f>
        <v>6779892.2393809399</v>
      </c>
      <c r="GS140">
        <f>GP140*CustomRegion2!$C17</f>
        <v>471057.38396574522</v>
      </c>
      <c r="GT140">
        <f>GL140*CustomRegion2!D17</f>
        <v>0</v>
      </c>
      <c r="GU140">
        <f>GO140*CustomRegion2!$D17</f>
        <v>2251674.1676264112</v>
      </c>
      <c r="GV140">
        <f>GP140*CustomRegion2!$D17</f>
        <v>156443.15654229216</v>
      </c>
      <c r="GW140">
        <f>(GT140*'Default-Data'!$C$59/wind_dollar_index)/CustomRegion2!$E17</f>
        <v>0</v>
      </c>
      <c r="GX140">
        <f>(GU140*'Default-Data'!$C$59/wind_dollar_index)/CustomRegion2!$E17</f>
        <v>765.73308323388369</v>
      </c>
      <c r="GY140">
        <f>(GV140*'Default-Data'!$C$59/wind_dollar_index)/CustomRegion2!$E17</f>
        <v>53.202058420490864</v>
      </c>
      <c r="GZ140">
        <v>0</v>
      </c>
      <c r="HA140">
        <v>0</v>
      </c>
      <c r="HB140">
        <f>GM140*CustomRegion2!C17</f>
        <v>0</v>
      </c>
      <c r="HC140">
        <f>GZ140*CustomRegion2!$C17</f>
        <v>0</v>
      </c>
      <c r="HD140">
        <f>HA140*CustomRegion2!$C17</f>
        <v>0</v>
      </c>
      <c r="HE140">
        <f>GM140*CustomRegion2!D17</f>
        <v>0</v>
      </c>
      <c r="HF140">
        <f>GZ140*CustomRegion2!$D17</f>
        <v>0</v>
      </c>
      <c r="HG140">
        <f>HA140*CustomRegion2!$D17</f>
        <v>0</v>
      </c>
      <c r="HH140">
        <f>(HE140*'Default-Data'!$C$59/wind_dollar_index)/CustomRegion2!$E17</f>
        <v>0</v>
      </c>
      <c r="HI140">
        <f>(HF140*'Default-Data'!$C$59/wind_dollar_index)/CustomRegion2!$E17</f>
        <v>0</v>
      </c>
      <c r="HJ140">
        <f>(HG140*'Default-Data'!$C$59/wind_dollar_index)/CustomRegion2!$E17</f>
        <v>0</v>
      </c>
      <c r="HL140" t="s">
        <v>133</v>
      </c>
      <c r="HM140">
        <f t="shared" si="293"/>
        <v>0</v>
      </c>
      <c r="HN140">
        <f t="shared" si="294"/>
        <v>0</v>
      </c>
      <c r="HP140">
        <v>1770200.3139907219</v>
      </c>
      <c r="HQ140">
        <v>523396.60212571407</v>
      </c>
      <c r="HR140">
        <f>HM140*CustomRegion3!D16</f>
        <v>0</v>
      </c>
      <c r="HS140">
        <f>HP140*CustomRegion3!$D16</f>
        <v>393025.76725105068</v>
      </c>
      <c r="HT140">
        <f>HQ140*CustomRegion3!$D16</f>
        <v>116206.25615148876</v>
      </c>
      <c r="HU140">
        <f>HM140*CustomRegion3!E16</f>
        <v>0</v>
      </c>
      <c r="HV140">
        <f>HP140*CustomRegion3!$E16</f>
        <v>266786.59154106153</v>
      </c>
      <c r="HW140">
        <f>HQ140*CustomRegion3!$E16</f>
        <v>78881.013861363623</v>
      </c>
      <c r="HX140">
        <f>(HU140*'Default-Data'!$C$60/wind_dollar_index)/CustomRegion3!$F16</f>
        <v>0</v>
      </c>
      <c r="HY140">
        <f>(HV140*'Default-Data'!$C$60/wind_dollar_index)/CustomRegion3!$F16</f>
        <v>2029.4046637729848</v>
      </c>
      <c r="HZ140">
        <f>(HW140*'Default-Data'!$C$60/wind_dollar_index)/CustomRegion3!$F16</f>
        <v>600.03576824720005</v>
      </c>
      <c r="IA140">
        <v>3581.8659007567821</v>
      </c>
      <c r="IB140">
        <v>2518.8227951298604</v>
      </c>
      <c r="IC140">
        <f>HN140*CustomRegion3!D16</f>
        <v>0</v>
      </c>
      <c r="ID140">
        <f>IA140*CustomRegion3!$D16</f>
        <v>795.25779241427051</v>
      </c>
      <c r="IE140">
        <f>IB140*CustomRegion3!$D16</f>
        <v>559.23742290700898</v>
      </c>
      <c r="IF140">
        <f>HN140*CustomRegion3!E16</f>
        <v>0</v>
      </c>
      <c r="IG140">
        <f>IA140*CustomRegion3!$E16</f>
        <v>539.82240736686742</v>
      </c>
      <c r="IH140">
        <f>IB140*CustomRegion3!$E16</f>
        <v>379.61135974137392</v>
      </c>
      <c r="II140">
        <f>(IF140*'Default-Data'!$C$60/wind_dollar_index)/CustomRegion3!$F16</f>
        <v>0</v>
      </c>
      <c r="IJ140">
        <f>(IG140*'Default-Data'!$C$60/wind_dollar_index)/CustomRegion3!$F16</f>
        <v>4.106346217744111</v>
      </c>
      <c r="IK140">
        <f>(IH140*'Default-Data'!$C$60/wind_dollar_index)/CustomRegion3!$F16</f>
        <v>2.8876453626485103</v>
      </c>
    </row>
    <row r="141" spans="30:245" x14ac:dyDescent="0.3">
      <c r="AD141">
        <v>140</v>
      </c>
      <c r="AE141" t="s">
        <v>276</v>
      </c>
      <c r="AF141">
        <v>0</v>
      </c>
      <c r="AG141">
        <v>0</v>
      </c>
      <c r="AI141" s="84">
        <v>2929774.2046421794</v>
      </c>
      <c r="AJ141" s="84">
        <v>2286167.8260896914</v>
      </c>
      <c r="AK141">
        <f>AF141*'Colombia-IO-Data'!AN18</f>
        <v>0</v>
      </c>
      <c r="AL141">
        <f>AI141*'Colombia-IO-Data'!$AN18</f>
        <v>935360.5844118098</v>
      </c>
      <c r="AM141">
        <f>AJ141*'Colombia-IO-Data'!$AN18</f>
        <v>729882.62047173618</v>
      </c>
      <c r="AN141">
        <f>AK141*'Colombia-IO-Data'!$AO18</f>
        <v>0</v>
      </c>
      <c r="AO141">
        <f>AL141*'Colombia-IO-Data'!$AO18</f>
        <v>383925.09285250714</v>
      </c>
      <c r="AP141">
        <f>AM141*'Colombia-IO-Data'!$AO18</f>
        <v>299585.26958056039</v>
      </c>
      <c r="AQ141">
        <f>(Calculations!AN141*'Default-Data'!$F$19/wind_dollar_index)/'Colombia-IO-Data'!$AP18</f>
        <v>0</v>
      </c>
      <c r="AR141">
        <f>(Calculations!AO141*'Default-Data'!$F$19/wind_dollar_index)/'Colombia-IO-Data'!$AP18</f>
        <v>70.901851073178534</v>
      </c>
      <c r="AS141">
        <f>(Calculations!AP141*'Default-Data'!$F$19/wind_dollar_index)/'Colombia-IO-Data'!$AP18</f>
        <v>55.326287765408367</v>
      </c>
      <c r="AT141" s="84">
        <v>21498.647778044549</v>
      </c>
      <c r="AU141" s="84">
        <v>25313.611288889639</v>
      </c>
      <c r="AV141">
        <f>AG141*'Colombia-IO-Data'!AN18</f>
        <v>0</v>
      </c>
      <c r="AW141">
        <f>AT141*'Colombia-IO-Data'!$AN18</f>
        <v>6863.6646871533794</v>
      </c>
      <c r="AX141">
        <f>AU141*'Colombia-IO-Data'!$AN18</f>
        <v>8081.6310728768167</v>
      </c>
      <c r="AY141">
        <f>AV141*'Colombia-IO-Data'!$AO18</f>
        <v>0</v>
      </c>
      <c r="AZ141">
        <f>AW141*'Colombia-IO-Data'!$AO18</f>
        <v>2817.2377008818553</v>
      </c>
      <c r="BA141">
        <f>AX141*'Colombia-IO-Data'!$AO18</f>
        <v>3317.1602607191962</v>
      </c>
      <c r="BB141">
        <f>(AY141*'Default-Data'!$F$19/wind_dollar_index)/'Colombia-IO-Data'!$AP18</f>
        <v>0</v>
      </c>
      <c r="BC141">
        <f>(AZ141*'Default-Data'!$F$19/wind_dollar_index)/'Colombia-IO-Data'!$AP18</f>
        <v>0.520276928037122</v>
      </c>
      <c r="BD141">
        <f>(BA141*'Default-Data'!$F$19/wind_dollar_index)/'Colombia-IO-Data'!$AP18</f>
        <v>0.61260075772575973</v>
      </c>
      <c r="BF141" t="s">
        <v>933</v>
      </c>
      <c r="BG141" s="18">
        <f t="shared" si="285"/>
        <v>0</v>
      </c>
      <c r="BH141" s="18">
        <f t="shared" si="286"/>
        <v>0</v>
      </c>
      <c r="BJ141" s="84">
        <v>2502511.6280686422</v>
      </c>
      <c r="BK141" s="84">
        <v>2031418.1321299528</v>
      </c>
      <c r="BL141" s="18">
        <f>BG141*'Mexico-IO-Data'!AQ18</f>
        <v>0</v>
      </c>
      <c r="BM141">
        <f>BJ141*'Mexico-IO-Data'!$AQ18</f>
        <v>1120253.3781264082</v>
      </c>
      <c r="BN141">
        <f>BK141*'Mexico-IO-Data'!$AQ18</f>
        <v>909367.61267404468</v>
      </c>
      <c r="BO141" s="18">
        <f>BG141*'Mexico-IO-Data'!AR18</f>
        <v>0</v>
      </c>
      <c r="BP141">
        <f>BJ141*'Mexico-IO-Data'!$AR18</f>
        <v>348549.3612425786</v>
      </c>
      <c r="BQ141">
        <f>BK141*'Mexico-IO-Data'!$AR18</f>
        <v>282935.54540521232</v>
      </c>
      <c r="BR141">
        <f>(BO141*'Default-Data'!$F$19/wind_dollar_index)/'Mexico-IO-Data'!$AS18</f>
        <v>0</v>
      </c>
      <c r="BS141">
        <f>(BP141*'Default-Data'!$F$19/wind_dollar_index)/'Mexico-IO-Data'!$AS18</f>
        <v>37.1252289197989</v>
      </c>
      <c r="BT141">
        <f>(BQ141*'Default-Data'!$F$19/wind_dollar_index)/'Mexico-IO-Data'!$AS18</f>
        <v>30.13646863465689</v>
      </c>
      <c r="BU141" s="84">
        <v>31071.562029216871</v>
      </c>
      <c r="BV141" s="84">
        <v>16253.436903765225</v>
      </c>
      <c r="BW141" s="18">
        <f>BH141*'Mexico-IO-Data'!AQ18</f>
        <v>0</v>
      </c>
      <c r="BX141">
        <f>BU141*'Mexico-IO-Data'!$AQ18</f>
        <v>13909.235000741295</v>
      </c>
      <c r="BY141">
        <f>BV141*'Mexico-IO-Data'!$AQ18</f>
        <v>7275.877319962643</v>
      </c>
      <c r="BZ141" s="18">
        <f>BH141*'Mexico-IO-Data'!AR18</f>
        <v>0</v>
      </c>
      <c r="CA141">
        <f>BX141*'Mexico-IO-Data'!$AR18</f>
        <v>1937.2757035390352</v>
      </c>
      <c r="CB141">
        <f>BY141*'Mexico-IO-Data'!$AR18</f>
        <v>1013.3828606061458</v>
      </c>
      <c r="CC141">
        <f>(CA141*'Default-Data'!$F$19/wind_dollar_index)/'Mexico-IO-Data'!$AS18</f>
        <v>0.20634610753050844</v>
      </c>
      <c r="CD141">
        <f>(CB141*'Default-Data'!$F$19/wind_dollar_index)/'Mexico-IO-Data'!$AS18</f>
        <v>0.10793900338615203</v>
      </c>
      <c r="CE141">
        <f>(CC141*'Default-Data'!$F$19/wind_dollar_index)/'Mexico-IO-Data'!$AS18</f>
        <v>2.1978655911086335E-5</v>
      </c>
      <c r="CG141" t="s">
        <v>276</v>
      </c>
      <c r="CH141">
        <v>0</v>
      </c>
      <c r="CI141">
        <v>0</v>
      </c>
      <c r="CK141" s="84">
        <v>1517862.8453792937</v>
      </c>
      <c r="CL141" s="84">
        <v>1674295.1719090503</v>
      </c>
      <c r="CM141">
        <f>CH141*'Philippines-IO-Data'!AN18</f>
        <v>0</v>
      </c>
      <c r="CN141">
        <f>CK141*'Philippines-IO-Data'!$AN18</f>
        <v>401837.81677344977</v>
      </c>
      <c r="CO141">
        <f>CL141*'Philippines-IO-Data'!$AN18</f>
        <v>443251.58795631368</v>
      </c>
      <c r="CP141">
        <f>CH141*'Philippines-IO-Data'!AO18</f>
        <v>0</v>
      </c>
      <c r="CQ141">
        <f>CK141*'Philippines-IO-Data'!$AO18</f>
        <v>119131.21138390577</v>
      </c>
      <c r="CR141">
        <f>CL141*'Philippines-IO-Data'!$AO18</f>
        <v>131408.98247226502</v>
      </c>
      <c r="CS141" s="54">
        <f>(CP141*'Default-Data'!$F$19/wind_dollar_index)/'Philippines-IO-Data'!$AP18</f>
        <v>0</v>
      </c>
      <c r="CT141" s="54">
        <f>(CQ141*'Default-Data'!$F$19/wind_dollar_index)/'Philippines-IO-Data'!$AP18</f>
        <v>28.991142471707843</v>
      </c>
      <c r="CU141" s="54">
        <f>(CR141*'Default-Data'!$F$19/wind_dollar_index)/'Philippines-IO-Data'!$AP18</f>
        <v>31.978996004990435</v>
      </c>
      <c r="CV141" s="84">
        <v>8671.1000236447453</v>
      </c>
      <c r="CW141" s="84">
        <v>15357.025019304345</v>
      </c>
      <c r="CX141">
        <f>CI141*'Philippines-IO-Data'!AN18</f>
        <v>0</v>
      </c>
      <c r="CY141">
        <f>CV141*'Philippines-IO-Data'!$AN18</f>
        <v>2295.5802055059289</v>
      </c>
      <c r="CZ141">
        <f>CW141*'Philippines-IO-Data'!$AN18</f>
        <v>4065.606734283323</v>
      </c>
      <c r="DA141">
        <f>CI141*'Philippines-IO-Data'!AO18</f>
        <v>0</v>
      </c>
      <c r="DB141">
        <f>CV141*'Philippines-IO-Data'!$AO18</f>
        <v>680.56125953177275</v>
      </c>
      <c r="DC141">
        <f>CW141*'Philippines-IO-Data'!$AO18</f>
        <v>1205.3137734888739</v>
      </c>
      <c r="DD141" s="20">
        <f>(DA141*'Default-Data'!$F$19/wind_dollar_index)/'Philippines-IO-Data'!$AP18</f>
        <v>0</v>
      </c>
      <c r="DE141" s="20">
        <f>(DB141*'Default-Data'!$F$19/wind_dollar_index)/'Philippines-IO-Data'!$AP18</f>
        <v>0.16561779408276922</v>
      </c>
      <c r="DF141" s="20">
        <f>(DC141*'Default-Data'!$F$19/wind_dollar_index)/'Philippines-IO-Data'!$AP18</f>
        <v>0.29331879466683974</v>
      </c>
      <c r="DH141" t="s">
        <v>933</v>
      </c>
      <c r="DI141">
        <f t="shared" si="287"/>
        <v>0</v>
      </c>
      <c r="DJ141">
        <f t="shared" si="288"/>
        <v>0</v>
      </c>
      <c r="DL141" s="84">
        <v>8629263.9916802645</v>
      </c>
      <c r="DM141" s="84">
        <v>6882478.973335715</v>
      </c>
      <c r="DN141">
        <f>DI141*'SouthAfrica-IO-Data'!AR18</f>
        <v>0</v>
      </c>
      <c r="DO141">
        <f>DL141*'SouthAfrica-IO-Data'!$AR18</f>
        <v>1982215.4028962858</v>
      </c>
      <c r="DP141">
        <f>DM141*'SouthAfrica-IO-Data'!$AR18</f>
        <v>1580964.0131776095</v>
      </c>
      <c r="DQ141">
        <f>DI141*'SouthAfrica-IO-Data'!AS18</f>
        <v>0</v>
      </c>
      <c r="DR141">
        <f>DL141*'SouthAfrica-IO-Data'!$AS18</f>
        <v>1652441.3028065148</v>
      </c>
      <c r="DS141">
        <f>DM141*'SouthAfrica-IO-Data'!$AS18</f>
        <v>1317944.6743317002</v>
      </c>
      <c r="DT141">
        <f>(DQ141*'Default-Data'!$F$19/wind_dollar_index)/'SouthAfrica-IO-Data'!$AT18</f>
        <v>0</v>
      </c>
      <c r="DU141">
        <f>(DR141*'Default-Data'!$F$19/wind_dollar_index)/'SouthAfrica-IO-Data'!$AT18</f>
        <v>101.12621526508623</v>
      </c>
      <c r="DV141">
        <f>(DS141*'Default-Data'!$F$19/wind_dollar_index)/'SouthAfrica-IO-Data'!$AT18</f>
        <v>80.655667839807791</v>
      </c>
      <c r="DW141" s="84">
        <v>28683.32680046769</v>
      </c>
      <c r="DX141" s="84">
        <v>67161.206943193392</v>
      </c>
      <c r="DY141">
        <f>DJ141*'SouthAfrica-IO-Data'!AR18</f>
        <v>0</v>
      </c>
      <c r="DZ141">
        <f>'SouthAfrica-IO-Data'!$AR18*Calculations!DW141</f>
        <v>6588.8043574761414</v>
      </c>
      <c r="EA141">
        <f>'SouthAfrica-IO-Data'!$AR18*Calculations!DX141</f>
        <v>15427.501002200841</v>
      </c>
      <c r="EB141">
        <f>DJ141*'SouthAfrica-IO-Data'!AS18</f>
        <v>0</v>
      </c>
      <c r="EC141">
        <f>DW141*'SouthAfrica-IO-Data'!$AS18</f>
        <v>5492.6484984915551</v>
      </c>
      <c r="ED141">
        <f>DX141*'SouthAfrica-IO-Data'!$AS18</f>
        <v>12860.882736496134</v>
      </c>
      <c r="EE141">
        <f>(EB141*'Default-Data'!$F$19/wind_dollar_index)/'SouthAfrica-IO-Data'!$AT18</f>
        <v>0</v>
      </c>
      <c r="EF141">
        <f>(EC141*'Default-Data'!$F$19/wind_dollar_index)/'SouthAfrica-IO-Data'!$AT18</f>
        <v>0.33613947647673131</v>
      </c>
      <c r="EG141">
        <f>(ED141*'Default-Data'!$F$19/wind_dollar_index)/'SouthAfrica-IO-Data'!$AT18</f>
        <v>0.7870611766366773</v>
      </c>
      <c r="EI141" t="s">
        <v>134</v>
      </c>
      <c r="EJ141">
        <v>0</v>
      </c>
      <c r="EK141">
        <v>0</v>
      </c>
      <c r="EM141" s="84">
        <v>72112.168547784764</v>
      </c>
      <c r="EN141" s="84">
        <v>162448.14025409089</v>
      </c>
      <c r="EO141">
        <f>EJ141*'Zambia-IO-Data'!BO16</f>
        <v>0</v>
      </c>
      <c r="EP141">
        <f>EM141*'Zambia-IO-Data'!$BO16</f>
        <v>20714.083965466391</v>
      </c>
      <c r="EQ141">
        <f>EN141*'Zambia-IO-Data'!$BO16</f>
        <v>46662.920905329906</v>
      </c>
      <c r="ER141">
        <f>EJ141*'Zambia-IO-Data'!BN16</f>
        <v>0</v>
      </c>
      <c r="ES141">
        <f>EM141*'Zambia-IO-Data'!$BN16</f>
        <v>14468.940366519046</v>
      </c>
      <c r="ET141">
        <f>EN141*'Zambia-IO-Data'!$BN16</f>
        <v>32594.394279390555</v>
      </c>
      <c r="EU141">
        <f>(ER141*'Default-Data'!$F$19/wind_dollar_index)/'Zambia-IO-Data'!$BP16</f>
        <v>0</v>
      </c>
      <c r="EV141">
        <f>(ES141*'Default-Data'!$F$19/wind_dollar_index)/'Zambia-IO-Data'!$BP16</f>
        <v>109.61903767867325</v>
      </c>
      <c r="EW141">
        <f>(ET141*'Default-Data'!$F$19/wind_dollar_index)/'Zambia-IO-Data'!$BP16</f>
        <v>246.94041471715821</v>
      </c>
      <c r="EX141" s="84">
        <v>208.25881842444355</v>
      </c>
      <c r="EY141" s="84">
        <v>780.81396613669904</v>
      </c>
      <c r="EZ141">
        <f>EK141*'Zambia-IO-Data'!BO16</f>
        <v>0</v>
      </c>
      <c r="FA141">
        <f>EX141*'Zambia-IO-Data'!$BO16</f>
        <v>59.82195152728162</v>
      </c>
      <c r="FB141">
        <f>EY141*'Zambia-IO-Data'!$BO16</f>
        <v>224.28733432481505</v>
      </c>
      <c r="FC141">
        <f>EK141*'Zambia-IO-Data'!BN16</f>
        <v>0</v>
      </c>
      <c r="FD141">
        <f>EX141*'Zambia-IO-Data'!$BN16</f>
        <v>41.78607418508367</v>
      </c>
      <c r="FE141">
        <f>EY141*'Zambia-IO-Data'!$BN16</f>
        <v>156.66635660652551</v>
      </c>
      <c r="FF141">
        <f>(FC141*'Default-Data'!$F$19/wind_dollar_index)/'Zambia-IO-Data'!$BP16</f>
        <v>0</v>
      </c>
      <c r="FG141">
        <f>(FD141*'Default-Data'!$F$19/wind_dollar_index)/'Zambia-IO-Data'!$BP16</f>
        <v>0.31657807168366364</v>
      </c>
      <c r="FH141">
        <f>(FE141*'Default-Data'!$F$19/wind_dollar_index)/'Zambia-IO-Data'!$BP16</f>
        <v>1.1869297137730084</v>
      </c>
      <c r="FJ141" t="s">
        <v>276</v>
      </c>
      <c r="FK141">
        <f t="shared" si="289"/>
        <v>0</v>
      </c>
      <c r="FL141">
        <f t="shared" si="290"/>
        <v>0</v>
      </c>
      <c r="FN141">
        <v>3124193.500672223</v>
      </c>
      <c r="FO141">
        <v>3236845.828050212</v>
      </c>
      <c r="FP141">
        <f>FK141*CustomRegion1!C14</f>
        <v>0</v>
      </c>
      <c r="FQ141">
        <f>FN141*CustomRegion1!$C14</f>
        <v>827096.53201519325</v>
      </c>
      <c r="FR141">
        <f>FO141*CustomRegion1!$C14</f>
        <v>856920.02063000761</v>
      </c>
      <c r="FS141">
        <f>FK141*CustomRegion1!D14</f>
        <v>0</v>
      </c>
      <c r="FT141">
        <f>FN141*CustomRegion1!$D14</f>
        <v>245205.92059146301</v>
      </c>
      <c r="FU141">
        <f>FO141*CustomRegion1!$D14</f>
        <v>254047.56808722377</v>
      </c>
      <c r="FV141">
        <f>(FS141*'Default-Data'!$C$58/wind_dollar_index)/CustomRegion1!$E14</f>
        <v>0</v>
      </c>
      <c r="FW141">
        <f>(FT141*'Default-Data'!$C$58/wind_dollar_index)/CustomRegion1!$E14</f>
        <v>59.92135902183454</v>
      </c>
      <c r="FX141">
        <f>(FU141*'Default-Data'!$C$58/wind_dollar_index)/CustomRegion1!$E14</f>
        <v>62.082006418357594</v>
      </c>
      <c r="FY141">
        <v>19041.129536380118</v>
      </c>
      <c r="FZ141">
        <v>29884.843208058912</v>
      </c>
      <c r="GA141">
        <f>FL141*CustomRegion1!C14</f>
        <v>0</v>
      </c>
      <c r="GB141">
        <f>FY141*CustomRegion1!$C14</f>
        <v>5040.9336687383257</v>
      </c>
      <c r="GC141">
        <f>FZ141*CustomRegion1!$C14</f>
        <v>7911.6899039335776</v>
      </c>
      <c r="GD141">
        <f>FL141*CustomRegion1!D14</f>
        <v>0</v>
      </c>
      <c r="GE141">
        <f>FY141*CustomRegion1!$D14</f>
        <v>1494.464954256121</v>
      </c>
      <c r="GF141">
        <f>FZ141*CustomRegion1!$D14</f>
        <v>2345.5462950636334</v>
      </c>
      <c r="GG141">
        <f>(GD141*'Default-Data'!$C$58/wind_dollar_index)/CustomRegion1!$E14</f>
        <v>0</v>
      </c>
      <c r="GH141">
        <f>(GE141*'Default-Data'!$C$58/wind_dollar_index)/CustomRegion1!$E14</f>
        <v>0.36520476688950027</v>
      </c>
      <c r="GI141">
        <f>(GF141*'Default-Data'!$C$58/wind_dollar_index)/CustomRegion1!$E14</f>
        <v>0.57318486156379977</v>
      </c>
      <c r="GK141" t="s">
        <v>39</v>
      </c>
      <c r="GL141">
        <f t="shared" si="291"/>
        <v>0</v>
      </c>
      <c r="GM141">
        <f t="shared" si="292"/>
        <v>0</v>
      </c>
      <c r="GO141">
        <v>15422625.221660914</v>
      </c>
      <c r="GP141">
        <v>4743824.1676205527</v>
      </c>
      <c r="GQ141">
        <f>GL141*CustomRegion2!C18</f>
        <v>0</v>
      </c>
      <c r="GR141">
        <f>GO141*CustomRegion2!$C18</f>
        <v>5386501.658019268</v>
      </c>
      <c r="GS141">
        <f>GP141*CustomRegion2!$C18</f>
        <v>1656826.6671196548</v>
      </c>
      <c r="GT141">
        <f>GL141*CustomRegion2!D18</f>
        <v>0</v>
      </c>
      <c r="GU141">
        <f>GO141*CustomRegion2!$D18</f>
        <v>2072438.1340050884</v>
      </c>
      <c r="GV141">
        <f>GP141*CustomRegion2!$D18</f>
        <v>637458.407028127</v>
      </c>
      <c r="GW141">
        <f>(GT141*'Default-Data'!$C$59/wind_dollar_index)/CustomRegion2!$E18</f>
        <v>0</v>
      </c>
      <c r="GX141">
        <f>(GU141*'Default-Data'!$C$59/wind_dollar_index)/CustomRegion2!$E18</f>
        <v>220.74273747847243</v>
      </c>
      <c r="GY141">
        <f>(GV141*'Default-Data'!$C$59/wind_dollar_index)/CustomRegion2!$E18</f>
        <v>67.897956270529406</v>
      </c>
      <c r="GZ141">
        <v>0</v>
      </c>
      <c r="HA141">
        <v>0</v>
      </c>
      <c r="HB141">
        <f>GM141*CustomRegion2!C18</f>
        <v>0</v>
      </c>
      <c r="HC141">
        <f>GZ141*CustomRegion2!$C18</f>
        <v>0</v>
      </c>
      <c r="HD141">
        <f>HA141*CustomRegion2!$C18</f>
        <v>0</v>
      </c>
      <c r="HE141">
        <f>GM141*CustomRegion2!D18</f>
        <v>0</v>
      </c>
      <c r="HF141">
        <f>GZ141*CustomRegion2!$D18</f>
        <v>0</v>
      </c>
      <c r="HG141">
        <f>HA141*CustomRegion2!$D18</f>
        <v>0</v>
      </c>
      <c r="HH141">
        <f>(HE141*'Default-Data'!$C$59/wind_dollar_index)/CustomRegion2!$E18</f>
        <v>0</v>
      </c>
      <c r="HI141">
        <f>(HF141*'Default-Data'!$C$59/wind_dollar_index)/CustomRegion2!$E18</f>
        <v>0</v>
      </c>
      <c r="HJ141">
        <f>(HG141*'Default-Data'!$C$59/wind_dollar_index)/CustomRegion2!$E18</f>
        <v>0</v>
      </c>
      <c r="HL141" t="s">
        <v>134</v>
      </c>
      <c r="HM141">
        <f t="shared" si="293"/>
        <v>0</v>
      </c>
      <c r="HN141">
        <f t="shared" si="294"/>
        <v>0</v>
      </c>
      <c r="HP141">
        <v>72112.168547784764</v>
      </c>
      <c r="HQ141">
        <v>162448.14025409089</v>
      </c>
      <c r="HR141">
        <f>HM141*CustomRegion3!D17</f>
        <v>0</v>
      </c>
      <c r="HS141">
        <f>HP141*CustomRegion3!$D17</f>
        <v>20714.083965466391</v>
      </c>
      <c r="HT141">
        <f>HQ141*CustomRegion3!$D17</f>
        <v>46662.920905329906</v>
      </c>
      <c r="HU141">
        <f>HM141*CustomRegion3!E17</f>
        <v>0</v>
      </c>
      <c r="HV141">
        <f>HP141*CustomRegion3!$E17</f>
        <v>14468.940366519046</v>
      </c>
      <c r="HW141">
        <f>HQ141*CustomRegion3!$E17</f>
        <v>32594.394279390555</v>
      </c>
      <c r="HX141">
        <f>(HU141*'Default-Data'!$C$60/wind_dollar_index)/CustomRegion3!$F17</f>
        <v>0</v>
      </c>
      <c r="HY141">
        <f>(HV141*'Default-Data'!$C$60/wind_dollar_index)/CustomRegion3!$F17</f>
        <v>110.06300912670719</v>
      </c>
      <c r="HZ141">
        <f>(HW141*'Default-Data'!$C$60/wind_dollar_index)/CustomRegion3!$F17</f>
        <v>247.94055571293535</v>
      </c>
      <c r="IA141">
        <v>208.25881842444355</v>
      </c>
      <c r="IB141">
        <v>780.81396613669904</v>
      </c>
      <c r="IC141">
        <f>HN141*CustomRegion3!D17</f>
        <v>0</v>
      </c>
      <c r="ID141">
        <f>IA141*CustomRegion3!$D17</f>
        <v>59.82195152728162</v>
      </c>
      <c r="IE141">
        <f>IB141*CustomRegion3!$D17</f>
        <v>224.28733432481505</v>
      </c>
      <c r="IF141">
        <f>HN141*CustomRegion3!E17</f>
        <v>0</v>
      </c>
      <c r="IG141">
        <f>IA141*CustomRegion3!$E17</f>
        <v>41.78607418508367</v>
      </c>
      <c r="IH141">
        <f>IB141*CustomRegion3!$E17</f>
        <v>156.66635660652551</v>
      </c>
      <c r="II141">
        <f>(IF141*'Default-Data'!$C$60/wind_dollar_index)/CustomRegion3!$F17</f>
        <v>0</v>
      </c>
      <c r="IJ141">
        <f>(IG141*'Default-Data'!$C$60/wind_dollar_index)/CustomRegion3!$F17</f>
        <v>0.317860254303376</v>
      </c>
      <c r="IK141">
        <f>(IH141*'Default-Data'!$C$60/wind_dollar_index)/CustomRegion3!$F17</f>
        <v>1.1917369344428614</v>
      </c>
    </row>
    <row r="142" spans="30:245" x14ac:dyDescent="0.3">
      <c r="AD142">
        <v>141</v>
      </c>
      <c r="AE142" t="s">
        <v>277</v>
      </c>
      <c r="AF142">
        <v>0</v>
      </c>
      <c r="AG142">
        <v>0</v>
      </c>
      <c r="AI142" s="84">
        <v>9763034.2673066389</v>
      </c>
      <c r="AJ142" s="84">
        <v>3540782.6491230186</v>
      </c>
      <c r="AK142">
        <f>AF142*'Colombia-IO-Data'!AN19</f>
        <v>0</v>
      </c>
      <c r="AL142">
        <f>AI142*'Colombia-IO-Data'!$AN19</f>
        <v>5270321.476534225</v>
      </c>
      <c r="AM142">
        <f>AJ142*'Colombia-IO-Data'!$AN19</f>
        <v>1911399.9120030622</v>
      </c>
      <c r="AN142">
        <f>AK142*'Colombia-IO-Data'!$AO19</f>
        <v>0</v>
      </c>
      <c r="AO142">
        <f>AL142*'Colombia-IO-Data'!$AO19</f>
        <v>276220.07760931848</v>
      </c>
      <c r="AP142">
        <f>AM142*'Colombia-IO-Data'!$AO19</f>
        <v>100177.38659523339</v>
      </c>
      <c r="AQ142">
        <f>(Calculations!AN142*'Default-Data'!$F$19/wind_dollar_index)/'Colombia-IO-Data'!$AP19</f>
        <v>0</v>
      </c>
      <c r="AR142">
        <f>(Calculations!AO142*'Default-Data'!$F$19/wind_dollar_index)/'Colombia-IO-Data'!$AP19</f>
        <v>51.011291448984608</v>
      </c>
      <c r="AS142">
        <f>(Calculations!AP142*'Default-Data'!$F$19/wind_dollar_index)/'Colombia-IO-Data'!$AP19</f>
        <v>18.500385303036559</v>
      </c>
      <c r="AT142" s="84">
        <v>40554.410475405486</v>
      </c>
      <c r="AU142" s="84">
        <v>39205.343813997213</v>
      </c>
      <c r="AV142">
        <f>AG142*'Colombia-IO-Data'!AN19</f>
        <v>0</v>
      </c>
      <c r="AW142">
        <f>AT142*'Colombia-IO-Data'!$AN19</f>
        <v>21892.249340191836</v>
      </c>
      <c r="AX142">
        <f>AU142*'Colombia-IO-Data'!$AN19</f>
        <v>21163.99060379617</v>
      </c>
      <c r="AY142">
        <f>AV142*'Colombia-IO-Data'!$AO19</f>
        <v>0</v>
      </c>
      <c r="AZ142">
        <f>AW142*'Colombia-IO-Data'!$AO19</f>
        <v>1147.3832931661907</v>
      </c>
      <c r="BA142">
        <f>AX142*'Colombia-IO-Data'!$AO19</f>
        <v>1109.2149033283931</v>
      </c>
      <c r="BB142">
        <f>(AY142*'Default-Data'!$F$19/wind_dollar_index)/'Colombia-IO-Data'!$AP19</f>
        <v>0</v>
      </c>
      <c r="BC142">
        <f>(AZ142*'Default-Data'!$F$19/wind_dollar_index)/'Colombia-IO-Data'!$AP19</f>
        <v>0.21189445777428079</v>
      </c>
      <c r="BD142">
        <f>(BA142*'Default-Data'!$F$19/wind_dollar_index)/'Colombia-IO-Data'!$AP19</f>
        <v>0.20484566220878178</v>
      </c>
      <c r="BF142" t="s">
        <v>934</v>
      </c>
      <c r="BG142" s="18">
        <f t="shared" si="285"/>
        <v>0</v>
      </c>
      <c r="BH142" s="18">
        <f t="shared" si="286"/>
        <v>0</v>
      </c>
      <c r="BJ142" s="84">
        <v>11697650.302796712</v>
      </c>
      <c r="BK142" s="84">
        <v>5683654.2583838124</v>
      </c>
      <c r="BL142" s="18">
        <f>BG142*'Mexico-IO-Data'!AQ19</f>
        <v>0</v>
      </c>
      <c r="BM142">
        <f>BJ142*'Mexico-IO-Data'!$AQ19</f>
        <v>1467491.232605533</v>
      </c>
      <c r="BN142">
        <f>BK142*'Mexico-IO-Data'!$AQ19</f>
        <v>713024.63122403505</v>
      </c>
      <c r="BO142" s="18">
        <f>BG142*'Mexico-IO-Data'!AR19</f>
        <v>0</v>
      </c>
      <c r="BP142">
        <f>BJ142*'Mexico-IO-Data'!$AR19</f>
        <v>375628.58235078148</v>
      </c>
      <c r="BQ142">
        <f>BK142*'Mexico-IO-Data'!$AR19</f>
        <v>182510.41332106368</v>
      </c>
      <c r="BR142">
        <f>(BO142*'Default-Data'!$F$19/wind_dollar_index)/'Mexico-IO-Data'!$AS19</f>
        <v>0</v>
      </c>
      <c r="BS142">
        <f>(BP142*'Default-Data'!$F$19/wind_dollar_index)/'Mexico-IO-Data'!$AS19</f>
        <v>6.525551009049579</v>
      </c>
      <c r="BT142">
        <f>(BQ142*'Default-Data'!$F$19/wind_dollar_index)/'Mexico-IO-Data'!$AS19</f>
        <v>3.1706346848151266</v>
      </c>
      <c r="BU142" s="84">
        <v>579008.52750574425</v>
      </c>
      <c r="BV142" s="84">
        <v>45475.086792987306</v>
      </c>
      <c r="BW142" s="18">
        <f>BH142*'Mexico-IO-Data'!AQ19</f>
        <v>0</v>
      </c>
      <c r="BX142">
        <f>BU142*'Mexico-IO-Data'!$AQ19</f>
        <v>72637.659335342978</v>
      </c>
      <c r="BY142">
        <f>BV142*'Mexico-IO-Data'!$AQ19</f>
        <v>5704.931284766607</v>
      </c>
      <c r="BZ142" s="18">
        <f>BH142*'Mexico-IO-Data'!AR19</f>
        <v>0</v>
      </c>
      <c r="CA142">
        <f>BX142*'Mexico-IO-Data'!$AR19</f>
        <v>2332.5009976482675</v>
      </c>
      <c r="CB142">
        <f>BY142*'Mexico-IO-Data'!$AR19</f>
        <v>183.19364961638175</v>
      </c>
      <c r="CC142">
        <f>(CA142*'Default-Data'!$F$19/wind_dollar_index)/'Mexico-IO-Data'!$AS19</f>
        <v>4.0521022504615416E-2</v>
      </c>
      <c r="CD142">
        <f>(CB142*'Default-Data'!$F$19/wind_dollar_index)/'Mexico-IO-Data'!$AS19</f>
        <v>3.182504104518041E-3</v>
      </c>
      <c r="CE142">
        <f>(CC142*'Default-Data'!$F$19/wind_dollar_index)/'Mexico-IO-Data'!$AS19</f>
        <v>7.0394536442858551E-7</v>
      </c>
      <c r="CG142" t="s">
        <v>277</v>
      </c>
      <c r="CH142">
        <v>0</v>
      </c>
      <c r="CI142">
        <v>0</v>
      </c>
      <c r="CK142" s="84">
        <v>27782954.335475978</v>
      </c>
      <c r="CL142" s="84">
        <v>7034629.767326232</v>
      </c>
      <c r="CM142">
        <f>CH142*'Philippines-IO-Data'!AN19</f>
        <v>0</v>
      </c>
      <c r="CN142">
        <f>CK142*'Philippines-IO-Data'!$AN19</f>
        <v>4719001.7129114829</v>
      </c>
      <c r="CO142">
        <f>CL142*'Philippines-IO-Data'!$AN19</f>
        <v>1194848.8098446091</v>
      </c>
      <c r="CP142">
        <f>CH142*'Philippines-IO-Data'!AO19</f>
        <v>0</v>
      </c>
      <c r="CQ142">
        <f>CK142*'Philippines-IO-Data'!$AO19</f>
        <v>641590.6273078823</v>
      </c>
      <c r="CR142">
        <f>CL142*'Philippines-IO-Data'!$AO19</f>
        <v>162450.41728821662</v>
      </c>
      <c r="CS142" s="54">
        <f>(CP142*'Default-Data'!$F$19/wind_dollar_index)/'Philippines-IO-Data'!$AP19</f>
        <v>0</v>
      </c>
      <c r="CT142" s="54">
        <f>(CQ142*'Default-Data'!$F$19/wind_dollar_index)/'Philippines-IO-Data'!$AP19</f>
        <v>156.13410682826384</v>
      </c>
      <c r="CU142" s="54">
        <f>(CR142*'Default-Data'!$F$19/wind_dollar_index)/'Philippines-IO-Data'!$AP19</f>
        <v>39.533075652308298</v>
      </c>
      <c r="CV142" s="84">
        <v>886822.42282261304</v>
      </c>
      <c r="CW142" s="84">
        <v>64523.261579493643</v>
      </c>
      <c r="CX142">
        <f>CI142*'Philippines-IO-Data'!AN19</f>
        <v>0</v>
      </c>
      <c r="CY142">
        <f>CV142*'Philippines-IO-Data'!$AN19</f>
        <v>150628.92454905395</v>
      </c>
      <c r="CZ142">
        <f>CW142*'Philippines-IO-Data'!$AN19</f>
        <v>10959.431392343673</v>
      </c>
      <c r="DA142">
        <f>CI142*'Philippines-IO-Data'!AO19</f>
        <v>0</v>
      </c>
      <c r="DB142">
        <f>CV142*'Philippines-IO-Data'!$AO19</f>
        <v>20479.353912443043</v>
      </c>
      <c r="DC142">
        <f>CW142*'Philippines-IO-Data'!$AO19</f>
        <v>1490.0330387066695</v>
      </c>
      <c r="DD142" s="20">
        <f>(DA142*'Default-Data'!$F$19/wind_dollar_index)/'Philippines-IO-Data'!$AP19</f>
        <v>0</v>
      </c>
      <c r="DE142" s="20">
        <f>(DB142*'Default-Data'!$F$19/wind_dollar_index)/'Philippines-IO-Data'!$AP19</f>
        <v>4.9837474168786402</v>
      </c>
      <c r="DF142" s="20">
        <f>(DC142*'Default-Data'!$F$19/wind_dollar_index)/'Philippines-IO-Data'!$AP19</f>
        <v>0.36260657145078512</v>
      </c>
      <c r="DH142" t="s">
        <v>934</v>
      </c>
      <c r="DI142">
        <f t="shared" si="287"/>
        <v>0</v>
      </c>
      <c r="DJ142">
        <f t="shared" si="288"/>
        <v>0</v>
      </c>
      <c r="DL142" s="84">
        <v>9344202.157610666</v>
      </c>
      <c r="DM142" s="84">
        <v>10167794.807387222</v>
      </c>
      <c r="DN142">
        <f>DI142*'SouthAfrica-IO-Data'!AR19</f>
        <v>0</v>
      </c>
      <c r="DO142">
        <f>DL142*'SouthAfrica-IO-Data'!$AR19</f>
        <v>1982579.9884404964</v>
      </c>
      <c r="DP142">
        <f>DM142*'SouthAfrica-IO-Data'!$AR19</f>
        <v>2157323.4580842657</v>
      </c>
      <c r="DQ142">
        <f>DI142*'SouthAfrica-IO-Data'!AS19</f>
        <v>0</v>
      </c>
      <c r="DR142">
        <f>DL142*'SouthAfrica-IO-Data'!$AS19</f>
        <v>375931.77960443951</v>
      </c>
      <c r="DS142">
        <f>DM142*'SouthAfrica-IO-Data'!$AS19</f>
        <v>409066.19228915026</v>
      </c>
      <c r="DT142">
        <f>(DQ142*'Default-Data'!$F$19/wind_dollar_index)/'SouthAfrica-IO-Data'!$AT19</f>
        <v>0</v>
      </c>
      <c r="DU142">
        <f>(DR142*'Default-Data'!$F$19/wind_dollar_index)/'SouthAfrica-IO-Data'!$AT19</f>
        <v>23.006298622951377</v>
      </c>
      <c r="DV142">
        <f>(DS142*'Default-Data'!$F$19/wind_dollar_index)/'SouthAfrica-IO-Data'!$AT19</f>
        <v>25.034060664571449</v>
      </c>
      <c r="DW142" s="84">
        <v>32212.621124133857</v>
      </c>
      <c r="DX142" s="84">
        <v>99220.262620561189</v>
      </c>
      <c r="DY142">
        <f>DJ142*'SouthAfrica-IO-Data'!AR19</f>
        <v>0</v>
      </c>
      <c r="DZ142">
        <f>'SouthAfrica-IO-Data'!$AR19*Calculations!DW142</f>
        <v>6834.6228964992333</v>
      </c>
      <c r="EA142">
        <f>'SouthAfrica-IO-Data'!$AR19*Calculations!DX142</f>
        <v>21051.782035678363</v>
      </c>
      <c r="EB142">
        <f>DJ142*'SouthAfrica-IO-Data'!AS19</f>
        <v>0</v>
      </c>
      <c r="EC142">
        <f>DW142*'SouthAfrica-IO-Data'!$AS19</f>
        <v>1295.9638266233414</v>
      </c>
      <c r="ED142">
        <f>DX142*'SouthAfrica-IO-Data'!$AS19</f>
        <v>3991.7854163062248</v>
      </c>
      <c r="EE142">
        <f>(EB142*'Default-Data'!$F$19/wind_dollar_index)/'SouthAfrica-IO-Data'!$AT19</f>
        <v>0</v>
      </c>
      <c r="EF142">
        <f>(EC142*'Default-Data'!$F$19/wind_dollar_index)/'SouthAfrica-IO-Data'!$AT19</f>
        <v>7.9310482426389897E-2</v>
      </c>
      <c r="EG142">
        <f>(ED142*'Default-Data'!$F$19/wind_dollar_index)/'SouthAfrica-IO-Data'!$AT19</f>
        <v>0.2442895554691189</v>
      </c>
      <c r="EI142" t="s">
        <v>135</v>
      </c>
      <c r="EJ142">
        <v>0</v>
      </c>
      <c r="EK142">
        <v>0</v>
      </c>
      <c r="EM142" s="84">
        <v>1169.84231432244</v>
      </c>
      <c r="EN142" s="84">
        <v>100398.52595692703</v>
      </c>
      <c r="EO142">
        <f>EJ142*'Zambia-IO-Data'!BO17</f>
        <v>0</v>
      </c>
      <c r="EP142">
        <f>EM142*'Zambia-IO-Data'!$BO17</f>
        <v>373.43482150660407</v>
      </c>
      <c r="EQ142">
        <f>EN142*'Zambia-IO-Data'!$BO17</f>
        <v>32049.025036306997</v>
      </c>
      <c r="ER142">
        <f>EJ142*'Zambia-IO-Data'!BN17</f>
        <v>0</v>
      </c>
      <c r="ES142">
        <f>EM142*'Zambia-IO-Data'!$BN17</f>
        <v>296.97295950849292</v>
      </c>
      <c r="ET142">
        <f>EN142*'Zambia-IO-Data'!$BN17</f>
        <v>25486.894275138067</v>
      </c>
      <c r="EU142">
        <f>(ER142*'Default-Data'!$F$19/wind_dollar_index)/'Zambia-IO-Data'!$BP17</f>
        <v>0</v>
      </c>
      <c r="EV142">
        <f>(ES142*'Default-Data'!$F$19/wind_dollar_index)/'Zambia-IO-Data'!$BP17</f>
        <v>2.2499152815114161</v>
      </c>
      <c r="EW142">
        <f>(ET142*'Default-Data'!$F$19/wind_dollar_index)/'Zambia-IO-Data'!$BP17</f>
        <v>193.09284253625466</v>
      </c>
      <c r="EX142" s="84">
        <v>7.0548206099122028</v>
      </c>
      <c r="EY142" s="84">
        <v>482.4063676006993</v>
      </c>
      <c r="EZ142">
        <f>EK142*'Zambia-IO-Data'!BO17</f>
        <v>0</v>
      </c>
      <c r="FA142">
        <f>EX142*'Zambia-IO-Data'!$BO17</f>
        <v>2.252026314118718</v>
      </c>
      <c r="FB142">
        <f>EY142*'Zambia-IO-Data'!$BO17</f>
        <v>153.99283610539916</v>
      </c>
      <c r="FC142">
        <f>EK142*'Zambia-IO-Data'!BN17</f>
        <v>0</v>
      </c>
      <c r="FD142">
        <f>EX142*'Zambia-IO-Data'!$BN17</f>
        <v>1.7909173994450627</v>
      </c>
      <c r="FE142">
        <f>EY142*'Zambia-IO-Data'!$BN17</f>
        <v>122.46235660837522</v>
      </c>
      <c r="FF142">
        <f>(FC142*'Default-Data'!$F$19/wind_dollar_index)/'Zambia-IO-Data'!$BP17</f>
        <v>0</v>
      </c>
      <c r="FG142">
        <f>(FD142*'Default-Data'!$F$19/wind_dollar_index)/'Zambia-IO-Data'!$BP17</f>
        <v>1.3568280531685566E-2</v>
      </c>
      <c r="FH142">
        <f>(FE142*'Default-Data'!$F$19/wind_dollar_index)/'Zambia-IO-Data'!$BP17</f>
        <v>0.92779466520824505</v>
      </c>
      <c r="FJ142" t="s">
        <v>277</v>
      </c>
      <c r="FK142">
        <f t="shared" si="289"/>
        <v>0</v>
      </c>
      <c r="FL142">
        <f t="shared" si="290"/>
        <v>0</v>
      </c>
      <c r="FN142">
        <v>46451435.552351207</v>
      </c>
      <c r="FO142">
        <v>13903872.867696762</v>
      </c>
      <c r="FP142">
        <f>FK142*CustomRegion1!C15</f>
        <v>0</v>
      </c>
      <c r="FQ142">
        <f>FN142*CustomRegion1!$C15</f>
        <v>7889888.2131782947</v>
      </c>
      <c r="FR142">
        <f>FO142*CustomRegion1!$C15</f>
        <v>2361606.2959504714</v>
      </c>
      <c r="FS142">
        <f>FK142*CustomRegion1!D15</f>
        <v>0</v>
      </c>
      <c r="FT142">
        <f>FN142*CustomRegion1!$D15</f>
        <v>1072701.099944924</v>
      </c>
      <c r="FU142">
        <f>FO142*CustomRegion1!$D15</f>
        <v>321081.56704573089</v>
      </c>
      <c r="FV142">
        <f>(FS142*'Default-Data'!$C$58/wind_dollar_index)/CustomRegion1!$E15</f>
        <v>0</v>
      </c>
      <c r="FW142">
        <f>(FT142*'Default-Data'!$C$58/wind_dollar_index)/CustomRegion1!$E15</f>
        <v>262.13766608029641</v>
      </c>
      <c r="FX142">
        <f>(FU142*'Default-Data'!$C$58/wind_dollar_index)/CustomRegion1!$E15</f>
        <v>78.463210871223623</v>
      </c>
      <c r="FY142">
        <v>1220714.2358451253</v>
      </c>
      <c r="FZ142">
        <v>128370.35889540566</v>
      </c>
      <c r="GA142">
        <f>FL142*CustomRegion1!C15</f>
        <v>0</v>
      </c>
      <c r="GB142">
        <f>FY142*CustomRegion1!$C15</f>
        <v>207341.2532148514</v>
      </c>
      <c r="GC142">
        <f>FZ142*CustomRegion1!$C15</f>
        <v>21804.014655884253</v>
      </c>
      <c r="GD142">
        <f>FL142*CustomRegion1!D15</f>
        <v>0</v>
      </c>
      <c r="GE142">
        <f>FY142*CustomRegion1!$D15</f>
        <v>28189.9038843206</v>
      </c>
      <c r="GF142">
        <f>FZ142*CustomRegion1!$D15</f>
        <v>2964.451443749972</v>
      </c>
      <c r="GG142">
        <f>(GD142*'Default-Data'!$C$58/wind_dollar_index)/CustomRegion1!$E15</f>
        <v>0</v>
      </c>
      <c r="GH142">
        <f>(GE142*'Default-Data'!$C$58/wind_dollar_index)/CustomRegion1!$E15</f>
        <v>6.8888114421091684</v>
      </c>
      <c r="GI142">
        <f>(GF142*'Default-Data'!$C$58/wind_dollar_index)/CustomRegion1!$E15</f>
        <v>0.72442769259105011</v>
      </c>
      <c r="GK142" t="s">
        <v>40</v>
      </c>
      <c r="GL142">
        <f t="shared" si="291"/>
        <v>0</v>
      </c>
      <c r="GM142">
        <f t="shared" si="292"/>
        <v>0</v>
      </c>
      <c r="GO142">
        <v>8164042.578521519</v>
      </c>
      <c r="GP142">
        <v>7719742.8029672829</v>
      </c>
      <c r="GQ142">
        <f>GL142*CustomRegion2!C19</f>
        <v>0</v>
      </c>
      <c r="GR142">
        <f>GO142*CustomRegion2!$C19</f>
        <v>1365160.417435575</v>
      </c>
      <c r="GS142">
        <f>GP142*CustomRegion2!$C19</f>
        <v>1290866.2842009102</v>
      </c>
      <c r="GT142">
        <f>GL142*CustomRegion2!D19</f>
        <v>0</v>
      </c>
      <c r="GU142">
        <f>GO142*CustomRegion2!$D19</f>
        <v>579134.80118350207</v>
      </c>
      <c r="GV142">
        <f>GP142*CustomRegion2!$D19</f>
        <v>547617.39302367414</v>
      </c>
      <c r="GW142">
        <f>(GT142*'Default-Data'!$C$59/wind_dollar_index)/CustomRegion2!$E19</f>
        <v>0</v>
      </c>
      <c r="GX142">
        <f>(GU142*'Default-Data'!$C$59/wind_dollar_index)/CustomRegion2!$E19</f>
        <v>10.060932164926523</v>
      </c>
      <c r="GY142">
        <f>(GV142*'Default-Data'!$C$59/wind_dollar_index)/CustomRegion2!$E19</f>
        <v>9.5134007355212695</v>
      </c>
      <c r="GZ142">
        <v>0</v>
      </c>
      <c r="HA142">
        <v>0</v>
      </c>
      <c r="HB142">
        <f>GM142*CustomRegion2!C19</f>
        <v>0</v>
      </c>
      <c r="HC142">
        <f>GZ142*CustomRegion2!$C19</f>
        <v>0</v>
      </c>
      <c r="HD142">
        <f>HA142*CustomRegion2!$C19</f>
        <v>0</v>
      </c>
      <c r="HE142">
        <f>GM142*CustomRegion2!D19</f>
        <v>0</v>
      </c>
      <c r="HF142">
        <f>GZ142*CustomRegion2!$D19</f>
        <v>0</v>
      </c>
      <c r="HG142">
        <f>HA142*CustomRegion2!$D19</f>
        <v>0</v>
      </c>
      <c r="HH142">
        <f>(HE142*'Default-Data'!$C$59/wind_dollar_index)/CustomRegion2!$E19</f>
        <v>0</v>
      </c>
      <c r="HI142">
        <f>(HF142*'Default-Data'!$C$59/wind_dollar_index)/CustomRegion2!$E19</f>
        <v>0</v>
      </c>
      <c r="HJ142">
        <f>(HG142*'Default-Data'!$C$59/wind_dollar_index)/CustomRegion2!$E19</f>
        <v>0</v>
      </c>
      <c r="HL142" t="s">
        <v>135</v>
      </c>
      <c r="HM142">
        <f t="shared" si="293"/>
        <v>0</v>
      </c>
      <c r="HN142">
        <f t="shared" si="294"/>
        <v>0</v>
      </c>
      <c r="HP142">
        <v>1169.84231432244</v>
      </c>
      <c r="HQ142">
        <v>100398.52595692703</v>
      </c>
      <c r="HR142">
        <f>HM142*CustomRegion3!D18</f>
        <v>0</v>
      </c>
      <c r="HS142">
        <f>HP142*CustomRegion3!$D18</f>
        <v>373.43482150660407</v>
      </c>
      <c r="HT142">
        <f>HQ142*CustomRegion3!$D18</f>
        <v>32049.025036306997</v>
      </c>
      <c r="HU142">
        <f>HM142*CustomRegion3!E18</f>
        <v>0</v>
      </c>
      <c r="HV142">
        <f>HP142*CustomRegion3!$E18</f>
        <v>296.97295950849292</v>
      </c>
      <c r="HW142">
        <f>HQ142*CustomRegion3!$E18</f>
        <v>25486.894275138067</v>
      </c>
      <c r="HX142">
        <f>(HU142*'Default-Data'!$C$60/wind_dollar_index)/CustomRegion3!$F18</f>
        <v>0</v>
      </c>
      <c r="HY142">
        <f>(HV142*'Default-Data'!$C$60/wind_dollar_index)/CustomRegion3!$F18</f>
        <v>2.2590277328395727</v>
      </c>
      <c r="HZ142">
        <f>(HW142*'Default-Data'!$C$60/wind_dollar_index)/CustomRegion3!$F18</f>
        <v>193.87489381786784</v>
      </c>
      <c r="IA142">
        <v>7.0548206099122028</v>
      </c>
      <c r="IB142">
        <v>482.4063676006993</v>
      </c>
      <c r="IC142">
        <f>HN142*CustomRegion3!D18</f>
        <v>0</v>
      </c>
      <c r="ID142">
        <f>IA142*CustomRegion3!$D18</f>
        <v>2.252026314118718</v>
      </c>
      <c r="IE142">
        <f>IB142*CustomRegion3!$D18</f>
        <v>153.99283610539916</v>
      </c>
      <c r="IF142">
        <f>HN142*CustomRegion3!E18</f>
        <v>0</v>
      </c>
      <c r="IG142">
        <f>IA142*CustomRegion3!$E18</f>
        <v>1.7909173994450627</v>
      </c>
      <c r="IH142">
        <f>IB142*CustomRegion3!$E18</f>
        <v>122.46235660837522</v>
      </c>
      <c r="II142">
        <f>(IF142*'Default-Data'!$C$60/wind_dollar_index)/CustomRegion3!$F18</f>
        <v>0</v>
      </c>
      <c r="IJ142">
        <f>(IG142*'Default-Data'!$C$60/wind_dollar_index)/CustomRegion3!$F18</f>
        <v>1.3623233843469246E-2</v>
      </c>
      <c r="IK142">
        <f>(IH142*'Default-Data'!$C$60/wind_dollar_index)/CustomRegion3!$F18</f>
        <v>0.93155235501937184</v>
      </c>
    </row>
    <row r="143" spans="30:245" x14ac:dyDescent="0.3">
      <c r="AD143">
        <v>142</v>
      </c>
      <c r="AE143" t="s">
        <v>278</v>
      </c>
      <c r="AF143">
        <v>0</v>
      </c>
      <c r="AG143">
        <v>0</v>
      </c>
      <c r="AI143" s="84">
        <v>6322991.2672919687</v>
      </c>
      <c r="AJ143" s="84">
        <v>4189051.0062685795</v>
      </c>
      <c r="AK143">
        <f>AF143*'Colombia-IO-Data'!AN20</f>
        <v>0</v>
      </c>
      <c r="AL143">
        <f>AI143*'Colombia-IO-Data'!$AN20</f>
        <v>1955607.1723074056</v>
      </c>
      <c r="AM143">
        <f>AJ143*'Colombia-IO-Data'!$AN20</f>
        <v>1295611.1825422375</v>
      </c>
      <c r="AN143">
        <f>AK143*'Colombia-IO-Data'!$AO20</f>
        <v>0</v>
      </c>
      <c r="AO143">
        <f>AL143*'Colombia-IO-Data'!$AO20</f>
        <v>717476.96249041404</v>
      </c>
      <c r="AP143">
        <f>AM143*'Colombia-IO-Data'!$AO20</f>
        <v>475336.35025597911</v>
      </c>
      <c r="AQ143">
        <f>(Calculations!AN143*'Default-Data'!$F$19/wind_dollar_index)/'Colombia-IO-Data'!$AP20</f>
        <v>0</v>
      </c>
      <c r="AR143">
        <f>(Calculations!AO143*'Default-Data'!$F$19/wind_dollar_index)/'Colombia-IO-Data'!$AP20</f>
        <v>132.50096357331557</v>
      </c>
      <c r="AS143">
        <f>(Calculations!AP143*'Default-Data'!$F$19/wind_dollar_index)/'Colombia-IO-Data'!$AP20</f>
        <v>87.783340404022709</v>
      </c>
      <c r="AT143" s="84">
        <v>34581.341175422225</v>
      </c>
      <c r="AU143" s="84">
        <v>46383.300312378073</v>
      </c>
      <c r="AV143">
        <f>AG143*'Colombia-IO-Data'!AN20</f>
        <v>0</v>
      </c>
      <c r="AW143">
        <f>AT143*'Colombia-IO-Data'!$AN20</f>
        <v>10695.494580309431</v>
      </c>
      <c r="AX143">
        <f>AU143*'Colombia-IO-Data'!$AN20</f>
        <v>14345.66503917115</v>
      </c>
      <c r="AY143">
        <f>AV143*'Colombia-IO-Data'!$AO20</f>
        <v>0</v>
      </c>
      <c r="AZ143">
        <f>AW143*'Colombia-IO-Data'!$AO20</f>
        <v>3923.9838513983732</v>
      </c>
      <c r="BA143">
        <f>AX143*'Colombia-IO-Data'!$AO20</f>
        <v>5263.1654879160551</v>
      </c>
      <c r="BB143">
        <f>(AY143*'Default-Data'!$F$19/wind_dollar_index)/'Colombia-IO-Data'!$AP20</f>
        <v>0</v>
      </c>
      <c r="BC143">
        <f>(AZ143*'Default-Data'!$F$19/wind_dollar_index)/'Colombia-IO-Data'!$AP20</f>
        <v>0.72466667020456565</v>
      </c>
      <c r="BD143">
        <f>(BA143*'Default-Data'!$F$19/wind_dollar_index)/'Colombia-IO-Data'!$AP20</f>
        <v>0.97198172910536362</v>
      </c>
      <c r="BF143" t="s">
        <v>935</v>
      </c>
      <c r="BG143" s="18">
        <f t="shared" si="285"/>
        <v>0</v>
      </c>
      <c r="BH143" s="18">
        <f t="shared" si="286"/>
        <v>0</v>
      </c>
      <c r="BJ143" s="84">
        <v>6514013.2950273287</v>
      </c>
      <c r="BK143" s="84">
        <v>5415470.6248889361</v>
      </c>
      <c r="BL143" s="18">
        <f>BG143*'Mexico-IO-Data'!AQ20</f>
        <v>0</v>
      </c>
      <c r="BM143">
        <f>BJ143*'Mexico-IO-Data'!$AQ20</f>
        <v>1910874.4781819012</v>
      </c>
      <c r="BN143">
        <f>BK143*'Mexico-IO-Data'!$AQ20</f>
        <v>1588618.8952582795</v>
      </c>
      <c r="BO143" s="18">
        <f>BG143*'Mexico-IO-Data'!AR20</f>
        <v>0</v>
      </c>
      <c r="BP143">
        <f>BJ143*'Mexico-IO-Data'!$AR20</f>
        <v>418300.18608220271</v>
      </c>
      <c r="BQ143">
        <f>BK143*'Mexico-IO-Data'!$AR20</f>
        <v>347756.79255107214</v>
      </c>
      <c r="BR143">
        <f>(BO143*'Default-Data'!$F$19/wind_dollar_index)/'Mexico-IO-Data'!$AS20</f>
        <v>0</v>
      </c>
      <c r="BS143">
        <f>(BP143*'Default-Data'!$F$19/wind_dollar_index)/'Mexico-IO-Data'!$AS20</f>
        <v>25.839465548725396</v>
      </c>
      <c r="BT143">
        <f>(BQ143*'Default-Data'!$F$19/wind_dollar_index)/'Mexico-IO-Data'!$AS20</f>
        <v>21.481820853631678</v>
      </c>
      <c r="BU143" s="84">
        <v>741671.50526378641</v>
      </c>
      <c r="BV143" s="84">
        <v>43329.341563736671</v>
      </c>
      <c r="BW143" s="18">
        <f>BH143*'Mexico-IO-Data'!AQ20</f>
        <v>0</v>
      </c>
      <c r="BX143">
        <f>BU143*'Mexico-IO-Data'!$AQ20</f>
        <v>217568.04698037959</v>
      </c>
      <c r="BY143">
        <f>BV143*'Mexico-IO-Data'!$AQ20</f>
        <v>12710.587037606485</v>
      </c>
      <c r="BZ143" s="18">
        <f>BH143*'Mexico-IO-Data'!AR20</f>
        <v>0</v>
      </c>
      <c r="CA143">
        <f>BX143*'Mexico-IO-Data'!$AR20</f>
        <v>13971.226403069904</v>
      </c>
      <c r="CB143">
        <f>BY143*'Mexico-IO-Data'!$AR20</f>
        <v>816.21585376615656</v>
      </c>
      <c r="CC143">
        <f>(CA143*'Default-Data'!$F$19/wind_dollar_index)/'Mexico-IO-Data'!$AS20</f>
        <v>0.86303816093599173</v>
      </c>
      <c r="CD143">
        <f>(CB143*'Default-Data'!$F$19/wind_dollar_index)/'Mexico-IO-Data'!$AS20</f>
        <v>5.0419727591441831E-2</v>
      </c>
      <c r="CE143">
        <f>(CC143*'Default-Data'!$F$19/wind_dollar_index)/'Mexico-IO-Data'!$AS20</f>
        <v>5.3312060498004386E-5</v>
      </c>
      <c r="CG143" t="s">
        <v>278</v>
      </c>
      <c r="CH143">
        <v>0</v>
      </c>
      <c r="CI143">
        <v>0</v>
      </c>
      <c r="CK143" s="84">
        <v>3359605.4662904292</v>
      </c>
      <c r="CL143" s="84">
        <v>3453833.7639332563</v>
      </c>
      <c r="CM143">
        <f>CH143*'Philippines-IO-Data'!AN20</f>
        <v>0</v>
      </c>
      <c r="CN143">
        <f>CK143*'Philippines-IO-Data'!$AN20</f>
        <v>906658.01713169191</v>
      </c>
      <c r="CO143">
        <f>CL143*'Philippines-IO-Data'!$AN20</f>
        <v>932087.44399617217</v>
      </c>
      <c r="CP143">
        <f>CH143*'Philippines-IO-Data'!AO20</f>
        <v>0</v>
      </c>
      <c r="CQ143">
        <f>CK143*'Philippines-IO-Data'!$AO20</f>
        <v>235120.34668707373</v>
      </c>
      <c r="CR143">
        <f>CL143*'Philippines-IO-Data'!$AO20</f>
        <v>241714.86804733842</v>
      </c>
      <c r="CS143" s="54">
        <f>(CP143*'Default-Data'!$F$19/wind_dollar_index)/'Philippines-IO-Data'!$AP20</f>
        <v>0</v>
      </c>
      <c r="CT143" s="54">
        <f>(CQ143*'Default-Data'!$F$19/wind_dollar_index)/'Philippines-IO-Data'!$AP20</f>
        <v>57.217645901678203</v>
      </c>
      <c r="CU143" s="54">
        <f>(CR143*'Default-Data'!$F$19/wind_dollar_index)/'Philippines-IO-Data'!$AP20</f>
        <v>58.822453794313986</v>
      </c>
      <c r="CV143" s="84">
        <v>35406.824169256441</v>
      </c>
      <c r="CW143" s="84">
        <v>31679.367183961709</v>
      </c>
      <c r="CX143">
        <f>CI143*'Philippines-IO-Data'!AN20</f>
        <v>0</v>
      </c>
      <c r="CY143">
        <f>CV143*'Philippines-IO-Data'!$AN20</f>
        <v>9555.2532332537248</v>
      </c>
      <c r="CZ143">
        <f>CW143*'Philippines-IO-Data'!$AN20</f>
        <v>8549.322985449191</v>
      </c>
      <c r="DA143">
        <f>CI143*'Philippines-IO-Data'!AO20</f>
        <v>0</v>
      </c>
      <c r="DB143">
        <f>CV143*'Philippines-IO-Data'!$AO20</f>
        <v>2477.9292858324493</v>
      </c>
      <c r="DC143">
        <f>CW143*'Philippines-IO-Data'!$AO20</f>
        <v>2217.0650303604079</v>
      </c>
      <c r="DD143" s="20">
        <f>(DA143*'Default-Data'!$F$19/wind_dollar_index)/'Philippines-IO-Data'!$AP20</f>
        <v>0</v>
      </c>
      <c r="DE143" s="20">
        <f>(DB143*'Default-Data'!$F$19/wind_dollar_index)/'Philippines-IO-Data'!$AP20</f>
        <v>0.60301578508158171</v>
      </c>
      <c r="DF143" s="20">
        <f>(DC143*'Default-Data'!$F$19/wind_dollar_index)/'Philippines-IO-Data'!$AP20</f>
        <v>0.53953323749130644</v>
      </c>
      <c r="DH143" t="s">
        <v>935</v>
      </c>
      <c r="DI143">
        <f t="shared" si="287"/>
        <v>0</v>
      </c>
      <c r="DJ143">
        <f t="shared" si="288"/>
        <v>0</v>
      </c>
      <c r="DL143" s="84">
        <v>4347423.7527373293</v>
      </c>
      <c r="DM143" s="84">
        <v>3597057.8750202404</v>
      </c>
      <c r="DN143">
        <f>DI143*'SouthAfrica-IO-Data'!AR20</f>
        <v>0</v>
      </c>
      <c r="DO143">
        <f>DL143*'SouthAfrica-IO-Data'!$AR20</f>
        <v>1007380.5667273725</v>
      </c>
      <c r="DP143">
        <f>DM143*'SouthAfrica-IO-Data'!$AR20</f>
        <v>833506.55624666577</v>
      </c>
      <c r="DQ143">
        <f>DI143*'SouthAfrica-IO-Data'!AS20</f>
        <v>0</v>
      </c>
      <c r="DR143">
        <f>DL143*'SouthAfrica-IO-Data'!$AS20</f>
        <v>701417.44141881866</v>
      </c>
      <c r="DS143">
        <f>DM143*'SouthAfrica-IO-Data'!$AS20</f>
        <v>580352.70422937116</v>
      </c>
      <c r="DT143">
        <f>(DQ143*'Default-Data'!$F$19/wind_dollar_index)/'SouthAfrica-IO-Data'!$AT20</f>
        <v>0</v>
      </c>
      <c r="DU143">
        <f>(DR143*'Default-Data'!$F$19/wind_dollar_index)/'SouthAfrica-IO-Data'!$AT20</f>
        <v>42.925392297526521</v>
      </c>
      <c r="DV143">
        <f>(DS143*'Default-Data'!$F$19/wind_dollar_index)/'SouthAfrica-IO-Data'!$AT20</f>
        <v>35.516464274946912</v>
      </c>
      <c r="DW143" s="84">
        <v>22894.86725018084</v>
      </c>
      <c r="DX143" s="84">
        <v>35101.124066898577</v>
      </c>
      <c r="DY143">
        <f>DJ143*'SouthAfrica-IO-Data'!AR20</f>
        <v>0</v>
      </c>
      <c r="DZ143">
        <f>'SouthAfrica-IO-Data'!$AR20*Calculations!DW143</f>
        <v>5305.1751237990366</v>
      </c>
      <c r="EA143">
        <f>'SouthAfrica-IO-Data'!$AR20*Calculations!DX143</f>
        <v>8133.5964162719974</v>
      </c>
      <c r="EB143">
        <f>DJ143*'SouthAfrica-IO-Data'!AS20</f>
        <v>0</v>
      </c>
      <c r="EC143">
        <f>DW143*'SouthAfrica-IO-Data'!$AS20</f>
        <v>3693.8794379393048</v>
      </c>
      <c r="ED143">
        <f>DX143*'SouthAfrica-IO-Data'!$AS20</f>
        <v>5663.2484050873454</v>
      </c>
      <c r="EE143">
        <f>(EB143*'Default-Data'!$F$19/wind_dollar_index)/'SouthAfrica-IO-Data'!$AT20</f>
        <v>0</v>
      </c>
      <c r="EF143">
        <f>(EC143*'Default-Data'!$F$19/wind_dollar_index)/'SouthAfrica-IO-Data'!$AT20</f>
        <v>0.22605828513841306</v>
      </c>
      <c r="EG143">
        <f>(ED143*'Default-Data'!$F$19/wind_dollar_index)/'SouthAfrica-IO-Data'!$AT20</f>
        <v>0.34657986116652834</v>
      </c>
      <c r="EI143" t="s">
        <v>136</v>
      </c>
      <c r="EJ143">
        <v>0</v>
      </c>
      <c r="EK143">
        <v>0</v>
      </c>
      <c r="EM143" s="84">
        <v>6557.0426809516766</v>
      </c>
      <c r="EN143" s="84">
        <v>562740.30417979497</v>
      </c>
      <c r="EO143">
        <f>EJ143*'Zambia-IO-Data'!BO18</f>
        <v>0</v>
      </c>
      <c r="EP143">
        <f>EM143*'Zambia-IO-Data'!$BO18</f>
        <v>1416.7336162277802</v>
      </c>
      <c r="EQ143">
        <f>EN143*'Zambia-IO-Data'!$BO18</f>
        <v>121587.29856277986</v>
      </c>
      <c r="ER143">
        <f>EJ143*'Zambia-IO-Data'!BN18</f>
        <v>0</v>
      </c>
      <c r="ES143">
        <f>EM143*'Zambia-IO-Data'!$BN18</f>
        <v>857.99004926993859</v>
      </c>
      <c r="ET143">
        <f>EN143*'Zambia-IO-Data'!$BN18</f>
        <v>73634.655865824883</v>
      </c>
      <c r="EU143">
        <f>(ER143*'Default-Data'!$F$19/wind_dollar_index)/'Zambia-IO-Data'!$BP18</f>
        <v>0</v>
      </c>
      <c r="EV143">
        <f>(ES143*'Default-Data'!$F$19/wind_dollar_index)/'Zambia-IO-Data'!$BP18</f>
        <v>6.5002716962247904</v>
      </c>
      <c r="EW143">
        <f>(ET143*'Default-Data'!$F$19/wind_dollar_index)/'Zambia-IO-Data'!$BP18</f>
        <v>557.86808925482546</v>
      </c>
      <c r="EX143" s="84">
        <v>39.542730912793516</v>
      </c>
      <c r="EY143" s="84">
        <v>2703.9192403915717</v>
      </c>
      <c r="EZ143">
        <f>EK143*'Zambia-IO-Data'!BO18</f>
        <v>0</v>
      </c>
      <c r="FA143">
        <f>EX143*'Zambia-IO-Data'!$BO18</f>
        <v>8.5437168686346165</v>
      </c>
      <c r="FB143">
        <f>EY143*'Zambia-IO-Data'!$BO18</f>
        <v>584.21661560266659</v>
      </c>
      <c r="FC143">
        <f>EK143*'Zambia-IO-Data'!BN18</f>
        <v>0</v>
      </c>
      <c r="FD143">
        <f>EX143*'Zambia-IO-Data'!$BN18</f>
        <v>5.1741724577597976</v>
      </c>
      <c r="FE143">
        <f>EY143*'Zambia-IO-Data'!$BN18</f>
        <v>353.80825093985641</v>
      </c>
      <c r="FF143">
        <f>(FC143*'Default-Data'!$F$19/wind_dollar_index)/'Zambia-IO-Data'!$BP18</f>
        <v>0</v>
      </c>
      <c r="FG143">
        <f>(FD143*'Default-Data'!$F$19/wind_dollar_index)/'Zambia-IO-Data'!$BP18</f>
        <v>3.9200369290040775E-2</v>
      </c>
      <c r="FH143">
        <f>(FE143*'Default-Data'!$F$19/wind_dollar_index)/'Zambia-IO-Data'!$BP18</f>
        <v>2.6805086625795753</v>
      </c>
      <c r="FJ143" t="s">
        <v>278</v>
      </c>
      <c r="FK143">
        <f t="shared" si="289"/>
        <v>0</v>
      </c>
      <c r="FL143">
        <f t="shared" si="290"/>
        <v>0</v>
      </c>
      <c r="FN143">
        <v>10452747.756523231</v>
      </c>
      <c r="FO143">
        <v>9035210.8926672619</v>
      </c>
      <c r="FP143">
        <f>FK143*CustomRegion1!C16</f>
        <v>0</v>
      </c>
      <c r="FQ143">
        <f>FN143*CustomRegion1!$C16</f>
        <v>2820887.0504581523</v>
      </c>
      <c r="FR143">
        <f>FO143*CustomRegion1!$C16</f>
        <v>2438335.8327362002</v>
      </c>
      <c r="FS143">
        <f>FK143*CustomRegion1!D16</f>
        <v>0</v>
      </c>
      <c r="FT143">
        <f>FN143*CustomRegion1!$D16</f>
        <v>731530.44338266843</v>
      </c>
      <c r="FU143">
        <f>FO143*CustomRegion1!$D16</f>
        <v>632324.81872950552</v>
      </c>
      <c r="FV143">
        <f>(FS143*'Default-Data'!$C$58/wind_dollar_index)/CustomRegion1!$E16</f>
        <v>0</v>
      </c>
      <c r="FW143">
        <f>(FT143*'Default-Data'!$C$58/wind_dollar_index)/CustomRegion1!$E16</f>
        <v>178.76525259912827</v>
      </c>
      <c r="FX143">
        <f>(FU143*'Default-Data'!$C$58/wind_dollar_index)/CustomRegion1!$E16</f>
        <v>154.52221704155011</v>
      </c>
      <c r="FY143">
        <v>106338.27140290922</v>
      </c>
      <c r="FZ143">
        <v>83419.438312190818</v>
      </c>
      <c r="GA143">
        <f>FL143*CustomRegion1!C16</f>
        <v>0</v>
      </c>
      <c r="GB143">
        <f>FY143*CustomRegion1!$C16</f>
        <v>28697.550132822282</v>
      </c>
      <c r="GC143">
        <f>FZ143*CustomRegion1!$C16</f>
        <v>22512.43584678468</v>
      </c>
      <c r="GD143">
        <f>FL143*CustomRegion1!D16</f>
        <v>0</v>
      </c>
      <c r="GE143">
        <f>FY143*CustomRegion1!$D16</f>
        <v>7442.0319556042687</v>
      </c>
      <c r="GF143">
        <f>FZ143*CustomRegion1!$D16</f>
        <v>5838.0686224028541</v>
      </c>
      <c r="GG143">
        <f>(GD143*'Default-Data'!$C$58/wind_dollar_index)/CustomRegion1!$E16</f>
        <v>0</v>
      </c>
      <c r="GH143">
        <f>(GE143*'Default-Data'!$C$58/wind_dollar_index)/CustomRegion1!$E16</f>
        <v>1.8186211311214742</v>
      </c>
      <c r="GI143">
        <f>(GF143*'Default-Data'!$C$58/wind_dollar_index)/CustomRegion1!$E16</f>
        <v>1.4266580720126696</v>
      </c>
      <c r="GK143" t="s">
        <v>41</v>
      </c>
      <c r="GL143">
        <f t="shared" si="291"/>
        <v>0</v>
      </c>
      <c r="GM143">
        <f t="shared" si="292"/>
        <v>0</v>
      </c>
      <c r="GO143">
        <v>35901966.181635864</v>
      </c>
      <c r="GP143">
        <v>17298392.609085664</v>
      </c>
      <c r="GQ143">
        <f>GL143*CustomRegion2!C20</f>
        <v>0</v>
      </c>
      <c r="GR143">
        <f>GO143*CustomRegion2!$C20</f>
        <v>11829454.100075122</v>
      </c>
      <c r="GS143">
        <f>GP143*CustomRegion2!$C20</f>
        <v>5699702.9170766622</v>
      </c>
      <c r="GT143">
        <f>GL143*CustomRegion2!D20</f>
        <v>0</v>
      </c>
      <c r="GU143">
        <f>GO143*CustomRegion2!$D20</f>
        <v>4193885.664398687</v>
      </c>
      <c r="GV143">
        <f>GP143*CustomRegion2!$D20</f>
        <v>2020710.5207929576</v>
      </c>
      <c r="GW143">
        <f>(GT143*'Default-Data'!$C$59/wind_dollar_index)/CustomRegion2!$E20</f>
        <v>0</v>
      </c>
      <c r="GX143">
        <f>(GU143*'Default-Data'!$C$59/wind_dollar_index)/CustomRegion2!$E20</f>
        <v>259.06697569392708</v>
      </c>
      <c r="GY143">
        <f>(GV143*'Default-Data'!$C$59/wind_dollar_index)/CustomRegion2!$E20</f>
        <v>124.82442423708527</v>
      </c>
      <c r="GZ143">
        <v>0</v>
      </c>
      <c r="HA143">
        <v>0</v>
      </c>
      <c r="HB143">
        <f>GM143*CustomRegion2!C20</f>
        <v>0</v>
      </c>
      <c r="HC143">
        <f>GZ143*CustomRegion2!$C20</f>
        <v>0</v>
      </c>
      <c r="HD143">
        <f>HA143*CustomRegion2!$C20</f>
        <v>0</v>
      </c>
      <c r="HE143">
        <f>GM143*CustomRegion2!D20</f>
        <v>0</v>
      </c>
      <c r="HF143">
        <f>GZ143*CustomRegion2!$D20</f>
        <v>0</v>
      </c>
      <c r="HG143">
        <f>HA143*CustomRegion2!$D20</f>
        <v>0</v>
      </c>
      <c r="HH143">
        <f>(HE143*'Default-Data'!$C$59/wind_dollar_index)/CustomRegion2!$E20</f>
        <v>0</v>
      </c>
      <c r="HI143">
        <f>(HF143*'Default-Data'!$C$59/wind_dollar_index)/CustomRegion2!$E20</f>
        <v>0</v>
      </c>
      <c r="HJ143">
        <f>(HG143*'Default-Data'!$C$59/wind_dollar_index)/CustomRegion2!$E20</f>
        <v>0</v>
      </c>
      <c r="HL143" t="s">
        <v>136</v>
      </c>
      <c r="HM143">
        <f t="shared" si="293"/>
        <v>0</v>
      </c>
      <c r="HN143">
        <f t="shared" si="294"/>
        <v>0</v>
      </c>
      <c r="HP143">
        <v>6557.0426809516766</v>
      </c>
      <c r="HQ143">
        <v>562740.30417979497</v>
      </c>
      <c r="HR143">
        <f>HM143*CustomRegion3!D19</f>
        <v>0</v>
      </c>
      <c r="HS143">
        <f>HP143*CustomRegion3!$D19</f>
        <v>1416.7336162277802</v>
      </c>
      <c r="HT143">
        <f>HQ143*CustomRegion3!$D19</f>
        <v>121587.29856277986</v>
      </c>
      <c r="HU143">
        <f>HM143*CustomRegion3!E19</f>
        <v>0</v>
      </c>
      <c r="HV143">
        <f>HP143*CustomRegion3!$E19</f>
        <v>857.99004926993859</v>
      </c>
      <c r="HW143">
        <f>HQ143*CustomRegion3!$E19</f>
        <v>73634.655865824883</v>
      </c>
      <c r="HX143">
        <f>(HU143*'Default-Data'!$C$60/wind_dollar_index)/CustomRegion3!$F19</f>
        <v>0</v>
      </c>
      <c r="HY143">
        <f>(HV143*'Default-Data'!$C$60/wind_dollar_index)/CustomRegion3!$F19</f>
        <v>6.5265986472608555</v>
      </c>
      <c r="HZ143">
        <f>(HW143*'Default-Data'!$C$60/wind_dollar_index)/CustomRegion3!$F19</f>
        <v>560.12752802242733</v>
      </c>
      <c r="IA143">
        <v>39.542730912793516</v>
      </c>
      <c r="IB143">
        <v>2703.9192403915717</v>
      </c>
      <c r="IC143">
        <f>HN143*CustomRegion3!D19</f>
        <v>0</v>
      </c>
      <c r="ID143">
        <f>IA143*CustomRegion3!$D19</f>
        <v>8.5437168686346165</v>
      </c>
      <c r="IE143">
        <f>IB143*CustomRegion3!$D19</f>
        <v>584.21661560266659</v>
      </c>
      <c r="IF143">
        <f>HN143*CustomRegion3!E19</f>
        <v>0</v>
      </c>
      <c r="IG143">
        <f>IA143*CustomRegion3!$E19</f>
        <v>5.1741724577597976</v>
      </c>
      <c r="IH143">
        <f>IB143*CustomRegion3!$E19</f>
        <v>353.80825093985641</v>
      </c>
      <c r="II143">
        <f>(IF143*'Default-Data'!$C$60/wind_dollar_index)/CustomRegion3!$F19</f>
        <v>0</v>
      </c>
      <c r="IJ143">
        <f>(IG143*'Default-Data'!$C$60/wind_dollar_index)/CustomRegion3!$F19</f>
        <v>3.9359135915671813E-2</v>
      </c>
      <c r="IK143">
        <f>(IH143*'Default-Data'!$C$60/wind_dollar_index)/CustomRegion3!$F19</f>
        <v>2.6913650734512107</v>
      </c>
    </row>
    <row r="144" spans="30:245" x14ac:dyDescent="0.3">
      <c r="AD144">
        <v>143</v>
      </c>
      <c r="AE144" t="s">
        <v>279</v>
      </c>
      <c r="AF144">
        <v>0</v>
      </c>
      <c r="AG144">
        <v>0</v>
      </c>
      <c r="AI144" s="84">
        <v>7390961.5515330918</v>
      </c>
      <c r="AJ144" s="84">
        <v>1131467.7445729543</v>
      </c>
      <c r="AK144">
        <f>AF144*'Colombia-IO-Data'!AN21</f>
        <v>0</v>
      </c>
      <c r="AL144">
        <f>AI144*'Colombia-IO-Data'!$AN21</f>
        <v>1860236.9129685152</v>
      </c>
      <c r="AM144">
        <f>AJ144*'Colombia-IO-Data'!$AN21</f>
        <v>284780.00455180922</v>
      </c>
      <c r="AN144">
        <f>AK144*'Colombia-IO-Data'!$AO21</f>
        <v>0</v>
      </c>
      <c r="AO144">
        <f>AL144*'Colombia-IO-Data'!$AO21</f>
        <v>1077354.0509243461</v>
      </c>
      <c r="AP144">
        <f>AM144*'Colombia-IO-Data'!$AO21</f>
        <v>164930.00939141033</v>
      </c>
      <c r="AQ144">
        <f>(Calculations!AN144*'Default-Data'!$F$19/wind_dollar_index)/'Colombia-IO-Data'!$AP21</f>
        <v>0</v>
      </c>
      <c r="AR144">
        <f>(Calculations!AO144*'Default-Data'!$F$19/wind_dollar_index)/'Colombia-IO-Data'!$AP21</f>
        <v>198.96171907958367</v>
      </c>
      <c r="AS144">
        <f>(Calculations!AP144*'Default-Data'!$F$19/wind_dollar_index)/'Colombia-IO-Data'!$AP21</f>
        <v>30.458657642000357</v>
      </c>
      <c r="AT144" s="84">
        <v>23501.214645591655</v>
      </c>
      <c r="AU144" s="84">
        <v>12528.18552740521</v>
      </c>
      <c r="AV144">
        <f>AG144*'Colombia-IO-Data'!AN21</f>
        <v>0</v>
      </c>
      <c r="AW144">
        <f>AT144*'Colombia-IO-Data'!$AN21</f>
        <v>5915.0391567464703</v>
      </c>
      <c r="AX144">
        <f>AU144*'Colombia-IO-Data'!$AN21</f>
        <v>3153.2288468965057</v>
      </c>
      <c r="AY144">
        <f>AV144*'Colombia-IO-Data'!$AO21</f>
        <v>0</v>
      </c>
      <c r="AZ144">
        <f>AW144*'Colombia-IO-Data'!$AO21</f>
        <v>3425.6880682620854</v>
      </c>
      <c r="BA144">
        <f>AX144*'Colombia-IO-Data'!$AO21</f>
        <v>1826.1888300422906</v>
      </c>
      <c r="BB144">
        <f>(AY144*'Default-Data'!$F$19/wind_dollar_index)/'Colombia-IO-Data'!$AP21</f>
        <v>0</v>
      </c>
      <c r="BC144">
        <f>(AZ144*'Default-Data'!$F$19/wind_dollar_index)/'Colombia-IO-Data'!$AP21</f>
        <v>0.63264326755634448</v>
      </c>
      <c r="BD144">
        <f>(BA144*'Default-Data'!$F$19/wind_dollar_index)/'Colombia-IO-Data'!$AP21</f>
        <v>0.33725372701518935</v>
      </c>
      <c r="BF144" t="s">
        <v>936</v>
      </c>
      <c r="BG144" s="18">
        <f t="shared" si="285"/>
        <v>0</v>
      </c>
      <c r="BH144" s="18">
        <f t="shared" si="286"/>
        <v>0</v>
      </c>
      <c r="BJ144" s="84">
        <v>3387035.1547258301</v>
      </c>
      <c r="BK144" s="84">
        <v>915936.94227783661</v>
      </c>
      <c r="BL144" s="18">
        <f>BG144*'Mexico-IO-Data'!AQ21</f>
        <v>0</v>
      </c>
      <c r="BM144">
        <f>BJ144*'Mexico-IO-Data'!$AQ21</f>
        <v>1044718.3367071344</v>
      </c>
      <c r="BN144">
        <f>BK144*'Mexico-IO-Data'!$AQ21</f>
        <v>282517.32714672037</v>
      </c>
      <c r="BO144" s="18">
        <f>BG144*'Mexico-IO-Data'!AR21</f>
        <v>0</v>
      </c>
      <c r="BP144">
        <f>BJ144*'Mexico-IO-Data'!$AR21</f>
        <v>365234.23726579966</v>
      </c>
      <c r="BQ144">
        <f>BK144*'Mexico-IO-Data'!$AR21</f>
        <v>98768.248693743983</v>
      </c>
      <c r="BR144">
        <f>(BO144*'Default-Data'!$F$19/wind_dollar_index)/'Mexico-IO-Data'!$AS21</f>
        <v>0</v>
      </c>
      <c r="BS144">
        <f>(BP144*'Default-Data'!$F$19/wind_dollar_index)/'Mexico-IO-Data'!$AS21</f>
        <v>52.53469604739788</v>
      </c>
      <c r="BT144">
        <f>(BQ144*'Default-Data'!$F$19/wind_dollar_index)/'Mexico-IO-Data'!$AS21</f>
        <v>14.206663545848022</v>
      </c>
      <c r="BU144" s="84">
        <v>7939.7098413401718</v>
      </c>
      <c r="BV144" s="84">
        <v>7328.4387215404267</v>
      </c>
      <c r="BW144" s="18">
        <f>BH144*'Mexico-IO-Data'!AQ21</f>
        <v>0</v>
      </c>
      <c r="BX144">
        <f>BU144*'Mexico-IO-Data'!$AQ21</f>
        <v>2448.9738312307554</v>
      </c>
      <c r="BY144">
        <f>BV144*'Mexico-IO-Data'!$AQ21</f>
        <v>2260.4295385436044</v>
      </c>
      <c r="BZ144" s="18">
        <f>BH144*'Mexico-IO-Data'!AR21</f>
        <v>0</v>
      </c>
      <c r="CA144">
        <f>BX144*'Mexico-IO-Data'!$AR21</f>
        <v>264.08024967956703</v>
      </c>
      <c r="CB144">
        <f>BY144*'Mexico-IO-Data'!$AR21</f>
        <v>243.74894876752037</v>
      </c>
      <c r="CC144">
        <f>(CA144*'Default-Data'!$F$19/wind_dollar_index)/'Mexico-IO-Data'!$AS21</f>
        <v>3.7984871716559884E-2</v>
      </c>
      <c r="CD144">
        <f>(CB144*'Default-Data'!$F$19/wind_dollar_index)/'Mexico-IO-Data'!$AS21</f>
        <v>3.5060450606265003E-2</v>
      </c>
      <c r="CE144">
        <f>(CC144*'Default-Data'!$F$19/wind_dollar_index)/'Mexico-IO-Data'!$AS21</f>
        <v>5.463681896220012E-6</v>
      </c>
      <c r="CG144" t="s">
        <v>279</v>
      </c>
      <c r="CH144">
        <v>0</v>
      </c>
      <c r="CI144">
        <v>0</v>
      </c>
      <c r="CK144" s="84">
        <v>2739476.6179835955</v>
      </c>
      <c r="CL144" s="84">
        <v>886239.01338794315</v>
      </c>
      <c r="CM144">
        <f>CH144*'Philippines-IO-Data'!AN21</f>
        <v>0</v>
      </c>
      <c r="CN144">
        <f>CK144*'Philippines-IO-Data'!$AN21</f>
        <v>842506.92186966573</v>
      </c>
      <c r="CO144">
        <f>CL144*'Philippines-IO-Data'!$AN21</f>
        <v>272556.62571045046</v>
      </c>
      <c r="CP144">
        <f>CH144*'Philippines-IO-Data'!AO21</f>
        <v>0</v>
      </c>
      <c r="CQ144">
        <f>CK144*'Philippines-IO-Data'!$AO21</f>
        <v>238069.18866862776</v>
      </c>
      <c r="CR144">
        <f>CL144*'Philippines-IO-Data'!$AO21</f>
        <v>77016.975249473064</v>
      </c>
      <c r="CS144" s="54">
        <f>(CP144*'Default-Data'!$F$19/wind_dollar_index)/'Philippines-IO-Data'!$AP21</f>
        <v>0</v>
      </c>
      <c r="CT144" s="54">
        <f>(CQ144*'Default-Data'!$F$19/wind_dollar_index)/'Philippines-IO-Data'!$AP21</f>
        <v>57.935260513505575</v>
      </c>
      <c r="CU144" s="54">
        <f>(CR144*'Default-Data'!$F$19/wind_dollar_index)/'Philippines-IO-Data'!$AP21</f>
        <v>18.742444370872192</v>
      </c>
      <c r="CV144" s="84">
        <v>2125.7085886268064</v>
      </c>
      <c r="CW144" s="84">
        <v>8128.7905084047889</v>
      </c>
      <c r="CX144">
        <f>CI144*'Philippines-IO-Data'!AN21</f>
        <v>0</v>
      </c>
      <c r="CY144">
        <f>CV144*'Philippines-IO-Data'!$AN21</f>
        <v>653.7468464009379</v>
      </c>
      <c r="CZ144">
        <f>CW144*'Philippines-IO-Data'!$AN21</f>
        <v>2499.9528102562854</v>
      </c>
      <c r="DA144">
        <f>CI144*'Philippines-IO-Data'!AO21</f>
        <v>0</v>
      </c>
      <c r="DB144">
        <f>CV144*'Philippines-IO-Data'!$AO21</f>
        <v>184.73080431429622</v>
      </c>
      <c r="DC144">
        <f>CW144*'Philippines-IO-Data'!$AO21</f>
        <v>706.41762316540371</v>
      </c>
      <c r="DD144" s="20">
        <f>(DA144*'Default-Data'!$F$19/wind_dollar_index)/'Philippines-IO-Data'!$AP21</f>
        <v>0</v>
      </c>
      <c r="DE144" s="20">
        <f>(DB144*'Default-Data'!$F$19/wind_dollar_index)/'Philippines-IO-Data'!$AP21</f>
        <v>4.4955112976484524E-2</v>
      </c>
      <c r="DF144" s="20">
        <f>(DC144*'Default-Data'!$F$19/wind_dollar_index)/'Philippines-IO-Data'!$AP21</f>
        <v>0.17191006218946417</v>
      </c>
      <c r="DH144" t="s">
        <v>936</v>
      </c>
      <c r="DI144">
        <f t="shared" si="287"/>
        <v>0</v>
      </c>
      <c r="DJ144">
        <f t="shared" si="288"/>
        <v>0</v>
      </c>
      <c r="DL144" s="84">
        <v>6513258.8682562876</v>
      </c>
      <c r="DM144" s="84">
        <v>1992671.2426861506</v>
      </c>
      <c r="DN144">
        <f>DI144*'SouthAfrica-IO-Data'!AR21</f>
        <v>0</v>
      </c>
      <c r="DO144">
        <f>DL144*'SouthAfrica-IO-Data'!$AR21</f>
        <v>1918319.4103879824</v>
      </c>
      <c r="DP144">
        <f>DM144*'SouthAfrica-IO-Data'!$AR21</f>
        <v>586892.06136069878</v>
      </c>
      <c r="DQ144">
        <f>DI144*'SouthAfrica-IO-Data'!AS21</f>
        <v>0</v>
      </c>
      <c r="DR144">
        <f>DL144*'SouthAfrica-IO-Data'!$AS21</f>
        <v>1810806.5467075475</v>
      </c>
      <c r="DS144">
        <f>DM144*'SouthAfrica-IO-Data'!$AS21</f>
        <v>553999.49620887113</v>
      </c>
      <c r="DT144">
        <f>(DQ144*'Default-Data'!$F$19/wind_dollar_index)/'SouthAfrica-IO-Data'!$AT21</f>
        <v>0</v>
      </c>
      <c r="DU144">
        <f>(DR144*'Default-Data'!$F$19/wind_dollar_index)/'SouthAfrica-IO-Data'!$AT21</f>
        <v>110.81786223496286</v>
      </c>
      <c r="DV144">
        <f>(DS144*'Default-Data'!$F$19/wind_dollar_index)/'SouthAfrica-IO-Data'!$AT21</f>
        <v>33.903698857694003</v>
      </c>
      <c r="DW144" s="84">
        <v>9516.2272428835859</v>
      </c>
      <c r="DX144" s="84">
        <v>19445.058418381421</v>
      </c>
      <c r="DY144">
        <f>DJ144*'SouthAfrica-IO-Data'!AR21</f>
        <v>0</v>
      </c>
      <c r="DZ144">
        <f>'SouthAfrica-IO-Data'!$AR21*Calculations!DW144</f>
        <v>2802.7695202868113</v>
      </c>
      <c r="EA144">
        <f>'SouthAfrica-IO-Data'!$AR21*Calculations!DX144</f>
        <v>5727.0613305280258</v>
      </c>
      <c r="EB144">
        <f>DJ144*'SouthAfrica-IO-Data'!AS21</f>
        <v>0</v>
      </c>
      <c r="EC144">
        <f>DW144*'SouthAfrica-IO-Data'!$AS21</f>
        <v>2645.6873494395027</v>
      </c>
      <c r="ED144">
        <f>DX144*'SouthAfrica-IO-Data'!$AS21</f>
        <v>5406.0862307692132</v>
      </c>
      <c r="EE144">
        <f>(EB144*'Default-Data'!$F$19/wind_dollar_index)/'SouthAfrica-IO-Data'!$AT21</f>
        <v>0</v>
      </c>
      <c r="EF144">
        <f>(EC144*'Default-Data'!$F$19/wind_dollar_index)/'SouthAfrica-IO-Data'!$AT21</f>
        <v>0.16191095439767153</v>
      </c>
      <c r="EG144">
        <f>(ED144*'Default-Data'!$F$19/wind_dollar_index)/'SouthAfrica-IO-Data'!$AT21</f>
        <v>0.33084203292781</v>
      </c>
      <c r="EI144" t="s">
        <v>137</v>
      </c>
      <c r="EJ144">
        <v>0</v>
      </c>
      <c r="EK144">
        <v>0</v>
      </c>
      <c r="EM144" s="84">
        <v>68530.940018220266</v>
      </c>
      <c r="EN144" s="84">
        <v>4826757.39626374</v>
      </c>
      <c r="EO144">
        <f>EJ144*'Zambia-IO-Data'!BO19</f>
        <v>0</v>
      </c>
      <c r="EP144">
        <f>EM144*'Zambia-IO-Data'!$BO19</f>
        <v>33036.556052667933</v>
      </c>
      <c r="EQ144">
        <f>EN144*'Zambia-IO-Data'!$BO19</f>
        <v>2326824.0772985346</v>
      </c>
      <c r="ER144">
        <f>EJ144*'Zambia-IO-Data'!BN19</f>
        <v>0</v>
      </c>
      <c r="ES144">
        <f>EM144*'Zambia-IO-Data'!$BN19</f>
        <v>27832.284427268485</v>
      </c>
      <c r="ET144">
        <f>EN144*'Zambia-IO-Data'!$BN19</f>
        <v>1960277.8639621388</v>
      </c>
      <c r="EU144">
        <f>(ER144*'Default-Data'!$F$19/wind_dollar_index)/'Zambia-IO-Data'!$BP19</f>
        <v>0</v>
      </c>
      <c r="EV144">
        <f>(ES144*'Default-Data'!$F$19/wind_dollar_index)/'Zambia-IO-Data'!$BP19</f>
        <v>210.86189852410698</v>
      </c>
      <c r="EW144">
        <f>(ET144*'Default-Data'!$F$19/wind_dollar_index)/'Zambia-IO-Data'!$BP19</f>
        <v>14851.382864744761</v>
      </c>
      <c r="EX144" s="84">
        <v>643.29414467697916</v>
      </c>
      <c r="EY144" s="84">
        <v>22315.435227488266</v>
      </c>
      <c r="EZ144">
        <f>EK144*'Zambia-IO-Data'!BO19</f>
        <v>0</v>
      </c>
      <c r="FA144">
        <f>EX144*'Zambia-IO-Data'!$BO19</f>
        <v>310.11136084407696</v>
      </c>
      <c r="FB144">
        <f>EY144*'Zambia-IO-Data'!$BO19</f>
        <v>10757.551648008786</v>
      </c>
      <c r="FC144">
        <f>EK144*'Zambia-IO-Data'!BN19</f>
        <v>0</v>
      </c>
      <c r="FD144">
        <f>EX144*'Zambia-IO-Data'!$BN19</f>
        <v>261.25930273663067</v>
      </c>
      <c r="FE144">
        <f>EY144*'Zambia-IO-Data'!$BN19</f>
        <v>9062.9070636505439</v>
      </c>
      <c r="FF144">
        <f>(FC144*'Default-Data'!$F$19/wind_dollar_index)/'Zambia-IO-Data'!$BP19</f>
        <v>0</v>
      </c>
      <c r="FG144">
        <f>(FD144*'Default-Data'!$F$19/wind_dollar_index)/'Zambia-IO-Data'!$BP19</f>
        <v>1.979342828508776</v>
      </c>
      <c r="FH144">
        <f>(FE144*'Default-Data'!$F$19/wind_dollar_index)/'Zambia-IO-Data'!$BP19</f>
        <v>68.6620530406977</v>
      </c>
      <c r="FJ144" t="s">
        <v>279</v>
      </c>
      <c r="FK144">
        <f t="shared" si="289"/>
        <v>0</v>
      </c>
      <c r="FL144">
        <f t="shared" si="290"/>
        <v>0</v>
      </c>
      <c r="FN144">
        <v>4766281.4774982296</v>
      </c>
      <c r="FO144">
        <v>1905505.6488390537</v>
      </c>
      <c r="FP144">
        <f>FK144*CustomRegion1!C17</f>
        <v>0</v>
      </c>
      <c r="FQ144">
        <f>FN144*CustomRegion1!$C17</f>
        <v>1465836.6163851968</v>
      </c>
      <c r="FR144">
        <f>FO144*CustomRegion1!$C17</f>
        <v>586024.96851764142</v>
      </c>
      <c r="FS144">
        <f>FK144*CustomRegion1!D17</f>
        <v>0</v>
      </c>
      <c r="FT144">
        <f>FN144*CustomRegion1!$D17</f>
        <v>414204.94588835607</v>
      </c>
      <c r="FU144">
        <f>FO144*CustomRegion1!$D17</f>
        <v>165594.47189460084</v>
      </c>
      <c r="FV144">
        <f>(FS144*'Default-Data'!$C$58/wind_dollar_index)/CustomRegion1!$E17</f>
        <v>0</v>
      </c>
      <c r="FW144">
        <f>(FT144*'Default-Data'!$C$58/wind_dollar_index)/CustomRegion1!$E17</f>
        <v>101.2199183907464</v>
      </c>
      <c r="FX144">
        <f>(FU144*'Default-Data'!$C$58/wind_dollar_index)/CustomRegion1!$E17</f>
        <v>40.466583263948031</v>
      </c>
      <c r="FY144">
        <v>9771.5516037896832</v>
      </c>
      <c r="FZ144">
        <v>17592.97185369135</v>
      </c>
      <c r="GA144">
        <f>FL144*CustomRegion1!C17</f>
        <v>0</v>
      </c>
      <c r="GB144">
        <f>FY144*CustomRegion1!$C17</f>
        <v>3005.1725243996007</v>
      </c>
      <c r="GC144">
        <f>FZ144*CustomRegion1!$C17</f>
        <v>5410.5957560255129</v>
      </c>
      <c r="GD144">
        <f>FL144*CustomRegion1!D17</f>
        <v>0</v>
      </c>
      <c r="GE144">
        <f>FY144*CustomRegion1!$D17</f>
        <v>849.17876176659104</v>
      </c>
      <c r="GF144">
        <f>FZ144*CustomRegion1!$D17</f>
        <v>1528.8849366274767</v>
      </c>
      <c r="GG144">
        <f>(GD144*'Default-Data'!$C$58/wind_dollar_index)/CustomRegion1!$E17</f>
        <v>0</v>
      </c>
      <c r="GH144">
        <f>(GE144*'Default-Data'!$C$58/wind_dollar_index)/CustomRegion1!$E17</f>
        <v>0.20751515842193066</v>
      </c>
      <c r="GI144">
        <f>(GF144*'Default-Data'!$C$58/wind_dollar_index)/CustomRegion1!$E17</f>
        <v>0.3736160324748673</v>
      </c>
      <c r="GK144" t="s">
        <v>42</v>
      </c>
      <c r="GL144">
        <f t="shared" si="291"/>
        <v>0</v>
      </c>
      <c r="GM144">
        <f t="shared" si="292"/>
        <v>0</v>
      </c>
      <c r="GO144">
        <v>25134353.364004195</v>
      </c>
      <c r="GP144">
        <v>4532505.1497338414</v>
      </c>
      <c r="GQ144">
        <f>GL144*CustomRegion2!C21</f>
        <v>0</v>
      </c>
      <c r="GR144">
        <f>GO144*CustomRegion2!$C21</f>
        <v>8203433.1919783996</v>
      </c>
      <c r="GS144">
        <f>GP144*CustomRegion2!$C21</f>
        <v>1479333.9876167031</v>
      </c>
      <c r="GT144">
        <f>GL144*CustomRegion2!D21</f>
        <v>0</v>
      </c>
      <c r="GU144">
        <f>GO144*CustomRegion2!$D21</f>
        <v>3724896.2966958531</v>
      </c>
      <c r="GV144">
        <f>GP144*CustomRegion2!$D21</f>
        <v>671714.58133382397</v>
      </c>
      <c r="GW144">
        <f>(GT144*'Default-Data'!$C$59/wind_dollar_index)/CustomRegion2!$E21</f>
        <v>0</v>
      </c>
      <c r="GX144">
        <f>(GU144*'Default-Data'!$C$59/wind_dollar_index)/CustomRegion2!$E21</f>
        <v>535.78299838463306</v>
      </c>
      <c r="GY144">
        <f>(GV144*'Default-Data'!$C$59/wind_dollar_index)/CustomRegion2!$E21</f>
        <v>96.618328076665065</v>
      </c>
      <c r="GZ144">
        <v>0</v>
      </c>
      <c r="HA144">
        <v>0</v>
      </c>
      <c r="HB144">
        <f>GM144*CustomRegion2!C21</f>
        <v>0</v>
      </c>
      <c r="HC144">
        <f>GZ144*CustomRegion2!$C21</f>
        <v>0</v>
      </c>
      <c r="HD144">
        <f>HA144*CustomRegion2!$C21</f>
        <v>0</v>
      </c>
      <c r="HE144">
        <f>GM144*CustomRegion2!D21</f>
        <v>0</v>
      </c>
      <c r="HF144">
        <f>GZ144*CustomRegion2!$D21</f>
        <v>0</v>
      </c>
      <c r="HG144">
        <f>HA144*CustomRegion2!$D21</f>
        <v>0</v>
      </c>
      <c r="HH144">
        <f>(HE144*'Default-Data'!$C$59/wind_dollar_index)/CustomRegion2!$E21</f>
        <v>0</v>
      </c>
      <c r="HI144">
        <f>(HF144*'Default-Data'!$C$59/wind_dollar_index)/CustomRegion2!$E21</f>
        <v>0</v>
      </c>
      <c r="HJ144">
        <f>(HG144*'Default-Data'!$C$59/wind_dollar_index)/CustomRegion2!$E21</f>
        <v>0</v>
      </c>
      <c r="HL144" t="s">
        <v>137</v>
      </c>
      <c r="HM144">
        <f t="shared" si="293"/>
        <v>0</v>
      </c>
      <c r="HN144">
        <f t="shared" si="294"/>
        <v>0</v>
      </c>
      <c r="HP144">
        <v>68530.940018220266</v>
      </c>
      <c r="HQ144">
        <v>4826757.39626374</v>
      </c>
      <c r="HR144">
        <f>HM144*CustomRegion3!D20</f>
        <v>0</v>
      </c>
      <c r="HS144">
        <f>HP144*CustomRegion3!$D20</f>
        <v>33036.556052667933</v>
      </c>
      <c r="HT144">
        <f>HQ144*CustomRegion3!$D20</f>
        <v>2326824.0772985346</v>
      </c>
      <c r="HU144">
        <f>HM144*CustomRegion3!E20</f>
        <v>0</v>
      </c>
      <c r="HV144">
        <f>HP144*CustomRegion3!$E20</f>
        <v>27832.284427268485</v>
      </c>
      <c r="HW144">
        <f>HQ144*CustomRegion3!$E20</f>
        <v>1960277.8639621388</v>
      </c>
      <c r="HX144">
        <f>(HU144*'Default-Data'!$C$60/wind_dollar_index)/CustomRegion3!$F20</f>
        <v>0</v>
      </c>
      <c r="HY144">
        <f>(HV144*'Default-Data'!$C$60/wind_dollar_index)/CustomRegion3!$F20</f>
        <v>211.71591680784115</v>
      </c>
      <c r="HZ144">
        <f>(HW144*'Default-Data'!$C$60/wind_dollar_index)/CustomRegion3!$F20</f>
        <v>14911.532908892157</v>
      </c>
      <c r="IA144">
        <v>643.29414467697916</v>
      </c>
      <c r="IB144">
        <v>22315.435227488266</v>
      </c>
      <c r="IC144">
        <f>HN144*CustomRegion3!D20</f>
        <v>0</v>
      </c>
      <c r="ID144">
        <f>IA144*CustomRegion3!$D20</f>
        <v>310.11136084407696</v>
      </c>
      <c r="IE144">
        <f>IB144*CustomRegion3!$D20</f>
        <v>10757.551648008786</v>
      </c>
      <c r="IF144">
        <f>HN144*CustomRegion3!E20</f>
        <v>0</v>
      </c>
      <c r="IG144">
        <f>IA144*CustomRegion3!$E20</f>
        <v>261.25930273663067</v>
      </c>
      <c r="IH144">
        <f>IB144*CustomRegion3!$E20</f>
        <v>9062.9070636505439</v>
      </c>
      <c r="II144">
        <f>(IF144*'Default-Data'!$C$60/wind_dollar_index)/CustomRegion3!$F20</f>
        <v>0</v>
      </c>
      <c r="IJ144">
        <f>(IG144*'Default-Data'!$C$60/wind_dollar_index)/CustomRegion3!$F20</f>
        <v>1.9873594259934628</v>
      </c>
      <c r="IK144">
        <f>(IH144*'Default-Data'!$C$60/wind_dollar_index)/CustomRegion3!$F20</f>
        <v>68.940143341059752</v>
      </c>
    </row>
    <row r="145" spans="30:245" x14ac:dyDescent="0.3">
      <c r="AD145">
        <v>144</v>
      </c>
      <c r="AE145" t="s">
        <v>280</v>
      </c>
      <c r="AF145">
        <f>'Wind-Inputs'!B14*'Wind-Inputs'!C14</f>
        <v>0</v>
      </c>
      <c r="AG145">
        <f>0.5*'Wind-Inputs'!C34*'Wind-Inputs'!B34</f>
        <v>0</v>
      </c>
      <c r="AI145" s="84">
        <v>33115888.993943807</v>
      </c>
      <c r="AJ145" s="84">
        <v>402710.75789425522</v>
      </c>
      <c r="AK145">
        <f>AF145*'Colombia-IO-Data'!AN22</f>
        <v>0</v>
      </c>
      <c r="AL145">
        <f>AI145*'Colombia-IO-Data'!$AN22</f>
        <v>14631280.514958652</v>
      </c>
      <c r="AM145">
        <f>AJ145*'Colombia-IO-Data'!$AN22</f>
        <v>177925.8912910356</v>
      </c>
      <c r="AN145">
        <f>AK145*'Colombia-IO-Data'!$AO22</f>
        <v>0</v>
      </c>
      <c r="AO145">
        <f>AL145*'Colombia-IO-Data'!$AO22</f>
        <v>4330434.9373403713</v>
      </c>
      <c r="AP145">
        <f>AM145*'Colombia-IO-Data'!$AO22</f>
        <v>52660.906549935207</v>
      </c>
      <c r="AQ145">
        <f>(Calculations!AN145*'Default-Data'!$F$19/wind_dollar_index)/'Colombia-IO-Data'!$AP22</f>
        <v>0</v>
      </c>
      <c r="AR145">
        <f>(Calculations!AO145*'Default-Data'!$F$19/wind_dollar_index)/'Colombia-IO-Data'!$AP22</f>
        <v>799.72853748153034</v>
      </c>
      <c r="AS145">
        <f>(Calculations!AP145*'Default-Data'!$F$19/wind_dollar_index)/'Colombia-IO-Data'!$AP22</f>
        <v>9.7252193802723887</v>
      </c>
      <c r="AT145" s="84">
        <v>22688.175439939863</v>
      </c>
      <c r="AU145" s="84">
        <v>4459.0180435814982</v>
      </c>
      <c r="AV145">
        <f>AG145*'Colombia-IO-Data'!AN22</f>
        <v>0</v>
      </c>
      <c r="AW145">
        <f>AT145*'Colombia-IO-Data'!$AN22</f>
        <v>10024.102306148674</v>
      </c>
      <c r="AX145">
        <f>AU145*'Colombia-IO-Data'!$AN22</f>
        <v>1970.0858348943689</v>
      </c>
      <c r="AY145">
        <f>AV145*'Colombia-IO-Data'!$AO22</f>
        <v>0</v>
      </c>
      <c r="AZ145">
        <f>AW145*'Colombia-IO-Data'!$AO22</f>
        <v>2966.8437289299745</v>
      </c>
      <c r="BA145">
        <f>AX145*'Colombia-IO-Data'!$AO22</f>
        <v>583.0883031914899</v>
      </c>
      <c r="BB145">
        <f>(AY145*'Default-Data'!$F$19/wind_dollar_index)/'Colombia-IO-Data'!$AP22</f>
        <v>0</v>
      </c>
      <c r="BC145">
        <f>(AZ145*'Default-Data'!$F$19/wind_dollar_index)/'Colombia-IO-Data'!$AP22</f>
        <v>0.5479056100842018</v>
      </c>
      <c r="BD145">
        <f>(BA145*'Default-Data'!$F$19/wind_dollar_index)/'Colombia-IO-Data'!$AP22</f>
        <v>0.10768256830578615</v>
      </c>
      <c r="BF145" t="s">
        <v>937</v>
      </c>
      <c r="BG145" s="18">
        <f t="shared" si="285"/>
        <v>0</v>
      </c>
      <c r="BH145" s="18">
        <f t="shared" si="286"/>
        <v>0</v>
      </c>
      <c r="BJ145" s="84">
        <v>17102348.827601243</v>
      </c>
      <c r="BK145" s="84">
        <v>930048.30437255651</v>
      </c>
      <c r="BL145" s="18">
        <f>BG145*'Mexico-IO-Data'!AQ22</f>
        <v>0</v>
      </c>
      <c r="BM145">
        <f>BJ145*'Mexico-IO-Data'!$AQ22</f>
        <v>9354627.3405949846</v>
      </c>
      <c r="BN145">
        <f>BK145*'Mexico-IO-Data'!$AQ22</f>
        <v>508716.98290449457</v>
      </c>
      <c r="BO145" s="18">
        <f>BG145*'Mexico-IO-Data'!AR22</f>
        <v>0</v>
      </c>
      <c r="BP145">
        <f>BJ145*'Mexico-IO-Data'!$AR22</f>
        <v>2021939.5858020103</v>
      </c>
      <c r="BQ145">
        <f>BK145*'Mexico-IO-Data'!$AR22</f>
        <v>109955.74363937623</v>
      </c>
      <c r="BR145">
        <f>(BO145*'Default-Data'!$F$19/wind_dollar_index)/'Mexico-IO-Data'!$AS22</f>
        <v>0</v>
      </c>
      <c r="BS145">
        <f>(BP145*'Default-Data'!$F$19/wind_dollar_index)/'Mexico-IO-Data'!$AS22</f>
        <v>386.21301265362945</v>
      </c>
      <c r="BT145">
        <f>(BQ145*'Default-Data'!$F$19/wind_dollar_index)/'Mexico-IO-Data'!$AS22</f>
        <v>21.002773429894152</v>
      </c>
      <c r="BU145" s="84">
        <v>9627.0958125895431</v>
      </c>
      <c r="BV145" s="84">
        <v>7441.3441494309172</v>
      </c>
      <c r="BW145" s="18">
        <f>BH145*'Mexico-IO-Data'!AQ22</f>
        <v>0</v>
      </c>
      <c r="BX145">
        <f>BU145*'Mexico-IO-Data'!$AQ22</f>
        <v>5265.8201868526066</v>
      </c>
      <c r="BY145">
        <f>BV145*'Mexico-IO-Data'!$AQ22</f>
        <v>4070.259713022504</v>
      </c>
      <c r="BZ145" s="18">
        <f>BH145*'Mexico-IO-Data'!AR22</f>
        <v>0</v>
      </c>
      <c r="CA145">
        <f>BX145*'Mexico-IO-Data'!$AR22</f>
        <v>622.55602401988813</v>
      </c>
      <c r="CB145">
        <f>BY145*'Mexico-IO-Data'!$AR22</f>
        <v>481.20988065530162</v>
      </c>
      <c r="CC145">
        <f>(CA145*'Default-Data'!$F$19/wind_dollar_index)/'Mexico-IO-Data'!$AS22</f>
        <v>0.11891514428558711</v>
      </c>
      <c r="CD145">
        <f>(CB145*'Default-Data'!$F$19/wind_dollar_index)/'Mexico-IO-Data'!$AS22</f>
        <v>9.1916454394387656E-2</v>
      </c>
      <c r="CE145">
        <f>(CC145*'Default-Data'!$F$19/wind_dollar_index)/'Mexico-IO-Data'!$AS22</f>
        <v>2.2714118882271489E-5</v>
      </c>
      <c r="CG145" t="s">
        <v>280</v>
      </c>
      <c r="CH145">
        <f>'Wind-Inputs'!B14*'Wind-Inputs'!C14</f>
        <v>0</v>
      </c>
      <c r="CI145">
        <f>0.5*'Wind-Inputs'!B34*'Wind-Inputs'!C34</f>
        <v>0</v>
      </c>
      <c r="CK145" s="84">
        <v>20426138.840855036</v>
      </c>
      <c r="CL145" s="84">
        <v>1255181.0667346306</v>
      </c>
      <c r="CM145">
        <f>CH145*'Philippines-IO-Data'!AN22</f>
        <v>0</v>
      </c>
      <c r="CN145">
        <f>CK145*'Philippines-IO-Data'!$AN22</f>
        <v>7686111.4005421549</v>
      </c>
      <c r="CO145">
        <f>CL145*'Philippines-IO-Data'!$AN22</f>
        <v>472309.60202216398</v>
      </c>
      <c r="CP145">
        <f>CH145*'Philippines-IO-Data'!AO22</f>
        <v>0</v>
      </c>
      <c r="CQ145">
        <f>CK145*'Philippines-IO-Data'!$AO22</f>
        <v>1634838.1157312873</v>
      </c>
      <c r="CR145">
        <f>CL145*'Philippines-IO-Data'!$AO22</f>
        <v>100460.38881992312</v>
      </c>
      <c r="CS145" s="54">
        <f>(CP145*'Default-Data'!$F$19/wind_dollar_index)/'Philippines-IO-Data'!$AP22</f>
        <v>0</v>
      </c>
      <c r="CT145" s="54">
        <f>(CQ145*'Default-Data'!$F$19/wind_dollar_index)/'Philippines-IO-Data'!$AP22</f>
        <v>397.84557028140119</v>
      </c>
      <c r="CU145" s="54">
        <f>(CR145*'Default-Data'!$F$19/wind_dollar_index)/'Philippines-IO-Data'!$AP22</f>
        <v>24.447509692955418</v>
      </c>
      <c r="CV145" s="84">
        <v>10690.44663310439</v>
      </c>
      <c r="CW145" s="84">
        <v>11512.812895244899</v>
      </c>
      <c r="CX145">
        <f>CI145*'Philippines-IO-Data'!AN22</f>
        <v>0</v>
      </c>
      <c r="CY145">
        <f>CV145*'Philippines-IO-Data'!$AN22</f>
        <v>4022.687027821632</v>
      </c>
      <c r="CZ145">
        <f>CW145*'Philippines-IO-Data'!$AN22</f>
        <v>4332.1336027277503</v>
      </c>
      <c r="DA145">
        <f>CI145*'Philippines-IO-Data'!AO22</f>
        <v>0</v>
      </c>
      <c r="DB145">
        <f>CV145*'Philippines-IO-Data'!$AO22</f>
        <v>855.62669313857805</v>
      </c>
      <c r="DC145">
        <f>CW145*'Philippines-IO-Data'!$AO22</f>
        <v>921.44606903304327</v>
      </c>
      <c r="DD145" s="20">
        <f>(DA145*'Default-Data'!$F$19/wind_dollar_index)/'Philippines-IO-Data'!$AP22</f>
        <v>0</v>
      </c>
      <c r="DE145" s="20">
        <f>(DB145*'Default-Data'!$F$19/wind_dollar_index)/'Philippines-IO-Data'!$AP22</f>
        <v>0.20822079348660022</v>
      </c>
      <c r="DF145" s="20">
        <f>(DC145*'Default-Data'!$F$19/wind_dollar_index)/'Philippines-IO-Data'!$AP22</f>
        <v>0.22423824921284263</v>
      </c>
      <c r="DH145" t="s">
        <v>937</v>
      </c>
      <c r="DI145">
        <f t="shared" si="287"/>
        <v>0</v>
      </c>
      <c r="DJ145">
        <f t="shared" si="288"/>
        <v>0</v>
      </c>
      <c r="DL145" s="84">
        <v>23513468.458373643</v>
      </c>
      <c r="DM145" s="84">
        <v>1100053.5745717585</v>
      </c>
      <c r="DN145">
        <f>DI145*'SouthAfrica-IO-Data'!AR22</f>
        <v>0</v>
      </c>
      <c r="DO145">
        <f>DL145*'SouthAfrica-IO-Data'!$AR22</f>
        <v>7753990.2336491197</v>
      </c>
      <c r="DP145">
        <f>DM145*'SouthAfrica-IO-Data'!$AR22</f>
        <v>362762.50306587905</v>
      </c>
      <c r="DQ145">
        <f>DI145*'SouthAfrica-IO-Data'!AS22</f>
        <v>0</v>
      </c>
      <c r="DR145">
        <f>DL145*'SouthAfrica-IO-Data'!$AS22</f>
        <v>3495032.8977333908</v>
      </c>
      <c r="DS145">
        <f>DM145*'SouthAfrica-IO-Data'!$AS22</f>
        <v>163511.53974599272</v>
      </c>
      <c r="DT145">
        <f>(DQ145*'Default-Data'!$F$19/wind_dollar_index)/'SouthAfrica-IO-Data'!$AT22</f>
        <v>0</v>
      </c>
      <c r="DU145">
        <f>(DR145*'Default-Data'!$F$19/wind_dollar_index)/'SouthAfrica-IO-Data'!$AT22</f>
        <v>213.88926104331915</v>
      </c>
      <c r="DV145">
        <f>(DS145*'Default-Data'!$F$19/wind_dollar_index)/'SouthAfrica-IO-Data'!$AT22</f>
        <v>10.006590333100075</v>
      </c>
      <c r="DW145" s="84">
        <v>7413.4892794011994</v>
      </c>
      <c r="DX145" s="84">
        <v>10734.638791726558</v>
      </c>
      <c r="DY145">
        <f>DJ145*'SouthAfrica-IO-Data'!AR22</f>
        <v>0</v>
      </c>
      <c r="DZ145">
        <f>'SouthAfrica-IO-Data'!$AR22*Calculations!DW145</f>
        <v>2444.7317745361397</v>
      </c>
      <c r="EA145">
        <f>'SouthAfrica-IO-Data'!$AR22*Calculations!DX145</f>
        <v>3539.9407152608537</v>
      </c>
      <c r="EB145">
        <f>DJ145*'SouthAfrica-IO-Data'!AS22</f>
        <v>0</v>
      </c>
      <c r="EC145">
        <f>DW145*'SouthAfrica-IO-Data'!$AS22</f>
        <v>1101.9381919077857</v>
      </c>
      <c r="ED145">
        <f>DX145*'SouthAfrica-IO-Data'!$AS22</f>
        <v>1595.5925766029816</v>
      </c>
      <c r="EE145">
        <f>(EB145*'Default-Data'!$F$19/wind_dollar_index)/'SouthAfrica-IO-Data'!$AT22</f>
        <v>0</v>
      </c>
      <c r="EF145">
        <f>(EC145*'Default-Data'!$F$19/wind_dollar_index)/'SouthAfrica-IO-Data'!$AT22</f>
        <v>6.7436488433462144E-2</v>
      </c>
      <c r="EG145">
        <f>(ED145*'Default-Data'!$F$19/wind_dollar_index)/'SouthAfrica-IO-Data'!$AT22</f>
        <v>9.764718305145148E-2</v>
      </c>
      <c r="EI145" t="s">
        <v>138</v>
      </c>
      <c r="EJ145">
        <v>0</v>
      </c>
      <c r="EK145">
        <v>0</v>
      </c>
      <c r="EM145" s="84">
        <v>53126.009298662793</v>
      </c>
      <c r="EN145" s="84">
        <v>2660215.2748512523</v>
      </c>
      <c r="EO145">
        <f>EJ145*'Zambia-IO-Data'!BO20</f>
        <v>0</v>
      </c>
      <c r="EP145">
        <f>EM145*'Zambia-IO-Data'!$BO20</f>
        <v>24458.582236425744</v>
      </c>
      <c r="EQ145">
        <f>EN145*'Zambia-IO-Data'!$BO20</f>
        <v>1224731.4437032819</v>
      </c>
      <c r="ER145">
        <f>EJ145*'Zambia-IO-Data'!BN20</f>
        <v>0</v>
      </c>
      <c r="ES145">
        <f>EM145*'Zambia-IO-Data'!$BN20</f>
        <v>22989.93233079902</v>
      </c>
      <c r="ET145">
        <f>EN145*'Zambia-IO-Data'!$BN20</f>
        <v>1151190.724873957</v>
      </c>
      <c r="EU145">
        <f>(ER145*'Default-Data'!$F$19/wind_dollar_index)/'Zambia-IO-Data'!$BP20</f>
        <v>0</v>
      </c>
      <c r="EV145">
        <f>(ES145*'Default-Data'!$F$19/wind_dollar_index)/'Zambia-IO-Data'!$BP20</f>
        <v>174.17545408035309</v>
      </c>
      <c r="EW145">
        <f>(ET145*'Default-Data'!$F$19/wind_dollar_index)/'Zambia-IO-Data'!$BP20</f>
        <v>8721.6075433765127</v>
      </c>
      <c r="EX145" s="84">
        <v>495.35967869405766</v>
      </c>
      <c r="EY145" s="84">
        <v>12295.96137927372</v>
      </c>
      <c r="EZ145">
        <f>EK145*'Zambia-IO-Data'!BO20</f>
        <v>0</v>
      </c>
      <c r="FA145">
        <f>EX145*'Zambia-IO-Data'!$BO20</f>
        <v>228.05769900456278</v>
      </c>
      <c r="FB145">
        <f>EY145*'Zambia-IO-Data'!$BO20</f>
        <v>5660.9142403333317</v>
      </c>
      <c r="FC145">
        <f>EK145*'Zambia-IO-Data'!BN20</f>
        <v>0</v>
      </c>
      <c r="FD145">
        <f>EX145*'Zambia-IO-Data'!$BN20</f>
        <v>214.36365431779907</v>
      </c>
      <c r="FE145">
        <f>EY145*'Zambia-IO-Data'!$BN20</f>
        <v>5320.9966979156525</v>
      </c>
      <c r="FF145">
        <f>(FC145*'Default-Data'!$F$19/wind_dollar_index)/'Zambia-IO-Data'!$BP20</f>
        <v>0</v>
      </c>
      <c r="FG145">
        <f>(FD145*'Default-Data'!$F$19/wind_dollar_index)/'Zambia-IO-Data'!$BP20</f>
        <v>1.6240537941517659</v>
      </c>
      <c r="FH145">
        <f>(FE145*'Default-Data'!$F$19/wind_dollar_index)/'Zambia-IO-Data'!$BP20</f>
        <v>40.312733534144662</v>
      </c>
      <c r="FJ145" t="s">
        <v>280</v>
      </c>
      <c r="FK145">
        <f t="shared" si="289"/>
        <v>0</v>
      </c>
      <c r="FL145">
        <f t="shared" si="290"/>
        <v>0</v>
      </c>
      <c r="FN145">
        <v>24310561.906201106</v>
      </c>
      <c r="FO145">
        <v>1887616.5620999634</v>
      </c>
      <c r="FP145">
        <f>FK145*CustomRegion1!C18</f>
        <v>0</v>
      </c>
      <c r="FQ145">
        <f>FN145*CustomRegion1!$C18</f>
        <v>9147773.2760293167</v>
      </c>
      <c r="FR145">
        <f>FO145*CustomRegion1!$C18</f>
        <v>710287.50420465646</v>
      </c>
      <c r="FS145">
        <f>FK145*CustomRegion1!D18</f>
        <v>0</v>
      </c>
      <c r="FT145">
        <f>FN145*CustomRegion1!$D18</f>
        <v>1945734.0189820698</v>
      </c>
      <c r="FU145">
        <f>FO145*CustomRegion1!$D18</f>
        <v>151078.35737581312</v>
      </c>
      <c r="FV145">
        <f>(FS145*'Default-Data'!$C$58/wind_dollar_index)/CustomRegion1!$E18</f>
        <v>0</v>
      </c>
      <c r="FW145">
        <f>(FT145*'Default-Data'!$C$58/wind_dollar_index)/CustomRegion1!$E18</f>
        <v>475.48210268003129</v>
      </c>
      <c r="FX145">
        <f>(FU145*'Default-Data'!$C$58/wind_dollar_index)/CustomRegion1!$E18</f>
        <v>36.919257377263762</v>
      </c>
      <c r="FY145">
        <v>16970.90226768098</v>
      </c>
      <c r="FZ145">
        <v>17427.807190085554</v>
      </c>
      <c r="GA145">
        <f>FL145*CustomRegion1!C18</f>
        <v>0</v>
      </c>
      <c r="GB145">
        <f>FY145*CustomRegion1!$C18</f>
        <v>6385.9472616631483</v>
      </c>
      <c r="GC145">
        <f>FZ145*CustomRegion1!$C18</f>
        <v>6557.8751115822679</v>
      </c>
      <c r="GD145">
        <f>FL145*CustomRegion1!D18</f>
        <v>0</v>
      </c>
      <c r="GE145">
        <f>FY145*CustomRegion1!$D18</f>
        <v>1358.2928277204451</v>
      </c>
      <c r="GF145">
        <f>FZ145*CustomRegion1!$D18</f>
        <v>1394.8619310753195</v>
      </c>
      <c r="GG145">
        <f>(GD145*'Default-Data'!$C$58/wind_dollar_index)/CustomRegion1!$E18</f>
        <v>0</v>
      </c>
      <c r="GH145">
        <f>(GE145*'Default-Data'!$C$58/wind_dollar_index)/CustomRegion1!$E18</f>
        <v>0.3319281687419961</v>
      </c>
      <c r="GI145">
        <f>(GF145*'Default-Data'!$C$58/wind_dollar_index)/CustomRegion1!$E18</f>
        <v>0.34086461842456672</v>
      </c>
      <c r="GK145" t="s">
        <v>43</v>
      </c>
      <c r="GL145">
        <f t="shared" si="291"/>
        <v>0</v>
      </c>
      <c r="GM145">
        <f t="shared" si="292"/>
        <v>0</v>
      </c>
      <c r="GO145">
        <v>5851171.5187475923</v>
      </c>
      <c r="GP145">
        <v>2395771.2627598755</v>
      </c>
      <c r="GQ145">
        <f>GL145*CustomRegion2!C22</f>
        <v>0</v>
      </c>
      <c r="GR145">
        <f>GO145*CustomRegion2!$C22</f>
        <v>3092819.6564996089</v>
      </c>
      <c r="GS145">
        <f>GP145*CustomRegion2!$C22</f>
        <v>1266359.8102020142</v>
      </c>
      <c r="GT145">
        <f>GL145*CustomRegion2!D22</f>
        <v>0</v>
      </c>
      <c r="GU145">
        <f>GO145*CustomRegion2!$D22</f>
        <v>867129.40899509529</v>
      </c>
      <c r="GV145">
        <f>GP145*CustomRegion2!$D22</f>
        <v>355047.48280034494</v>
      </c>
      <c r="GW145">
        <f>(GT145*'Default-Data'!$C$59/wind_dollar_index)/CustomRegion2!$E22</f>
        <v>0</v>
      </c>
      <c r="GX145">
        <f>(GU145*'Default-Data'!$C$59/wind_dollar_index)/CustomRegion2!$E22</f>
        <v>165.63138867263382</v>
      </c>
      <c r="GY145">
        <f>(GV145*'Default-Data'!$C$59/wind_dollar_index)/CustomRegion2!$E22</f>
        <v>67.818029247900682</v>
      </c>
      <c r="GZ145">
        <v>0</v>
      </c>
      <c r="HA145">
        <v>0</v>
      </c>
      <c r="HB145">
        <f>GM145*CustomRegion2!C22</f>
        <v>0</v>
      </c>
      <c r="HC145">
        <f>GZ145*CustomRegion2!$C22</f>
        <v>0</v>
      </c>
      <c r="HD145">
        <f>HA145*CustomRegion2!$C22</f>
        <v>0</v>
      </c>
      <c r="HE145">
        <f>GM145*CustomRegion2!D22</f>
        <v>0</v>
      </c>
      <c r="HF145">
        <f>GZ145*CustomRegion2!$D22</f>
        <v>0</v>
      </c>
      <c r="HG145">
        <f>HA145*CustomRegion2!$D22</f>
        <v>0</v>
      </c>
      <c r="HH145">
        <f>(HE145*'Default-Data'!$C$59/wind_dollar_index)/CustomRegion2!$E22</f>
        <v>0</v>
      </c>
      <c r="HI145">
        <f>(HF145*'Default-Data'!$C$59/wind_dollar_index)/CustomRegion2!$E22</f>
        <v>0</v>
      </c>
      <c r="HJ145">
        <f>(HG145*'Default-Data'!$C$59/wind_dollar_index)/CustomRegion2!$E22</f>
        <v>0</v>
      </c>
      <c r="HL145" t="s">
        <v>138</v>
      </c>
      <c r="HM145">
        <f t="shared" si="293"/>
        <v>0</v>
      </c>
      <c r="HN145">
        <f t="shared" si="294"/>
        <v>0</v>
      </c>
      <c r="HP145">
        <v>53126.009298662793</v>
      </c>
      <c r="HQ145">
        <v>2660215.2748512523</v>
      </c>
      <c r="HR145">
        <f>HM145*CustomRegion3!D21</f>
        <v>0</v>
      </c>
      <c r="HS145">
        <f>HP145*CustomRegion3!$D21</f>
        <v>24458.582236425744</v>
      </c>
      <c r="HT145">
        <f>HQ145*CustomRegion3!$D21</f>
        <v>1224731.4437032819</v>
      </c>
      <c r="HU145">
        <f>HM145*CustomRegion3!E21</f>
        <v>0</v>
      </c>
      <c r="HV145">
        <f>HP145*CustomRegion3!$E21</f>
        <v>22989.93233079902</v>
      </c>
      <c r="HW145">
        <f>HQ145*CustomRegion3!$E21</f>
        <v>1151190.724873957</v>
      </c>
      <c r="HX145">
        <f>(HU145*'Default-Data'!$C$60/wind_dollar_index)/CustomRegion3!$F21</f>
        <v>0</v>
      </c>
      <c r="HY145">
        <f>(HV145*'Default-Data'!$C$60/wind_dollar_index)/CustomRegion3!$F21</f>
        <v>174.8808874630717</v>
      </c>
      <c r="HZ145">
        <f>(HW145*'Default-Data'!$C$60/wind_dollar_index)/CustomRegion3!$F21</f>
        <v>8756.9311952914941</v>
      </c>
      <c r="IA145">
        <v>495.35967869405766</v>
      </c>
      <c r="IB145">
        <v>12295.96137927372</v>
      </c>
      <c r="IC145">
        <f>HN145*CustomRegion3!D21</f>
        <v>0</v>
      </c>
      <c r="ID145">
        <f>IA145*CustomRegion3!$D21</f>
        <v>228.05769900456278</v>
      </c>
      <c r="IE145">
        <f>IB145*CustomRegion3!$D21</f>
        <v>5660.9142403333317</v>
      </c>
      <c r="IF145">
        <f>HN145*CustomRegion3!E21</f>
        <v>0</v>
      </c>
      <c r="IG145">
        <f>IA145*CustomRegion3!$E21</f>
        <v>214.36365431779907</v>
      </c>
      <c r="IH145">
        <f>IB145*CustomRegion3!$E21</f>
        <v>5320.9966979156525</v>
      </c>
      <c r="II145">
        <f>(IF145*'Default-Data'!$C$60/wind_dollar_index)/CustomRegion3!$F21</f>
        <v>0</v>
      </c>
      <c r="IJ145">
        <f>(IG145*'Default-Data'!$C$60/wind_dollar_index)/CustomRegion3!$F21</f>
        <v>1.6306314245519538</v>
      </c>
      <c r="IK145">
        <f>(IH145*'Default-Data'!$C$60/wind_dollar_index)/CustomRegion3!$F21</f>
        <v>40.476005380535291</v>
      </c>
    </row>
    <row r="146" spans="30:245" x14ac:dyDescent="0.3">
      <c r="AD146">
        <v>145</v>
      </c>
      <c r="AE146" t="s">
        <v>281</v>
      </c>
      <c r="AF146">
        <v>0</v>
      </c>
      <c r="AG146">
        <v>0</v>
      </c>
      <c r="AI146" s="84">
        <v>10175200.830375278</v>
      </c>
      <c r="AJ146" s="84">
        <v>287508.24874566309</v>
      </c>
      <c r="AK146">
        <f>AF146*'Colombia-IO-Data'!AN23</f>
        <v>0</v>
      </c>
      <c r="AL146">
        <f>AI146*'Colombia-IO-Data'!$AN23</f>
        <v>2964189.6222234489</v>
      </c>
      <c r="AM146">
        <f>AJ146*'Colombia-IO-Data'!$AN23</f>
        <v>83755.493522195262</v>
      </c>
      <c r="AN146">
        <f>AK146*'Colombia-IO-Data'!$AO23</f>
        <v>0</v>
      </c>
      <c r="AO146">
        <f>AL146*'Colombia-IO-Data'!$AO23</f>
        <v>774823.64681677194</v>
      </c>
      <c r="AP146">
        <f>AM146*'Colombia-IO-Data'!$AO23</f>
        <v>21893.247464758118</v>
      </c>
      <c r="AQ146">
        <f>(Calculations!AN146*'Default-Data'!$F$19/wind_dollar_index)/'Colombia-IO-Data'!$AP23</f>
        <v>0</v>
      </c>
      <c r="AR146">
        <f>(Calculations!AO146*'Default-Data'!$F$19/wind_dollar_index)/'Colombia-IO-Data'!$AP23</f>
        <v>143.09153487835408</v>
      </c>
      <c r="AS146">
        <f>(Calculations!AP146*'Default-Data'!$F$19/wind_dollar_index)/'Colombia-IO-Data'!$AP23</f>
        <v>4.0431631069523801</v>
      </c>
      <c r="AT146" s="84">
        <v>7292.5651459648998</v>
      </c>
      <c r="AU146" s="84">
        <v>3183.4373522547667</v>
      </c>
      <c r="AV146">
        <f>AG146*'Colombia-IO-Data'!AN23</f>
        <v>0</v>
      </c>
      <c r="AW146">
        <f>AT146*'Colombia-IO-Data'!$AN23</f>
        <v>2124.4343266943001</v>
      </c>
      <c r="AX146">
        <f>AU146*'Colombia-IO-Data'!$AN23</f>
        <v>927.38336273251184</v>
      </c>
      <c r="AY146">
        <f>AV146*'Colombia-IO-Data'!$AO23</f>
        <v>0</v>
      </c>
      <c r="AZ146">
        <f>AW146*'Colombia-IO-Data'!$AO23</f>
        <v>555.31600950592838</v>
      </c>
      <c r="BA146">
        <f>AX146*'Colombia-IO-Data'!$AO23</f>
        <v>242.41315525914729</v>
      </c>
      <c r="BB146">
        <f>(AY146*'Default-Data'!$F$19/wind_dollar_index)/'Colombia-IO-Data'!$AP23</f>
        <v>0</v>
      </c>
      <c r="BC146">
        <f>(AZ146*'Default-Data'!$F$19/wind_dollar_index)/'Colombia-IO-Data'!$AP23</f>
        <v>0.10255368491808133</v>
      </c>
      <c r="BD146">
        <f>(BA146*'Default-Data'!$F$19/wind_dollar_index)/'Colombia-IO-Data'!$AP23</f>
        <v>4.4767955396357285E-2</v>
      </c>
      <c r="BF146" t="s">
        <v>938</v>
      </c>
      <c r="BG146" s="18">
        <f t="shared" si="285"/>
        <v>0</v>
      </c>
      <c r="BH146" s="18">
        <f t="shared" si="286"/>
        <v>0</v>
      </c>
      <c r="BJ146" s="84">
        <v>19985443.527222611</v>
      </c>
      <c r="BK146" s="84">
        <v>363882.11214319989</v>
      </c>
      <c r="BL146" s="18">
        <f>BG146*'Mexico-IO-Data'!AQ23</f>
        <v>0</v>
      </c>
      <c r="BM146">
        <f>BJ146*'Mexico-IO-Data'!$AQ23</f>
        <v>7527352.891325363</v>
      </c>
      <c r="BN146">
        <f>BK146*'Mexico-IO-Data'!$AQ23</f>
        <v>137053.20400879518</v>
      </c>
      <c r="BO146" s="18">
        <f>BG146*'Mexico-IO-Data'!AR23</f>
        <v>0</v>
      </c>
      <c r="BP146">
        <f>BJ146*'Mexico-IO-Data'!$AR23</f>
        <v>922553.91183332598</v>
      </c>
      <c r="BQ146">
        <f>BK146*'Mexico-IO-Data'!$AR23</f>
        <v>16797.268749458402</v>
      </c>
      <c r="BR146">
        <f>(BO146*'Default-Data'!$F$19/wind_dollar_index)/'Mexico-IO-Data'!$AS23</f>
        <v>0</v>
      </c>
      <c r="BS146">
        <f>(BP146*'Default-Data'!$F$19/wind_dollar_index)/'Mexico-IO-Data'!$AS23</f>
        <v>69.793676074693096</v>
      </c>
      <c r="BT146">
        <f>(BQ146*'Default-Data'!$F$19/wind_dollar_index)/'Mexico-IO-Data'!$AS23</f>
        <v>1.2707584012185811</v>
      </c>
      <c r="BU146" s="84">
        <v>9955.4348356808478</v>
      </c>
      <c r="BV146" s="84">
        <v>2911.4316036585733</v>
      </c>
      <c r="BW146" s="18">
        <f>BH146*'Mexico-IO-Data'!AQ23</f>
        <v>0</v>
      </c>
      <c r="BX146">
        <f>BU146*'Mexico-IO-Data'!$AQ23</f>
        <v>3749.6326310040945</v>
      </c>
      <c r="BY146">
        <f>BV146*'Mexico-IO-Data'!$AQ23</f>
        <v>1096.5667621958946</v>
      </c>
      <c r="BZ146" s="18">
        <f>BH146*'Mexico-IO-Data'!AR23</f>
        <v>0</v>
      </c>
      <c r="CA146">
        <f>BX146*'Mexico-IO-Data'!$AR23</f>
        <v>173.08789004150992</v>
      </c>
      <c r="CB146">
        <f>BY146*'Mexico-IO-Data'!$AR23</f>
        <v>50.618939463227193</v>
      </c>
      <c r="CC146">
        <f>(CA146*'Default-Data'!$F$19/wind_dollar_index)/'Mexico-IO-Data'!$AS23</f>
        <v>1.3094562794712602E-2</v>
      </c>
      <c r="CD146">
        <f>(CB146*'Default-Data'!$F$19/wind_dollar_index)/'Mexico-IO-Data'!$AS23</f>
        <v>3.8294584401255562E-3</v>
      </c>
      <c r="CE146">
        <f>(CC146*'Default-Data'!$F$19/wind_dollar_index)/'Mexico-IO-Data'!$AS23</f>
        <v>9.9063877168732131E-7</v>
      </c>
      <c r="CG146" t="s">
        <v>281</v>
      </c>
      <c r="CH146">
        <v>0</v>
      </c>
      <c r="CI146">
        <v>0</v>
      </c>
      <c r="CK146" s="84">
        <v>24324712.738150805</v>
      </c>
      <c r="CL146" s="84">
        <v>726477.94149120525</v>
      </c>
      <c r="CM146">
        <f>CH146*'Philippines-IO-Data'!AN23</f>
        <v>0</v>
      </c>
      <c r="CN146">
        <f>CK146*'Philippines-IO-Data'!$AN23</f>
        <v>4993373.7637777124</v>
      </c>
      <c r="CO146">
        <f>CL146*'Philippines-IO-Data'!$AN23</f>
        <v>149131.29425433854</v>
      </c>
      <c r="CP146">
        <f>CH146*'Philippines-IO-Data'!AO23</f>
        <v>0</v>
      </c>
      <c r="CQ146">
        <f>CK146*'Philippines-IO-Data'!$AO23</f>
        <v>1136447.2744635341</v>
      </c>
      <c r="CR146">
        <f>CL146*'Philippines-IO-Data'!$AO23</f>
        <v>33940.950729941585</v>
      </c>
      <c r="CS146" s="54">
        <f>(CP146*'Default-Data'!$F$19/wind_dollar_index)/'Philippines-IO-Data'!$AP23</f>
        <v>0</v>
      </c>
      <c r="CT146" s="54">
        <f>(CQ146*'Default-Data'!$F$19/wind_dollar_index)/'Philippines-IO-Data'!$AP23</f>
        <v>276.55980714729304</v>
      </c>
      <c r="CU146" s="54">
        <f>(CR146*'Default-Data'!$F$19/wind_dollar_index)/'Philippines-IO-Data'!$AP23</f>
        <v>8.2596905278332979</v>
      </c>
      <c r="CV146" s="84">
        <v>11226.925283056853</v>
      </c>
      <c r="CW146" s="84">
        <v>6663.4247715905967</v>
      </c>
      <c r="CX146">
        <f>CI146*'Philippines-IO-Data'!AN23</f>
        <v>0</v>
      </c>
      <c r="CY146">
        <f>CV146*'Philippines-IO-Data'!$AN23</f>
        <v>2304.6617141909373</v>
      </c>
      <c r="CZ146">
        <f>CW146*'Philippines-IO-Data'!$AN23</f>
        <v>1367.8669421317259</v>
      </c>
      <c r="DA146">
        <f>CI146*'Philippines-IO-Data'!AO23</f>
        <v>0</v>
      </c>
      <c r="DB146">
        <f>CV146*'Philippines-IO-Data'!$AO23</f>
        <v>524.52042397708669</v>
      </c>
      <c r="DC146">
        <f>CW146*'Philippines-IO-Data'!$AO23</f>
        <v>311.31430006119001</v>
      </c>
      <c r="DD146" s="20">
        <f>(DA146*'Default-Data'!$F$19/wind_dollar_index)/'Philippines-IO-Data'!$AP23</f>
        <v>0</v>
      </c>
      <c r="DE146" s="20">
        <f>(DB146*'Default-Data'!$F$19/wind_dollar_index)/'Philippines-IO-Data'!$AP23</f>
        <v>0.12764452039219892</v>
      </c>
      <c r="DF146" s="20">
        <f>(DC146*'Default-Data'!$F$19/wind_dollar_index)/'Philippines-IO-Data'!$AP23</f>
        <v>7.5759804015333485E-2</v>
      </c>
      <c r="DH146" t="s">
        <v>938</v>
      </c>
      <c r="DI146">
        <f t="shared" si="287"/>
        <v>0</v>
      </c>
      <c r="DJ146">
        <f t="shared" si="288"/>
        <v>0</v>
      </c>
      <c r="DL146" s="84">
        <v>5623816.374501246</v>
      </c>
      <c r="DM146" s="84">
        <v>270555.62449486554</v>
      </c>
      <c r="DN146">
        <f>DI146*'SouthAfrica-IO-Data'!AR23</f>
        <v>0</v>
      </c>
      <c r="DO146">
        <f>DL146*'SouthAfrica-IO-Data'!$AR23</f>
        <v>897206.10753609135</v>
      </c>
      <c r="DP146">
        <f>DM146*'SouthAfrica-IO-Data'!$AR23</f>
        <v>43163.599691066142</v>
      </c>
      <c r="DQ146">
        <f>DI146*'SouthAfrica-IO-Data'!AS23</f>
        <v>0</v>
      </c>
      <c r="DR146">
        <f>DL146*'SouthAfrica-IO-Data'!$AS23</f>
        <v>577588.57127610699</v>
      </c>
      <c r="DS146">
        <f>DM146*'SouthAfrica-IO-Data'!$AS23</f>
        <v>27787.151321519315</v>
      </c>
      <c r="DT146">
        <f>(DQ146*'Default-Data'!$F$19/wind_dollar_index)/'SouthAfrica-IO-Data'!$AT23</f>
        <v>0</v>
      </c>
      <c r="DU146">
        <f>(DR146*'Default-Data'!$F$19/wind_dollar_index)/'SouthAfrica-IO-Data'!$AT23</f>
        <v>35.3473046784285</v>
      </c>
      <c r="DV146">
        <f>(DS146*'Default-Data'!$F$19/wind_dollar_index)/'SouthAfrica-IO-Data'!$AT23</f>
        <v>1.7005199769401513</v>
      </c>
      <c r="DW146" s="84">
        <v>6379.9573168956485</v>
      </c>
      <c r="DX146" s="84">
        <v>2640.1595060067957</v>
      </c>
      <c r="DY146">
        <f>DJ146*'SouthAfrica-IO-Data'!AR23</f>
        <v>0</v>
      </c>
      <c r="DZ146">
        <f>'SouthAfrica-IO-Data'!$AR23*Calculations!DW146</f>
        <v>1017.8384729081772</v>
      </c>
      <c r="EA146">
        <f>'SouthAfrica-IO-Data'!$AR23*Calculations!DX146</f>
        <v>421.20280534032258</v>
      </c>
      <c r="EB146">
        <f>DJ146*'SouthAfrica-IO-Data'!AS23</f>
        <v>0</v>
      </c>
      <c r="EC146">
        <f>DW146*'SouthAfrica-IO-Data'!$AS23</f>
        <v>655.24728868749912</v>
      </c>
      <c r="ED146">
        <f>DX146*'SouthAfrica-IO-Data'!$AS23</f>
        <v>271.15500497662265</v>
      </c>
      <c r="EE146">
        <f>(EB146*'Default-Data'!$F$19/wind_dollar_index)/'SouthAfrica-IO-Data'!$AT23</f>
        <v>0</v>
      </c>
      <c r="EF146">
        <f>(EC146*'Default-Data'!$F$19/wind_dollar_index)/'SouthAfrica-IO-Data'!$AT23</f>
        <v>4.0099868149709929E-2</v>
      </c>
      <c r="EG146">
        <f>(ED146*'Default-Data'!$F$19/wind_dollar_index)/'SouthAfrica-IO-Data'!$AT23</f>
        <v>1.6594162441291988E-2</v>
      </c>
      <c r="EI146" t="s">
        <v>139</v>
      </c>
      <c r="EJ146">
        <v>0</v>
      </c>
      <c r="EK146">
        <v>0</v>
      </c>
      <c r="EM146" s="84">
        <v>68769.715203703265</v>
      </c>
      <c r="EN146" s="84">
        <v>4749974.8139943583</v>
      </c>
      <c r="EO146">
        <f>EJ146*'Zambia-IO-Data'!BO21</f>
        <v>0</v>
      </c>
      <c r="EP146">
        <f>EM146*'Zambia-IO-Data'!$BO21</f>
        <v>20690.18149502758</v>
      </c>
      <c r="EQ146">
        <f>EN146*'Zambia-IO-Data'!$BO21</f>
        <v>1429086.0549188498</v>
      </c>
      <c r="ER146">
        <f>EJ146*'Zambia-IO-Data'!BN21</f>
        <v>0</v>
      </c>
      <c r="ES146">
        <f>EM146*'Zambia-IO-Data'!$BN21</f>
        <v>13307.109090533939</v>
      </c>
      <c r="ET146">
        <f>EN146*'Zambia-IO-Data'!$BN21</f>
        <v>919131.81318086642</v>
      </c>
      <c r="EU146">
        <f>(ER146*'Default-Data'!$F$19/wind_dollar_index)/'Zambia-IO-Data'!$BP21</f>
        <v>0</v>
      </c>
      <c r="EV146">
        <f>(ES146*'Default-Data'!$F$19/wind_dollar_index)/'Zambia-IO-Data'!$BP21</f>
        <v>100.81681559521098</v>
      </c>
      <c r="EW146">
        <f>(ET146*'Default-Data'!$F$19/wind_dollar_index)/'Zambia-IO-Data'!$BP21</f>
        <v>6963.4916108912157</v>
      </c>
      <c r="EX146" s="84">
        <v>618.66562144297916</v>
      </c>
      <c r="EY146" s="84">
        <v>21302.108334510151</v>
      </c>
      <c r="EZ146">
        <f>EK146*'Zambia-IO-Data'!BO21</f>
        <v>0</v>
      </c>
      <c r="FA146">
        <f>EX146*'Zambia-IO-Data'!$BO21</f>
        <v>186.13286320109648</v>
      </c>
      <c r="FB146">
        <f>EY146*'Zambia-IO-Data'!$BO21</f>
        <v>6408.9910269690999</v>
      </c>
      <c r="FC146">
        <f>EK146*'Zambia-IO-Data'!BN21</f>
        <v>0</v>
      </c>
      <c r="FD146">
        <f>EX146*'Zambia-IO-Data'!$BN21</f>
        <v>119.7133198926112</v>
      </c>
      <c r="FE146">
        <f>EY146*'Zambia-IO-Data'!$BN21</f>
        <v>4122.0103736947558</v>
      </c>
      <c r="FF146">
        <f>(FC146*'Default-Data'!$F$19/wind_dollar_index)/'Zambia-IO-Data'!$BP21</f>
        <v>0</v>
      </c>
      <c r="FG146">
        <f>(FD146*'Default-Data'!$F$19/wind_dollar_index)/'Zambia-IO-Data'!$BP21</f>
        <v>0.90696751742189408</v>
      </c>
      <c r="FH146">
        <f>(FE146*'Default-Data'!$F$19/wind_dollar_index)/'Zambia-IO-Data'!$BP21</f>
        <v>31.229018782294844</v>
      </c>
      <c r="FJ146" t="s">
        <v>281</v>
      </c>
      <c r="FK146">
        <f t="shared" si="289"/>
        <v>0</v>
      </c>
      <c r="FL146">
        <f t="shared" si="290"/>
        <v>0</v>
      </c>
      <c r="FN146">
        <v>49532486.513845704</v>
      </c>
      <c r="FO146">
        <v>3204380.9784769192</v>
      </c>
      <c r="FP146">
        <f>FK146*CustomRegion1!C19</f>
        <v>0</v>
      </c>
      <c r="FQ146">
        <f>FN146*CustomRegion1!$C19</f>
        <v>10168022.178736454</v>
      </c>
      <c r="FR146">
        <f>FO146*CustomRegion1!$C19</f>
        <v>657794.89687372954</v>
      </c>
      <c r="FS146">
        <f>FK146*CustomRegion1!D19</f>
        <v>0</v>
      </c>
      <c r="FT146">
        <f>FN146*CustomRegion1!$D19</f>
        <v>2314151.0406318172</v>
      </c>
      <c r="FU146">
        <f>FO146*CustomRegion1!$D19</f>
        <v>149708.24397944059</v>
      </c>
      <c r="FV146">
        <f>(FS146*'Default-Data'!$C$58/wind_dollar_index)/CustomRegion1!$E19</f>
        <v>0</v>
      </c>
      <c r="FW146">
        <f>(FT146*'Default-Data'!$C$58/wind_dollar_index)/CustomRegion1!$E19</f>
        <v>565.51275353372887</v>
      </c>
      <c r="FX146">
        <f>(FU146*'Default-Data'!$C$58/wind_dollar_index)/CustomRegion1!$E19</f>
        <v>36.584440597446076</v>
      </c>
      <c r="FY146">
        <v>76172.340534543124</v>
      </c>
      <c r="FZ146">
        <v>29585.104823590926</v>
      </c>
      <c r="GA146">
        <f>FL146*CustomRegion1!C19</f>
        <v>0</v>
      </c>
      <c r="GB146">
        <f>FY146*CustomRegion1!$C19</f>
        <v>15636.647834043217</v>
      </c>
      <c r="GC146">
        <f>FZ146*CustomRegion1!$C19</f>
        <v>6073.2263445411181</v>
      </c>
      <c r="GD146">
        <f>FL146*CustomRegion1!D19</f>
        <v>0</v>
      </c>
      <c r="GE146">
        <f>FY146*CustomRegion1!$D19</f>
        <v>3558.7614012896479</v>
      </c>
      <c r="GF146">
        <f>FZ146*CustomRegion1!$D19</f>
        <v>1382.2120780384532</v>
      </c>
      <c r="GG146">
        <f>(GD146*'Default-Data'!$C$58/wind_dollar_index)/CustomRegion1!$E19</f>
        <v>0</v>
      </c>
      <c r="GH146">
        <f>(GE146*'Default-Data'!$C$58/wind_dollar_index)/CustomRegion1!$E19</f>
        <v>0.86966015781899619</v>
      </c>
      <c r="GI146">
        <f>(GF146*'Default-Data'!$C$58/wind_dollar_index)/CustomRegion1!$E19</f>
        <v>0.33777335381086099</v>
      </c>
      <c r="GK146" t="s">
        <v>44</v>
      </c>
      <c r="GL146">
        <f t="shared" si="291"/>
        <v>0</v>
      </c>
      <c r="GM146">
        <f t="shared" si="292"/>
        <v>0</v>
      </c>
      <c r="GO146">
        <v>40980750.787793145</v>
      </c>
      <c r="GP146">
        <v>4307178.6664691195</v>
      </c>
      <c r="GQ146">
        <f>GL146*CustomRegion2!C23</f>
        <v>0</v>
      </c>
      <c r="GR146">
        <f>GO146*CustomRegion2!$C23</f>
        <v>14801757.84115229</v>
      </c>
      <c r="GS146">
        <f>GP146*CustomRegion2!$C23</f>
        <v>1555701.5031223726</v>
      </c>
      <c r="GT146">
        <f>GL146*CustomRegion2!D23</f>
        <v>0</v>
      </c>
      <c r="GU146">
        <f>GO146*CustomRegion2!$D23</f>
        <v>3619310.8318559821</v>
      </c>
      <c r="GV146">
        <f>GP146*CustomRegion2!$D23</f>
        <v>380398.55548313085</v>
      </c>
      <c r="GW146">
        <f>(GT146*'Default-Data'!$C$59/wind_dollar_index)/CustomRegion2!$E23</f>
        <v>0</v>
      </c>
      <c r="GX146">
        <f>(GU146*'Default-Data'!$C$59/wind_dollar_index)/CustomRegion2!$E23</f>
        <v>273.81056496763472</v>
      </c>
      <c r="GY146">
        <f>(GV146*'Default-Data'!$C$59/wind_dollar_index)/CustomRegion2!$E23</f>
        <v>28.778170272901487</v>
      </c>
      <c r="GZ146">
        <v>0</v>
      </c>
      <c r="HA146">
        <v>0</v>
      </c>
      <c r="HB146">
        <f>GM146*CustomRegion2!C23</f>
        <v>0</v>
      </c>
      <c r="HC146">
        <f>GZ146*CustomRegion2!$C23</f>
        <v>0</v>
      </c>
      <c r="HD146">
        <f>HA146*CustomRegion2!$C23</f>
        <v>0</v>
      </c>
      <c r="HE146">
        <f>GM146*CustomRegion2!D23</f>
        <v>0</v>
      </c>
      <c r="HF146">
        <f>GZ146*CustomRegion2!$D23</f>
        <v>0</v>
      </c>
      <c r="HG146">
        <f>HA146*CustomRegion2!$D23</f>
        <v>0</v>
      </c>
      <c r="HH146">
        <f>(HE146*'Default-Data'!$C$59/wind_dollar_index)/CustomRegion2!$E23</f>
        <v>0</v>
      </c>
      <c r="HI146">
        <f>(HF146*'Default-Data'!$C$59/wind_dollar_index)/CustomRegion2!$E23</f>
        <v>0</v>
      </c>
      <c r="HJ146">
        <f>(HG146*'Default-Data'!$C$59/wind_dollar_index)/CustomRegion2!$E23</f>
        <v>0</v>
      </c>
      <c r="HL146" t="s">
        <v>139</v>
      </c>
      <c r="HM146">
        <f t="shared" si="293"/>
        <v>0</v>
      </c>
      <c r="HN146">
        <f t="shared" si="294"/>
        <v>0</v>
      </c>
      <c r="HP146">
        <v>68769.715203703265</v>
      </c>
      <c r="HQ146">
        <v>4749974.8139943583</v>
      </c>
      <c r="HR146">
        <f>HM146*CustomRegion3!D22</f>
        <v>0</v>
      </c>
      <c r="HS146">
        <f>HP146*CustomRegion3!$D22</f>
        <v>20690.18149502758</v>
      </c>
      <c r="HT146">
        <f>HQ146*CustomRegion3!$D22</f>
        <v>1429086.0549188498</v>
      </c>
      <c r="HU146">
        <f>HM146*CustomRegion3!E22</f>
        <v>0</v>
      </c>
      <c r="HV146">
        <f>HP146*CustomRegion3!$E22</f>
        <v>13307.109090533939</v>
      </c>
      <c r="HW146">
        <f>HQ146*CustomRegion3!$E22</f>
        <v>919131.81318086642</v>
      </c>
      <c r="HX146">
        <f>(HU146*'Default-Data'!$C$60/wind_dollar_index)/CustomRegion3!$F22</f>
        <v>0</v>
      </c>
      <c r="HY146">
        <f>(HV146*'Default-Data'!$C$60/wind_dollar_index)/CustomRegion3!$F22</f>
        <v>101.22513689189287</v>
      </c>
      <c r="HZ146">
        <f>(HW146*'Default-Data'!$C$60/wind_dollar_index)/CustomRegion3!$F22</f>
        <v>6991.6946632015452</v>
      </c>
      <c r="IA146">
        <v>618.66562144297916</v>
      </c>
      <c r="IB146">
        <v>21302.108334510151</v>
      </c>
      <c r="IC146">
        <f>HN146*CustomRegion3!D22</f>
        <v>0</v>
      </c>
      <c r="ID146">
        <f>IA146*CustomRegion3!$D22</f>
        <v>186.13286320109648</v>
      </c>
      <c r="IE146">
        <f>IB146*CustomRegion3!$D22</f>
        <v>6408.9910269690999</v>
      </c>
      <c r="IF146">
        <f>HN146*CustomRegion3!E22</f>
        <v>0</v>
      </c>
      <c r="IG146">
        <f>IA146*CustomRegion3!$E22</f>
        <v>119.7133198926112</v>
      </c>
      <c r="IH146">
        <f>IB146*CustomRegion3!$E22</f>
        <v>4122.0103736947558</v>
      </c>
      <c r="II146">
        <f>(IF146*'Default-Data'!$C$60/wind_dollar_index)/CustomRegion3!$F22</f>
        <v>0</v>
      </c>
      <c r="IJ146">
        <f>(IG146*'Default-Data'!$C$60/wind_dollar_index)/CustomRegion3!$F22</f>
        <v>0.91064085455891486</v>
      </c>
      <c r="IK146">
        <f>(IH146*'Default-Data'!$C$60/wind_dollar_index)/CustomRegion3!$F22</f>
        <v>31.35550039518855</v>
      </c>
    </row>
    <row r="147" spans="30:245" x14ac:dyDescent="0.3">
      <c r="AD147">
        <v>146</v>
      </c>
      <c r="AE147" t="s">
        <v>282</v>
      </c>
      <c r="AF147">
        <f>'Wind-Inputs'!B15*'Wind-Inputs'!C15</f>
        <v>11434441.480493493</v>
      </c>
      <c r="AG147">
        <v>0</v>
      </c>
      <c r="AI147" s="84">
        <v>7524410.42110328</v>
      </c>
      <c r="AJ147" s="84">
        <v>341144.23188210279</v>
      </c>
      <c r="AK147">
        <f>AF147*'Colombia-IO-Data'!AN24</f>
        <v>4046402.0827953094</v>
      </c>
      <c r="AL147">
        <f>AI147*'Colombia-IO-Data'!$AN24</f>
        <v>2662726.4699985161</v>
      </c>
      <c r="AM147">
        <f>AJ147*'Colombia-IO-Data'!$AN24</f>
        <v>120723.58171374108</v>
      </c>
      <c r="AN147">
        <f>AK147*'Colombia-IO-Data'!$AO24</f>
        <v>1061621.2806343113</v>
      </c>
      <c r="AO147">
        <f>AL147*'Colombia-IO-Data'!$AO24</f>
        <v>698597.67448169831</v>
      </c>
      <c r="AP147">
        <f>AM147*'Colombia-IO-Data'!$AO24</f>
        <v>31673.254609726322</v>
      </c>
      <c r="AQ147">
        <f>(Calculations!AN147*'Default-Data'!$F$19/wind_dollar_index)/'Colombia-IO-Data'!$AP24</f>
        <v>196.056249869992</v>
      </c>
      <c r="AR147">
        <f>(Calculations!AO147*'Default-Data'!$F$19/wind_dollar_index)/'Colombia-IO-Data'!$AP24</f>
        <v>129.0144072328165</v>
      </c>
      <c r="AS147">
        <f>(Calculations!AP147*'Default-Data'!$F$19/wind_dollar_index)/'Colombia-IO-Data'!$AP24</f>
        <v>5.8492982697653764</v>
      </c>
      <c r="AT147" s="84">
        <v>9295.9277622465506</v>
      </c>
      <c r="AU147" s="84">
        <v>3777.3221986423468</v>
      </c>
      <c r="AV147">
        <f>AG147*'Colombia-IO-Data'!AN24</f>
        <v>0</v>
      </c>
      <c r="AW147">
        <f>AT147*'Colombia-IO-Data'!$AN24</f>
        <v>3289.6282273898851</v>
      </c>
      <c r="AX147">
        <f>AU147*'Colombia-IO-Data'!$AN24</f>
        <v>1336.7128108574386</v>
      </c>
      <c r="AY147">
        <f>AV147*'Colombia-IO-Data'!$AO24</f>
        <v>0</v>
      </c>
      <c r="AZ147">
        <f>AW147*'Colombia-IO-Data'!$AO24</f>
        <v>863.0727397114905</v>
      </c>
      <c r="BA147">
        <f>AX147*'Colombia-IO-Data'!$AO24</f>
        <v>350.7023615217305</v>
      </c>
      <c r="BB147">
        <f>(AY147*'Default-Data'!$F$19/wind_dollar_index)/'Colombia-IO-Data'!$AP24</f>
        <v>0</v>
      </c>
      <c r="BC147">
        <f>(AZ147*'Default-Data'!$F$19/wind_dollar_index)/'Colombia-IO-Data'!$AP24</f>
        <v>0.15938904748758642</v>
      </c>
      <c r="BD147">
        <f>(BA147*'Default-Data'!$F$19/wind_dollar_index)/'Colombia-IO-Data'!$AP24</f>
        <v>6.4766401234363544E-2</v>
      </c>
      <c r="BF147" t="s">
        <v>939</v>
      </c>
      <c r="BG147" s="18">
        <f t="shared" si="285"/>
        <v>11434441.480493493</v>
      </c>
      <c r="BH147" s="18">
        <f t="shared" si="286"/>
        <v>0</v>
      </c>
      <c r="BJ147" s="84">
        <v>6843194.4748376757</v>
      </c>
      <c r="BK147" s="84">
        <v>624049.30452088639</v>
      </c>
      <c r="BL147" s="18">
        <f>BG147*'Mexico-IO-Data'!AQ24</f>
        <v>4202428.4792013662</v>
      </c>
      <c r="BM147">
        <f>BJ147*'Mexico-IO-Data'!$AQ24</f>
        <v>2515036.2961611073</v>
      </c>
      <c r="BN147">
        <f>BK147*'Mexico-IO-Data'!$AQ24</f>
        <v>229352.92241586553</v>
      </c>
      <c r="BO147" s="18">
        <f>BG147*'Mexico-IO-Data'!AR24</f>
        <v>1525780.1956806111</v>
      </c>
      <c r="BP147">
        <f>BJ147*'Mexico-IO-Data'!$AR24</f>
        <v>913136.91383268835</v>
      </c>
      <c r="BQ147">
        <f>BK147*'Mexico-IO-Data'!$AR24</f>
        <v>83271.410465527457</v>
      </c>
      <c r="BR147">
        <f>(BO147*'Default-Data'!$F$19/wind_dollar_index)/'Mexico-IO-Data'!$AS24</f>
        <v>256.34697137235082</v>
      </c>
      <c r="BS147">
        <f>(BP147*'Default-Data'!$F$19/wind_dollar_index)/'Mexico-IO-Data'!$AS24</f>
        <v>153.41651633175641</v>
      </c>
      <c r="BT147">
        <f>(BQ147*'Default-Data'!$F$19/wind_dollar_index)/'Mexico-IO-Data'!$AS24</f>
        <v>13.990464639121742</v>
      </c>
      <c r="BU147" s="84">
        <v>13160.029493333866</v>
      </c>
      <c r="BV147" s="84">
        <v>4993.0370490657406</v>
      </c>
      <c r="BW147" s="18">
        <f>BH147*'Mexico-IO-Data'!AQ24</f>
        <v>0</v>
      </c>
      <c r="BX147">
        <f>BU147*'Mexico-IO-Data'!$AQ24</f>
        <v>4836.6230064023484</v>
      </c>
      <c r="BY147">
        <f>BV147*'Mexico-IO-Data'!$AQ24</f>
        <v>1835.0595548105273</v>
      </c>
      <c r="BZ147" s="18">
        <f>BH147*'Mexico-IO-Data'!AR24</f>
        <v>0</v>
      </c>
      <c r="CA147">
        <f>BX147*'Mexico-IO-Data'!$AR24</f>
        <v>645.38557565152075</v>
      </c>
      <c r="CB147">
        <f>BY147*'Mexico-IO-Data'!$AR24</f>
        <v>244.86526354617732</v>
      </c>
      <c r="CC147">
        <f>(CA147*'Default-Data'!$F$19/wind_dollar_index)/'Mexico-IO-Data'!$AS24</f>
        <v>0.10843150157147562</v>
      </c>
      <c r="CD147">
        <f>(CB147*'Default-Data'!$F$19/wind_dollar_index)/'Mexico-IO-Data'!$AS24</f>
        <v>4.1139915750679129E-2</v>
      </c>
      <c r="CE147">
        <f>(CC147*'Default-Data'!$F$19/wind_dollar_index)/'Mexico-IO-Data'!$AS24</f>
        <v>1.8217622110899767E-5</v>
      </c>
      <c r="CG147" t="s">
        <v>282</v>
      </c>
      <c r="CH147">
        <f>'Wind-Inputs'!B15*'Wind-Inputs'!C15</f>
        <v>11434441.480493493</v>
      </c>
      <c r="CI147">
        <v>0</v>
      </c>
      <c r="CK147" s="84">
        <v>5010381.2617694791</v>
      </c>
      <c r="CL147" s="84">
        <v>456172.09463328309</v>
      </c>
      <c r="CM147">
        <f>CH147*'Philippines-IO-Data'!AN24</f>
        <v>2879628.0921920626</v>
      </c>
      <c r="CN147">
        <f>CK147*'Philippines-IO-Data'!$AN24</f>
        <v>1261804.9301837359</v>
      </c>
      <c r="CO147">
        <f>CL147*'Philippines-IO-Data'!$AN24</f>
        <v>114881.51658487519</v>
      </c>
      <c r="CP147">
        <f>CH147*'Philippines-IO-Data'!AO24</f>
        <v>882744.32688495738</v>
      </c>
      <c r="CQ147">
        <f>CK147*'Philippines-IO-Data'!$AO24</f>
        <v>386803.81913737487</v>
      </c>
      <c r="CR147">
        <f>CL147*'Philippines-IO-Data'!$AO24</f>
        <v>35216.70291528567</v>
      </c>
      <c r="CS147" s="54">
        <f>(CP147*'Default-Data'!$F$19/wind_dollar_index)/'Philippines-IO-Data'!$AP24</f>
        <v>214.81999762717936</v>
      </c>
      <c r="CT147" s="54">
        <f>(CQ147*'Default-Data'!$F$19/wind_dollar_index)/'Philippines-IO-Data'!$AP24</f>
        <v>94.130534718354298</v>
      </c>
      <c r="CU147" s="54">
        <f>(CR147*'Default-Data'!$F$19/wind_dollar_index)/'Philippines-IO-Data'!$AP24</f>
        <v>8.5701508424247059</v>
      </c>
      <c r="CV147" s="84">
        <v>13946.473271870564</v>
      </c>
      <c r="CW147" s="84">
        <v>4184.1166288523164</v>
      </c>
      <c r="CX147">
        <f>CI147*'Philippines-IO-Data'!AN24</f>
        <v>0</v>
      </c>
      <c r="CY147">
        <f>CV147*'Philippines-IO-Data'!$AN24</f>
        <v>3512.253422189096</v>
      </c>
      <c r="CZ147">
        <f>CW147*'Philippines-IO-Data'!$AN24</f>
        <v>1053.7200094998498</v>
      </c>
      <c r="DA147">
        <f>CI147*'Philippines-IO-Data'!AO24</f>
        <v>0</v>
      </c>
      <c r="DB147">
        <f>CV147*'Philippines-IO-Data'!$AO24</f>
        <v>1076.6743773011201</v>
      </c>
      <c r="DC147">
        <f>CW147*'Philippines-IO-Data'!$AO24</f>
        <v>323.01579604437217</v>
      </c>
      <c r="DD147" s="20">
        <f>(DA147*'Default-Data'!$F$19/wind_dollar_index)/'Philippines-IO-Data'!$AP24</f>
        <v>0</v>
      </c>
      <c r="DE147" s="20">
        <f>(DB147*'Default-Data'!$F$19/wind_dollar_index)/'Philippines-IO-Data'!$AP24</f>
        <v>0.26201379055389179</v>
      </c>
      <c r="DF147" s="20">
        <f>(DC147*'Default-Data'!$F$19/wind_dollar_index)/'Philippines-IO-Data'!$AP24</f>
        <v>7.8607418282322969E-2</v>
      </c>
      <c r="DH147" t="s">
        <v>939</v>
      </c>
      <c r="DI147">
        <f t="shared" si="287"/>
        <v>11434441.480493493</v>
      </c>
      <c r="DJ147">
        <f t="shared" si="288"/>
        <v>0</v>
      </c>
      <c r="DL147" s="84">
        <v>19376237.853139166</v>
      </c>
      <c r="DM147" s="84">
        <v>1609356.826414004</v>
      </c>
      <c r="DN147">
        <f>DI147*'SouthAfrica-IO-Data'!AR24</f>
        <v>3004922.9270201134</v>
      </c>
      <c r="DO147">
        <f>DL147*'SouthAfrica-IO-Data'!$AR24</f>
        <v>5091993.4710951876</v>
      </c>
      <c r="DP147">
        <f>DM147*'SouthAfrica-IO-Data'!$AR24</f>
        <v>422932.17676593113</v>
      </c>
      <c r="DQ147">
        <f>DI147*'SouthAfrica-IO-Data'!AS24</f>
        <v>2791212.0423399541</v>
      </c>
      <c r="DR147">
        <f>DL147*'SouthAfrica-IO-Data'!$AS24</f>
        <v>4729849.5972180311</v>
      </c>
      <c r="DS147">
        <f>DM147*'SouthAfrica-IO-Data'!$AS24</f>
        <v>392853.13252702123</v>
      </c>
      <c r="DT147">
        <f>(DQ147*'Default-Data'!$F$19/wind_dollar_index)/'SouthAfrica-IO-Data'!$AT24</f>
        <v>170.81678445386922</v>
      </c>
      <c r="DU147">
        <f>(DR147*'Default-Data'!$F$19/wind_dollar_index)/'SouthAfrica-IO-Data'!$AT24</f>
        <v>289.45765742322277</v>
      </c>
      <c r="DV147">
        <f>(DS147*'Default-Data'!$F$19/wind_dollar_index)/'SouthAfrica-IO-Data'!$AT24</f>
        <v>24.041852730270772</v>
      </c>
      <c r="DW147" s="84">
        <v>27966.344709641096</v>
      </c>
      <c r="DX147" s="84">
        <v>15704.566230130484</v>
      </c>
      <c r="DY147">
        <f>DJ147*'SouthAfrica-IO-Data'!AR24</f>
        <v>0</v>
      </c>
      <c r="DZ147">
        <f>'SouthAfrica-IO-Data'!$AR24*Calculations!DW147</f>
        <v>7349.4372721492373</v>
      </c>
      <c r="EA147">
        <f>'SouthAfrica-IO-Data'!$AR24*Calculations!DX147</f>
        <v>4127.0936760951636</v>
      </c>
      <c r="EB147">
        <f>DJ147*'SouthAfrica-IO-Data'!AS24</f>
        <v>0</v>
      </c>
      <c r="EC147">
        <f>DW147*'SouthAfrica-IO-Data'!$AS24</f>
        <v>6826.7434196017721</v>
      </c>
      <c r="ED147">
        <f>DX147*'SouthAfrica-IO-Data'!$AS24</f>
        <v>3833.5737216413422</v>
      </c>
      <c r="EE147">
        <f>(EB147*'Default-Data'!$F$19/wind_dollar_index)/'SouthAfrica-IO-Data'!$AT24</f>
        <v>0</v>
      </c>
      <c r="EF147">
        <f>(EC147*'Default-Data'!$F$19/wind_dollar_index)/'SouthAfrica-IO-Data'!$AT24</f>
        <v>0.41778350821759547</v>
      </c>
      <c r="EG147">
        <f>(ED147*'Default-Data'!$F$19/wind_dollar_index)/'SouthAfrica-IO-Data'!$AT24</f>
        <v>0.23460730541584218</v>
      </c>
      <c r="EI147" t="s">
        <v>140</v>
      </c>
      <c r="EJ147">
        <v>0</v>
      </c>
      <c r="EK147">
        <v>0</v>
      </c>
      <c r="EM147" s="84">
        <v>26424.650677214224</v>
      </c>
      <c r="EN147" s="84">
        <v>2417345.6781506641</v>
      </c>
      <c r="EO147">
        <f>EJ147*'Zambia-IO-Data'!BO22</f>
        <v>0</v>
      </c>
      <c r="EP147">
        <f>EM147*'Zambia-IO-Data'!$BO22</f>
        <v>2411.2172288313031</v>
      </c>
      <c r="EQ147">
        <f>EN147*'Zambia-IO-Data'!$BO22</f>
        <v>220579.85244148769</v>
      </c>
      <c r="ER147">
        <f>EJ147*'Zambia-IO-Data'!BN22</f>
        <v>0</v>
      </c>
      <c r="ES147">
        <f>EM147*'Zambia-IO-Data'!$BN22</f>
        <v>1025.1188666589508</v>
      </c>
      <c r="ET147">
        <f>EN147*'Zambia-IO-Data'!$BN22</f>
        <v>93778.596817763799</v>
      </c>
      <c r="EU147">
        <f>(ER147*'Default-Data'!$F$19/wind_dollar_index)/'Zambia-IO-Data'!$BP22</f>
        <v>0</v>
      </c>
      <c r="EV147">
        <f>(ES147*'Default-Data'!$F$19/wind_dollar_index)/'Zambia-IO-Data'!$BP22</f>
        <v>7.7664667088845736</v>
      </c>
      <c r="EW147">
        <f>(ET147*'Default-Data'!$F$19/wind_dollar_index)/'Zambia-IO-Data'!$BP22</f>
        <v>710.48185130454794</v>
      </c>
      <c r="EX147" s="84">
        <v>152.37285605897165</v>
      </c>
      <c r="EY147" s="84">
        <v>11447.657538743464</v>
      </c>
      <c r="EZ147">
        <f>EK147*'Zambia-IO-Data'!BO22</f>
        <v>0</v>
      </c>
      <c r="FA147">
        <f>EX147*'Zambia-IO-Data'!$BO22</f>
        <v>13.903837754511336</v>
      </c>
      <c r="FB147">
        <f>EY147*'Zambia-IO-Data'!$BO22</f>
        <v>1044.5848243882544</v>
      </c>
      <c r="FC147">
        <f>EK147*'Zambia-IO-Data'!BN22</f>
        <v>0</v>
      </c>
      <c r="FD147">
        <f>EX147*'Zambia-IO-Data'!$BN22</f>
        <v>5.911158161400059</v>
      </c>
      <c r="FE147">
        <f>EY147*'Zambia-IO-Data'!$BN22</f>
        <v>444.1008460382667</v>
      </c>
      <c r="FF147">
        <f>(FC147*'Default-Data'!$F$19/wind_dollar_index)/'Zambia-IO-Data'!$BP22</f>
        <v>0</v>
      </c>
      <c r="FG147">
        <f>(FD147*'Default-Data'!$F$19/wind_dollar_index)/'Zambia-IO-Data'!$BP22</f>
        <v>4.478389244858022E-2</v>
      </c>
      <c r="FH147">
        <f>(FE147*'Default-Data'!$F$19/wind_dollar_index)/'Zambia-IO-Data'!$BP22</f>
        <v>3.3645799997661725</v>
      </c>
      <c r="FJ147" t="s">
        <v>282</v>
      </c>
      <c r="FK147">
        <f t="shared" si="289"/>
        <v>11434441.480493493</v>
      </c>
      <c r="FL147">
        <f t="shared" si="290"/>
        <v>0</v>
      </c>
      <c r="FN147">
        <v>8450430.5283846445</v>
      </c>
      <c r="FO147">
        <v>1142104.2959620319</v>
      </c>
      <c r="FP147">
        <f>FK147*CustomRegion1!C20</f>
        <v>2879628.0921920626</v>
      </c>
      <c r="FQ147">
        <f>FN147*CustomRegion1!$C20</f>
        <v>2128140.4240134005</v>
      </c>
      <c r="FR147">
        <f>FO147*CustomRegion1!$C20</f>
        <v>287625.3834064455</v>
      </c>
      <c r="FS147">
        <f>FK147*CustomRegion1!D20</f>
        <v>882744.32688495738</v>
      </c>
      <c r="FT147">
        <f>FN147*CustomRegion1!$D20</f>
        <v>652377.2605240579</v>
      </c>
      <c r="FU147">
        <f>FO147*CustomRegion1!$D20</f>
        <v>88170.995469374713</v>
      </c>
      <c r="FV147">
        <f>(FS147*'Default-Data'!$C$58/wind_dollar_index)/CustomRegion1!$E20</f>
        <v>215.71762871048222</v>
      </c>
      <c r="FW147">
        <f>(FT147*'Default-Data'!$C$58/wind_dollar_index)/CustomRegion1!$E20</f>
        <v>159.42246398965599</v>
      </c>
      <c r="FX147">
        <f>(FU147*'Default-Data'!$C$58/wind_dollar_index)/CustomRegion1!$E20</f>
        <v>21.546485754051123</v>
      </c>
      <c r="FY147">
        <v>30504.165703598941</v>
      </c>
      <c r="FZ147">
        <v>10544.712236923457</v>
      </c>
      <c r="GA147">
        <f>FL147*CustomRegion1!C20</f>
        <v>0</v>
      </c>
      <c r="GB147">
        <f>FY147*CustomRegion1!$C20</f>
        <v>7682.1113334495894</v>
      </c>
      <c r="GC147">
        <f>FZ147*CustomRegion1!$C20</f>
        <v>2655.5603641268267</v>
      </c>
      <c r="GD147">
        <f>FL147*CustomRegion1!D20</f>
        <v>0</v>
      </c>
      <c r="GE147">
        <f>FY147*CustomRegion1!$D20</f>
        <v>2354.9361170938892</v>
      </c>
      <c r="GF147">
        <f>FZ147*CustomRegion1!$D20</f>
        <v>814.05680563042586</v>
      </c>
      <c r="GG147">
        <f>(GD147*'Default-Data'!$C$58/wind_dollar_index)/CustomRegion1!$E20</f>
        <v>0</v>
      </c>
      <c r="GH147">
        <f>(GE147*'Default-Data'!$C$58/wind_dollar_index)/CustomRegion1!$E20</f>
        <v>0.57547946723918042</v>
      </c>
      <c r="GI147">
        <f>(GF147*'Default-Data'!$C$58/wind_dollar_index)/CustomRegion1!$E20</f>
        <v>0.19893235039630117</v>
      </c>
      <c r="GK147" t="s">
        <v>45</v>
      </c>
      <c r="GL147">
        <f t="shared" si="291"/>
        <v>11434441.480493493</v>
      </c>
      <c r="GM147">
        <f t="shared" si="292"/>
        <v>0</v>
      </c>
      <c r="GO147">
        <v>13937898.195155572</v>
      </c>
      <c r="GP147">
        <v>3208817.5928264782</v>
      </c>
      <c r="GQ147">
        <f>GL147*CustomRegion2!C24</f>
        <v>3956333.5411473545</v>
      </c>
      <c r="GR147">
        <f>GO147*CustomRegion2!$C24</f>
        <v>4822533.2401815988</v>
      </c>
      <c r="GS147">
        <f>GP147*CustomRegion2!$C24</f>
        <v>1110255.598542379</v>
      </c>
      <c r="GT147">
        <f>GL147*CustomRegion2!D24</f>
        <v>1763045.3783870405</v>
      </c>
      <c r="GU147">
        <f>GO147*CustomRegion2!$D24</f>
        <v>2149046.5484753666</v>
      </c>
      <c r="GV147">
        <f>GP147*CustomRegion2!$D24</f>
        <v>494758.84211491811</v>
      </c>
      <c r="GW147">
        <f>(GT147*'Default-Data'!$C$59/wind_dollar_index)/CustomRegion2!$E24</f>
        <v>296.20999434976557</v>
      </c>
      <c r="GX147">
        <f>(GU147*'Default-Data'!$C$59/wind_dollar_index)/CustomRegion2!$E24</f>
        <v>361.06221302349593</v>
      </c>
      <c r="GY147">
        <f>(GV147*'Default-Data'!$C$59/wind_dollar_index)/CustomRegion2!$E24</f>
        <v>83.124640819757673</v>
      </c>
      <c r="GZ147">
        <v>0</v>
      </c>
      <c r="HA147">
        <v>0</v>
      </c>
      <c r="HB147">
        <f>GM147*CustomRegion2!C24</f>
        <v>0</v>
      </c>
      <c r="HC147">
        <f>GZ147*CustomRegion2!$C24</f>
        <v>0</v>
      </c>
      <c r="HD147">
        <f>HA147*CustomRegion2!$C24</f>
        <v>0</v>
      </c>
      <c r="HE147">
        <f>GM147*CustomRegion2!D24</f>
        <v>0</v>
      </c>
      <c r="HF147">
        <f>GZ147*CustomRegion2!$D24</f>
        <v>0</v>
      </c>
      <c r="HG147">
        <f>HA147*CustomRegion2!$D24</f>
        <v>0</v>
      </c>
      <c r="HH147">
        <f>(HE147*'Default-Data'!$C$59/wind_dollar_index)/CustomRegion2!$E24</f>
        <v>0</v>
      </c>
      <c r="HI147">
        <f>(HF147*'Default-Data'!$C$59/wind_dollar_index)/CustomRegion2!$E24</f>
        <v>0</v>
      </c>
      <c r="HJ147">
        <f>(HG147*'Default-Data'!$C$59/wind_dollar_index)/CustomRegion2!$E24</f>
        <v>0</v>
      </c>
      <c r="HL147" t="s">
        <v>140</v>
      </c>
      <c r="HM147">
        <f t="shared" si="293"/>
        <v>0</v>
      </c>
      <c r="HN147">
        <f t="shared" si="294"/>
        <v>0</v>
      </c>
      <c r="HP147">
        <v>26424.650677214224</v>
      </c>
      <c r="HQ147">
        <v>2417345.6781506641</v>
      </c>
      <c r="HR147">
        <f>HM147*CustomRegion3!D23</f>
        <v>0</v>
      </c>
      <c r="HS147">
        <f>HP147*CustomRegion3!$D23</f>
        <v>2411.2172288313031</v>
      </c>
      <c r="HT147">
        <f>HQ147*CustomRegion3!$D23</f>
        <v>220579.85244148769</v>
      </c>
      <c r="HU147">
        <f>HM147*CustomRegion3!E23</f>
        <v>0</v>
      </c>
      <c r="HV147">
        <f>HP147*CustomRegion3!$E23</f>
        <v>1025.1188666589508</v>
      </c>
      <c r="HW147">
        <f>HQ147*CustomRegion3!$E23</f>
        <v>93778.596817763799</v>
      </c>
      <c r="HX147">
        <f>(HU147*'Default-Data'!$C$60/wind_dollar_index)/CustomRegion3!$F23</f>
        <v>0</v>
      </c>
      <c r="HY147">
        <f>(HV147*'Default-Data'!$C$60/wind_dollar_index)/CustomRegion3!$F23</f>
        <v>7.7979219154241379</v>
      </c>
      <c r="HZ147">
        <f>(HW147*'Default-Data'!$C$60/wind_dollar_index)/CustomRegion3!$F23</f>
        <v>713.35939578044588</v>
      </c>
      <c r="IA147">
        <v>152.37285605897165</v>
      </c>
      <c r="IB147">
        <v>11447.657538743464</v>
      </c>
      <c r="IC147">
        <f>HN147*CustomRegion3!D23</f>
        <v>0</v>
      </c>
      <c r="ID147">
        <f>IA147*CustomRegion3!$D23</f>
        <v>13.903837754511336</v>
      </c>
      <c r="IE147">
        <f>IB147*CustomRegion3!$D23</f>
        <v>1044.5848243882544</v>
      </c>
      <c r="IF147">
        <f>HN147*CustomRegion3!E23</f>
        <v>0</v>
      </c>
      <c r="IG147">
        <f>IA147*CustomRegion3!$E23</f>
        <v>5.911158161400059</v>
      </c>
      <c r="IH147">
        <f>IB147*CustomRegion3!$E23</f>
        <v>444.1008460382667</v>
      </c>
      <c r="II147">
        <f>(IF147*'Default-Data'!$C$60/wind_dollar_index)/CustomRegion3!$F23</f>
        <v>0</v>
      </c>
      <c r="IJ147">
        <f>(IG147*'Default-Data'!$C$60/wind_dollar_index)/CustomRegion3!$F23</f>
        <v>4.4965273073698228E-2</v>
      </c>
      <c r="IK147">
        <f>(IH147*'Default-Data'!$C$60/wind_dollar_index)/CustomRegion3!$F23</f>
        <v>3.3782069890752826</v>
      </c>
    </row>
    <row r="148" spans="30:245" x14ac:dyDescent="0.3">
      <c r="AD148">
        <v>147</v>
      </c>
      <c r="AE148" t="s">
        <v>283</v>
      </c>
      <c r="AF148">
        <v>0</v>
      </c>
      <c r="AG148">
        <v>0</v>
      </c>
      <c r="AI148" s="84">
        <v>1277820.1613128483</v>
      </c>
      <c r="AJ148" s="84">
        <v>240273.07716246159</v>
      </c>
      <c r="AK148">
        <f>AF148*'Colombia-IO-Data'!AN25</f>
        <v>0</v>
      </c>
      <c r="AL148">
        <f>AI148*'Colombia-IO-Data'!$AN25</f>
        <v>449453.68326993752</v>
      </c>
      <c r="AM148">
        <f>AJ148*'Colombia-IO-Data'!$AN25</f>
        <v>84512.37724275561</v>
      </c>
      <c r="AN148">
        <f>AK148*'Colombia-IO-Data'!$AO25</f>
        <v>0</v>
      </c>
      <c r="AO148">
        <f>AL148*'Colombia-IO-Data'!$AO25</f>
        <v>229746.84941155495</v>
      </c>
      <c r="AP148">
        <f>AM148*'Colombia-IO-Data'!$AO25</f>
        <v>43200.118567373189</v>
      </c>
      <c r="AQ148">
        <f>(Calculations!AN148*'Default-Data'!$F$19/wind_dollar_index)/'Colombia-IO-Data'!$AP25</f>
        <v>0</v>
      </c>
      <c r="AR148">
        <f>(Calculations!AO148*'Default-Data'!$F$19/wind_dollar_index)/'Colombia-IO-Data'!$AP25</f>
        <v>42.428789377848737</v>
      </c>
      <c r="AS148">
        <f>(Calculations!AP148*'Default-Data'!$F$19/wind_dollar_index)/'Colombia-IO-Data'!$AP25</f>
        <v>7.9780364191622475</v>
      </c>
      <c r="AT148" s="84">
        <v>1942.0943239388862</v>
      </c>
      <c r="AU148" s="84">
        <v>2660.4255422835695</v>
      </c>
      <c r="AV148">
        <f>AG148*'Colombia-IO-Data'!AN25</f>
        <v>0</v>
      </c>
      <c r="AW148">
        <f>AT148*'Colombia-IO-Data'!$AN25</f>
        <v>683.10195251197342</v>
      </c>
      <c r="AX148">
        <f>AU148*'Colombia-IO-Data'!$AN25</f>
        <v>935.76396369912879</v>
      </c>
      <c r="AY148">
        <f>AV148*'Colombia-IO-Data'!$AO25</f>
        <v>0</v>
      </c>
      <c r="AZ148">
        <f>AW148*'Colombia-IO-Data'!$AO25</f>
        <v>349.18063252860378</v>
      </c>
      <c r="BA148">
        <f>AX148*'Colombia-IO-Data'!$AO25</f>
        <v>478.33365362282132</v>
      </c>
      <c r="BB148">
        <f>(AY148*'Default-Data'!$F$19/wind_dollar_index)/'Colombia-IO-Data'!$AP25</f>
        <v>0</v>
      </c>
      <c r="BC148">
        <f>(AZ148*'Default-Data'!$F$19/wind_dollar_index)/'Colombia-IO-Data'!$AP25</f>
        <v>6.4485374011988533E-2</v>
      </c>
      <c r="BD148">
        <f>(BA148*'Default-Data'!$F$19/wind_dollar_index)/'Colombia-IO-Data'!$AP25</f>
        <v>8.8336871186181373E-2</v>
      </c>
      <c r="BF148" t="s">
        <v>940</v>
      </c>
      <c r="BG148" s="18">
        <f t="shared" si="285"/>
        <v>0</v>
      </c>
      <c r="BH148" s="18">
        <f t="shared" si="286"/>
        <v>0</v>
      </c>
      <c r="BJ148" s="84">
        <v>662917.44738674059</v>
      </c>
      <c r="BK148" s="84">
        <v>109553.35876682156</v>
      </c>
      <c r="BL148" s="18">
        <f>BG148*'Mexico-IO-Data'!AQ25</f>
        <v>0</v>
      </c>
      <c r="BM148">
        <f>BJ148*'Mexico-IO-Data'!$AQ25</f>
        <v>234974.7912707215</v>
      </c>
      <c r="BN148">
        <f>BK148*'Mexico-IO-Data'!$AQ25</f>
        <v>38831.799812658319</v>
      </c>
      <c r="BO148" s="18">
        <f>BG148*'Mexico-IO-Data'!AR25</f>
        <v>0</v>
      </c>
      <c r="BP148">
        <f>BJ148*'Mexico-IO-Data'!$AR25</f>
        <v>84029.356013444849</v>
      </c>
      <c r="BQ148">
        <f>BK148*'Mexico-IO-Data'!$AR25</f>
        <v>13886.643386103804</v>
      </c>
      <c r="BR148">
        <f>(BO148*'Default-Data'!$F$19/wind_dollar_index)/'Mexico-IO-Data'!$AS25</f>
        <v>0</v>
      </c>
      <c r="BS148">
        <f>(BP148*'Default-Data'!$F$19/wind_dollar_index)/'Mexico-IO-Data'!$AS25</f>
        <v>7.3653482901063496</v>
      </c>
      <c r="BT148">
        <f>(BQ148*'Default-Data'!$F$19/wind_dollar_index)/'Mexico-IO-Data'!$AS25</f>
        <v>1.2171932521152644</v>
      </c>
      <c r="BU148" s="84">
        <v>1459.712005479309</v>
      </c>
      <c r="BV148" s="84">
        <v>876.53968237701019</v>
      </c>
      <c r="BW148" s="18">
        <f>BH148*'Mexico-IO-Data'!AQ25</f>
        <v>0</v>
      </c>
      <c r="BX148">
        <f>BU148*'Mexico-IO-Data'!$AQ25</f>
        <v>517.4030720642146</v>
      </c>
      <c r="BY148">
        <f>BV148*'Mexico-IO-Data'!$AQ25</f>
        <v>310.6943854305955</v>
      </c>
      <c r="BZ148" s="18">
        <f>BH148*'Mexico-IO-Data'!AR25</f>
        <v>0</v>
      </c>
      <c r="CA148">
        <f>BX148*'Mexico-IO-Data'!$AR25</f>
        <v>65.584405895972438</v>
      </c>
      <c r="CB148">
        <f>BY148*'Mexico-IO-Data'!$AR25</f>
        <v>39.382655001226851</v>
      </c>
      <c r="CC148">
        <f>(CA148*'Default-Data'!$F$19/wind_dollar_index)/'Mexico-IO-Data'!$AS25</f>
        <v>5.7486099470553135E-3</v>
      </c>
      <c r="CD148">
        <f>(CB148*'Default-Data'!$F$19/wind_dollar_index)/'Mexico-IO-Data'!$AS25</f>
        <v>3.4519718397785074E-3</v>
      </c>
      <c r="CE148">
        <f>(CC148*'Default-Data'!$F$19/wind_dollar_index)/'Mexico-IO-Data'!$AS25</f>
        <v>5.0387765005907746E-7</v>
      </c>
      <c r="CG148" t="s">
        <v>283</v>
      </c>
      <c r="CH148">
        <v>0</v>
      </c>
      <c r="CI148">
        <v>0</v>
      </c>
      <c r="CK148" s="84">
        <v>939285.06360830681</v>
      </c>
      <c r="CL148" s="84">
        <v>109576.21157392685</v>
      </c>
      <c r="CM148">
        <f>CH148*'Philippines-IO-Data'!AN25</f>
        <v>0</v>
      </c>
      <c r="CN148">
        <f>CK148*'Philippines-IO-Data'!$AN25</f>
        <v>343653.78825837275</v>
      </c>
      <c r="CO148">
        <f>CL148*'Philippines-IO-Data'!$AN25</f>
        <v>40090.36411770733</v>
      </c>
      <c r="CP148">
        <f>CH148*'Philippines-IO-Data'!AO25</f>
        <v>0</v>
      </c>
      <c r="CQ148">
        <f>CK148*'Philippines-IO-Data'!$AO25</f>
        <v>102239.52851910277</v>
      </c>
      <c r="CR148">
        <f>CL148*'Philippines-IO-Data'!$AO25</f>
        <v>11927.178065826805</v>
      </c>
      <c r="CS148" s="54">
        <f>(CP148*'Default-Data'!$F$19/wind_dollar_index)/'Philippines-IO-Data'!$AP25</f>
        <v>0</v>
      </c>
      <c r="CT148" s="54">
        <f>(CQ148*'Default-Data'!$F$19/wind_dollar_index)/'Philippines-IO-Data'!$AP25</f>
        <v>24.880471734529657</v>
      </c>
      <c r="CU148" s="54">
        <f>(CR148*'Default-Data'!$F$19/wind_dollar_index)/'Philippines-IO-Data'!$AP25</f>
        <v>2.9025350667971783</v>
      </c>
      <c r="CV148" s="84">
        <v>5508.3675641437831</v>
      </c>
      <c r="CW148" s="84">
        <v>1005.0585170968798</v>
      </c>
      <c r="CX148">
        <f>CI148*'Philippines-IO-Data'!AN25</f>
        <v>0</v>
      </c>
      <c r="CY148">
        <f>CV148*'Philippines-IO-Data'!$AN25</f>
        <v>2015.3321434343045</v>
      </c>
      <c r="CZ148">
        <f>CW148*'Philippines-IO-Data'!$AN25</f>
        <v>367.71815096776402</v>
      </c>
      <c r="DA148">
        <f>CI148*'Philippines-IO-Data'!AO25</f>
        <v>0</v>
      </c>
      <c r="DB148">
        <f>CV148*'Philippines-IO-Data'!$AO25</f>
        <v>599.57612921526118</v>
      </c>
      <c r="DC148">
        <f>CW148*'Philippines-IO-Data'!$AO25</f>
        <v>109.39885334421155</v>
      </c>
      <c r="DD148" s="20">
        <f>(DA148*'Default-Data'!$F$19/wind_dollar_index)/'Philippines-IO-Data'!$AP25</f>
        <v>0</v>
      </c>
      <c r="DE148" s="20">
        <f>(DB148*'Default-Data'!$F$19/wind_dollar_index)/'Philippines-IO-Data'!$AP25</f>
        <v>0.1459096804505679</v>
      </c>
      <c r="DF148" s="20">
        <f>(DC148*'Default-Data'!$F$19/wind_dollar_index)/'Philippines-IO-Data'!$AP25</f>
        <v>2.6622727215648716E-2</v>
      </c>
      <c r="DH148" t="s">
        <v>940</v>
      </c>
      <c r="DI148">
        <f t="shared" si="287"/>
        <v>0</v>
      </c>
      <c r="DJ148">
        <f t="shared" si="288"/>
        <v>0</v>
      </c>
      <c r="DL148" s="84">
        <v>680261.01548750023</v>
      </c>
      <c r="DM148" s="84">
        <v>259963.86524778791</v>
      </c>
      <c r="DN148">
        <f>DI148*'SouthAfrica-IO-Data'!AR25</f>
        <v>0</v>
      </c>
      <c r="DO148">
        <f>DL148*'SouthAfrica-IO-Data'!$AR25</f>
        <v>206725.9739020569</v>
      </c>
      <c r="DP148">
        <f>DM148*'SouthAfrica-IO-Data'!$AR25</f>
        <v>79000.974624687326</v>
      </c>
      <c r="DQ148">
        <f>DI148*'SouthAfrica-IO-Data'!AS25</f>
        <v>0</v>
      </c>
      <c r="DR148">
        <f>DL148*'SouthAfrica-IO-Data'!$AS25</f>
        <v>165513.1270070473</v>
      </c>
      <c r="DS148">
        <f>DM148*'SouthAfrica-IO-Data'!$AS25</f>
        <v>63251.356856257597</v>
      </c>
      <c r="DT148">
        <f>(DQ148*'Default-Data'!$F$19/wind_dollar_index)/'SouthAfrica-IO-Data'!$AT25</f>
        <v>0</v>
      </c>
      <c r="DU148">
        <f>(DR148*'Default-Data'!$F$19/wind_dollar_index)/'SouthAfrica-IO-Data'!$AT25</f>
        <v>10.1290836064705</v>
      </c>
      <c r="DV148">
        <f>(DS148*'Default-Data'!$F$19/wind_dollar_index)/'SouthAfrica-IO-Data'!$AT25</f>
        <v>3.8708608398925062</v>
      </c>
      <c r="DW148" s="84">
        <v>7363.2632180780765</v>
      </c>
      <c r="DX148" s="84">
        <v>2536.8020765920392</v>
      </c>
      <c r="DY148">
        <f>DJ148*'SouthAfrica-IO-Data'!AR25</f>
        <v>0</v>
      </c>
      <c r="DZ148">
        <f>'SouthAfrica-IO-Data'!$AR25*Calculations!DW148</f>
        <v>2237.6377966677028</v>
      </c>
      <c r="EA148">
        <f>'SouthAfrica-IO-Data'!$AR25*Calculations!DX148</f>
        <v>770.91420490181815</v>
      </c>
      <c r="EB148">
        <f>DJ148*'SouthAfrica-IO-Data'!AS25</f>
        <v>0</v>
      </c>
      <c r="EC148">
        <f>DW148*'SouthAfrica-IO-Data'!$AS25</f>
        <v>1791.5427938005519</v>
      </c>
      <c r="ED148">
        <f>DX148*'SouthAfrica-IO-Data'!$AS25</f>
        <v>617.22491034389532</v>
      </c>
      <c r="EE148">
        <f>(EB148*'Default-Data'!$F$19/wind_dollar_index)/'SouthAfrica-IO-Data'!$AT25</f>
        <v>0</v>
      </c>
      <c r="EF148">
        <f>(EC148*'Default-Data'!$F$19/wind_dollar_index)/'SouthAfrica-IO-Data'!$AT25</f>
        <v>0.10963895777404332</v>
      </c>
      <c r="EG148">
        <f>(ED148*'Default-Data'!$F$19/wind_dollar_index)/'SouthAfrica-IO-Data'!$AT25</f>
        <v>3.7772972053167583E-2</v>
      </c>
      <c r="EI148" t="s">
        <v>141</v>
      </c>
      <c r="EJ148">
        <v>0</v>
      </c>
      <c r="EK148">
        <v>0</v>
      </c>
      <c r="EM148" s="84">
        <v>1883959.1099874587</v>
      </c>
      <c r="EN148" s="84">
        <v>103759.39772816189</v>
      </c>
      <c r="EO148">
        <f>EJ148*'Zambia-IO-Data'!BO23</f>
        <v>0</v>
      </c>
      <c r="EP148">
        <f>EM148*'Zambia-IO-Data'!$BO23</f>
        <v>603895.20299129141</v>
      </c>
      <c r="EQ148">
        <f>EN148*'Zambia-IO-Data'!$BO23</f>
        <v>33259.64041423361</v>
      </c>
      <c r="ER148">
        <f>EJ148*'Zambia-IO-Data'!BN23</f>
        <v>0</v>
      </c>
      <c r="ES148">
        <f>EM148*'Zambia-IO-Data'!$BN23</f>
        <v>342717.06280451466</v>
      </c>
      <c r="ET148">
        <f>EN148*'Zambia-IO-Data'!$BN23</f>
        <v>18875.205857306421</v>
      </c>
      <c r="EU148">
        <f>(ER148*'Default-Data'!$F$19/wind_dollar_index)/'Zambia-IO-Data'!$BP23</f>
        <v>0</v>
      </c>
      <c r="EV148">
        <f>(ES148*'Default-Data'!$F$19/wind_dollar_index)/'Zambia-IO-Data'!$BP23</f>
        <v>2596.4800233488381</v>
      </c>
      <c r="EW148">
        <f>(ET148*'Default-Data'!$F$19/wind_dollar_index)/'Zambia-IO-Data'!$BP23</f>
        <v>143.00161930673355</v>
      </c>
      <c r="EX148" s="84">
        <v>5508.9138679926591</v>
      </c>
      <c r="EY148" s="84">
        <v>504.8513927380136</v>
      </c>
      <c r="EZ148">
        <f>EK148*'Zambia-IO-Data'!BO23</f>
        <v>0</v>
      </c>
      <c r="FA148">
        <f>EX148*'Zambia-IO-Data'!$BO23</f>
        <v>1765.8592699472727</v>
      </c>
      <c r="FB148">
        <f>EY148*'Zambia-IO-Data'!$BO23</f>
        <v>161.82799970642063</v>
      </c>
      <c r="FC148">
        <f>EK148*'Zambia-IO-Data'!BN23</f>
        <v>0</v>
      </c>
      <c r="FD148">
        <f>EX148*'Zambia-IO-Data'!$BN23</f>
        <v>1002.1442451020447</v>
      </c>
      <c r="FE148">
        <f>EY148*'Zambia-IO-Data'!$BN23</f>
        <v>91.83914106983579</v>
      </c>
      <c r="FF148">
        <f>(FC148*'Default-Data'!$F$19/wind_dollar_index)/'Zambia-IO-Data'!$BP23</f>
        <v>0</v>
      </c>
      <c r="FG148">
        <f>(FD148*'Default-Data'!$F$19/wind_dollar_index)/'Zambia-IO-Data'!$BP23</f>
        <v>7.592407251709159</v>
      </c>
      <c r="FH148">
        <f>(FE148*'Default-Data'!$F$19/wind_dollar_index)/'Zambia-IO-Data'!$BP23</f>
        <v>0.69578822016620989</v>
      </c>
      <c r="FJ148" t="s">
        <v>283</v>
      </c>
      <c r="FK148">
        <f t="shared" si="289"/>
        <v>0</v>
      </c>
      <c r="FL148">
        <f t="shared" si="290"/>
        <v>0</v>
      </c>
      <c r="FN148">
        <v>3399386.2553859823</v>
      </c>
      <c r="FO148">
        <v>591510.78977548657</v>
      </c>
      <c r="FP148">
        <f>FK148*CustomRegion1!C21</f>
        <v>0</v>
      </c>
      <c r="FQ148">
        <f>FN148*CustomRegion1!$C21</f>
        <v>1243724.6259714777</v>
      </c>
      <c r="FR148">
        <f>FO148*CustomRegion1!$C21</f>
        <v>216414.51735765702</v>
      </c>
      <c r="FS148">
        <f>FK148*CustomRegion1!D21</f>
        <v>0</v>
      </c>
      <c r="FT148">
        <f>FN148*CustomRegion1!$D21</f>
        <v>370017.21997989132</v>
      </c>
      <c r="FU148">
        <f>FO148*CustomRegion1!$D21</f>
        <v>64384.90997428124</v>
      </c>
      <c r="FV148">
        <f>(FS148*'Default-Data'!$C$58/wind_dollar_index)/CustomRegion1!$E21</f>
        <v>0</v>
      </c>
      <c r="FW148">
        <f>(FT148*'Default-Data'!$C$58/wind_dollar_index)/CustomRegion1!$E21</f>
        <v>90.421693853048538</v>
      </c>
      <c r="FX148">
        <f>(FU148*'Default-Data'!$C$58/wind_dollar_index)/CustomRegion1!$E21</f>
        <v>15.733842383786721</v>
      </c>
      <c r="FY148">
        <v>28004.420866359367</v>
      </c>
      <c r="FZ148">
        <v>5461.2447263092981</v>
      </c>
      <c r="GA148">
        <f>FL148*CustomRegion1!C21</f>
        <v>0</v>
      </c>
      <c r="GB148">
        <f>FY148*CustomRegion1!$C21</f>
        <v>10245.904775421264</v>
      </c>
      <c r="GC148">
        <f>FZ148*CustomRegion1!$C21</f>
        <v>1998.0914330656162</v>
      </c>
      <c r="GD148">
        <f>FL148*CustomRegion1!D21</f>
        <v>0</v>
      </c>
      <c r="GE148">
        <f>FY148*CustomRegion1!$D21</f>
        <v>3048.2319976729418</v>
      </c>
      <c r="GF148">
        <f>FZ148*CustomRegion1!$D21</f>
        <v>594.44689112839967</v>
      </c>
      <c r="GG148">
        <f>(GD148*'Default-Data'!$C$58/wind_dollar_index)/CustomRegion1!$E21</f>
        <v>0</v>
      </c>
      <c r="GH148">
        <f>(GE148*'Default-Data'!$C$58/wind_dollar_index)/CustomRegion1!$E21</f>
        <v>0.74490127919351501</v>
      </c>
      <c r="GI148">
        <f>(GF148*'Default-Data'!$C$58/wind_dollar_index)/CustomRegion1!$E21</f>
        <v>0.14526592790581402</v>
      </c>
      <c r="GK148" t="s">
        <v>46</v>
      </c>
      <c r="GL148">
        <f t="shared" si="291"/>
        <v>0</v>
      </c>
      <c r="GM148">
        <f t="shared" si="292"/>
        <v>0</v>
      </c>
      <c r="GO148">
        <v>8178428.8843474966</v>
      </c>
      <c r="GP148">
        <v>1301730.5475166291</v>
      </c>
      <c r="GQ148">
        <f>GL148*CustomRegion2!C25</f>
        <v>0</v>
      </c>
      <c r="GR148">
        <f>GO148*CustomRegion2!$C25</f>
        <v>3073026.7231345545</v>
      </c>
      <c r="GS148">
        <f>GP148*CustomRegion2!$C25</f>
        <v>489122.39935168554</v>
      </c>
      <c r="GT148">
        <f>GL148*CustomRegion2!D25</f>
        <v>0</v>
      </c>
      <c r="GU148">
        <f>GO148*CustomRegion2!$D25</f>
        <v>2200661.7417011876</v>
      </c>
      <c r="GV148">
        <f>GP148*CustomRegion2!$D25</f>
        <v>350271.26290799049</v>
      </c>
      <c r="GW148">
        <f>(GT148*'Default-Data'!$C$59/wind_dollar_index)/CustomRegion2!$E25</f>
        <v>0</v>
      </c>
      <c r="GX148">
        <f>(GU148*'Default-Data'!$C$59/wind_dollar_index)/CustomRegion2!$E25</f>
        <v>192.89259093867017</v>
      </c>
      <c r="GY148">
        <f>(GV148*'Default-Data'!$C$59/wind_dollar_index)/CustomRegion2!$E25</f>
        <v>30.702006652531942</v>
      </c>
      <c r="GZ148">
        <v>0</v>
      </c>
      <c r="HA148">
        <v>0</v>
      </c>
      <c r="HB148">
        <f>GM148*CustomRegion2!C25</f>
        <v>0</v>
      </c>
      <c r="HC148">
        <f>GZ148*CustomRegion2!$C25</f>
        <v>0</v>
      </c>
      <c r="HD148">
        <f>HA148*CustomRegion2!$C25</f>
        <v>0</v>
      </c>
      <c r="HE148">
        <f>GM148*CustomRegion2!D25</f>
        <v>0</v>
      </c>
      <c r="HF148">
        <f>GZ148*CustomRegion2!$D25</f>
        <v>0</v>
      </c>
      <c r="HG148">
        <f>HA148*CustomRegion2!$D25</f>
        <v>0</v>
      </c>
      <c r="HH148">
        <f>(HE148*'Default-Data'!$C$59/wind_dollar_index)/CustomRegion2!$E25</f>
        <v>0</v>
      </c>
      <c r="HI148">
        <f>(HF148*'Default-Data'!$C$59/wind_dollar_index)/CustomRegion2!$E25</f>
        <v>0</v>
      </c>
      <c r="HJ148">
        <f>(HG148*'Default-Data'!$C$59/wind_dollar_index)/CustomRegion2!$E25</f>
        <v>0</v>
      </c>
      <c r="HL148" t="s">
        <v>141</v>
      </c>
      <c r="HM148">
        <f t="shared" si="293"/>
        <v>0</v>
      </c>
      <c r="HN148">
        <f t="shared" si="294"/>
        <v>0</v>
      </c>
      <c r="HP148">
        <v>1883959.1099874587</v>
      </c>
      <c r="HQ148">
        <v>103759.39772816189</v>
      </c>
      <c r="HR148">
        <f>HM148*CustomRegion3!D24</f>
        <v>0</v>
      </c>
      <c r="HS148">
        <f>HP148*CustomRegion3!$D24</f>
        <v>603895.20299129141</v>
      </c>
      <c r="HT148">
        <f>HQ148*CustomRegion3!$D24</f>
        <v>33259.64041423361</v>
      </c>
      <c r="HU148">
        <f>HM148*CustomRegion3!E24</f>
        <v>0</v>
      </c>
      <c r="HV148">
        <f>HP148*CustomRegion3!$E24</f>
        <v>342717.06280451466</v>
      </c>
      <c r="HW148">
        <f>HQ148*CustomRegion3!$E24</f>
        <v>18875.205857306421</v>
      </c>
      <c r="HX148">
        <f>(HU148*'Default-Data'!$C$60/wind_dollar_index)/CustomRegion3!$F24</f>
        <v>0</v>
      </c>
      <c r="HY148">
        <f>(HV148*'Default-Data'!$C$60/wind_dollar_index)/CustomRegion3!$F24</f>
        <v>2606.9961072350739</v>
      </c>
      <c r="HZ148">
        <f>(HW148*'Default-Data'!$C$60/wind_dollar_index)/CustomRegion3!$F24</f>
        <v>143.58079457901528</v>
      </c>
      <c r="IA148">
        <v>5508.9138679926591</v>
      </c>
      <c r="IB148">
        <v>504.8513927380136</v>
      </c>
      <c r="IC148">
        <f>HN148*CustomRegion3!D24</f>
        <v>0</v>
      </c>
      <c r="ID148">
        <f>IA148*CustomRegion3!$D24</f>
        <v>1765.8592699472727</v>
      </c>
      <c r="IE148">
        <f>IB148*CustomRegion3!$D24</f>
        <v>161.82799970642063</v>
      </c>
      <c r="IF148">
        <f>HN148*CustomRegion3!E24</f>
        <v>0</v>
      </c>
      <c r="IG148">
        <f>IA148*CustomRegion3!$E24</f>
        <v>1002.1442451020447</v>
      </c>
      <c r="IH148">
        <f>IB148*CustomRegion3!$E24</f>
        <v>91.83914106983579</v>
      </c>
      <c r="II148">
        <f>(IF148*'Default-Data'!$C$60/wind_dollar_index)/CustomRegion3!$F24</f>
        <v>0</v>
      </c>
      <c r="IJ148">
        <f>(IG148*'Default-Data'!$C$60/wind_dollar_index)/CustomRegion3!$F24</f>
        <v>7.6231574946686491</v>
      </c>
      <c r="IK148">
        <f>(IH148*'Default-Data'!$C$60/wind_dollar_index)/CustomRegion3!$F24</f>
        <v>0.6986062535130968</v>
      </c>
    </row>
    <row r="149" spans="30:245" x14ac:dyDescent="0.3">
      <c r="AD149">
        <v>148</v>
      </c>
      <c r="AE149" t="s">
        <v>284</v>
      </c>
      <c r="AF149">
        <v>0</v>
      </c>
      <c r="AG149">
        <v>0</v>
      </c>
      <c r="AI149" s="84">
        <v>312910.21246615221</v>
      </c>
      <c r="AJ149" s="84">
        <v>44755.643724189023</v>
      </c>
      <c r="AK149">
        <f>AF149*'Colombia-IO-Data'!AN26</f>
        <v>0</v>
      </c>
      <c r="AL149">
        <f>AI149*'Colombia-IO-Data'!$AN26</f>
        <v>74753.170757431115</v>
      </c>
      <c r="AM149">
        <f>AJ149*'Colombia-IO-Data'!$AN26</f>
        <v>10691.968955902812</v>
      </c>
      <c r="AN149">
        <f>AK149*'Colombia-IO-Data'!$AO26</f>
        <v>0</v>
      </c>
      <c r="AO149">
        <f>AL149*'Colombia-IO-Data'!$AO26</f>
        <v>29694.1001623052</v>
      </c>
      <c r="AP149">
        <f>AM149*'Colombia-IO-Data'!$AO26</f>
        <v>4247.1562596195927</v>
      </c>
      <c r="AQ149">
        <f>(Calculations!AN149*'Default-Data'!$F$19/wind_dollar_index)/'Colombia-IO-Data'!$AP26</f>
        <v>0</v>
      </c>
      <c r="AR149">
        <f>(Calculations!AO149*'Default-Data'!$F$19/wind_dollar_index)/'Colombia-IO-Data'!$AP26</f>
        <v>5.4837954243033309</v>
      </c>
      <c r="AS149">
        <f>(Calculations!AP149*'Default-Data'!$F$19/wind_dollar_index)/'Colombia-IO-Data'!$AP26</f>
        <v>0.7843489425676905</v>
      </c>
      <c r="AT149" s="84">
        <v>2493.3664072309907</v>
      </c>
      <c r="AU149" s="84">
        <v>495.55721819247856</v>
      </c>
      <c r="AV149">
        <f>AG149*'Colombia-IO-Data'!AN26</f>
        <v>0</v>
      </c>
      <c r="AW149">
        <f>AT149*'Colombia-IO-Data'!$AN26</f>
        <v>595.6566368722863</v>
      </c>
      <c r="AX149">
        <f>AU149*'Colombia-IO-Data'!$AN26</f>
        <v>118.38691060818935</v>
      </c>
      <c r="AY149">
        <f>AV149*'Colombia-IO-Data'!$AO26</f>
        <v>0</v>
      </c>
      <c r="AZ149">
        <f>AW149*'Colombia-IO-Data'!$AO26</f>
        <v>236.61187423102365</v>
      </c>
      <c r="BA149">
        <f>AX149*'Colombia-IO-Data'!$AO26</f>
        <v>47.026671188472449</v>
      </c>
      <c r="BB149">
        <f>(AY149*'Default-Data'!$F$19/wind_dollar_index)/'Colombia-IO-Data'!$AP26</f>
        <v>0</v>
      </c>
      <c r="BC149">
        <f>(AZ149*'Default-Data'!$F$19/wind_dollar_index)/'Colombia-IO-Data'!$AP26</f>
        <v>4.3696596500710172E-2</v>
      </c>
      <c r="BD149">
        <f>(BA149*'Default-Data'!$F$19/wind_dollar_index)/'Colombia-IO-Data'!$AP26</f>
        <v>8.6847098539436767E-3</v>
      </c>
      <c r="BF149" t="s">
        <v>941</v>
      </c>
      <c r="BG149" s="18">
        <f t="shared" si="285"/>
        <v>0</v>
      </c>
      <c r="BH149" s="18">
        <f t="shared" si="286"/>
        <v>0</v>
      </c>
      <c r="BJ149" s="84">
        <v>464411.0549929238</v>
      </c>
      <c r="BK149" s="84">
        <v>620544.18950909493</v>
      </c>
      <c r="BL149" s="18">
        <f>BG149*'Mexico-IO-Data'!AQ26</f>
        <v>0</v>
      </c>
      <c r="BM149">
        <f>BJ149*'Mexico-IO-Data'!$AQ26</f>
        <v>62949.644040789091</v>
      </c>
      <c r="BN149">
        <f>BK149*'Mexico-IO-Data'!$AQ26</f>
        <v>84113.061954937089</v>
      </c>
      <c r="BO149" s="18">
        <f>BG149*'Mexico-IO-Data'!AR26</f>
        <v>0</v>
      </c>
      <c r="BP149">
        <f>BJ149*'Mexico-IO-Data'!$AR26</f>
        <v>26989.063009749811</v>
      </c>
      <c r="BQ149">
        <f>BK149*'Mexico-IO-Data'!$AR26</f>
        <v>36062.677774219388</v>
      </c>
      <c r="BR149">
        <f>(BO149*'Default-Data'!$F$19/wind_dollar_index)/'Mexico-IO-Data'!$AS26</f>
        <v>0</v>
      </c>
      <c r="BS149">
        <f>(BP149*'Default-Data'!$F$19/wind_dollar_index)/'Mexico-IO-Data'!$AS26</f>
        <v>2.7091870185120794</v>
      </c>
      <c r="BT149">
        <f>(BQ149*'Default-Data'!$F$19/wind_dollar_index)/'Mexico-IO-Data'!$AS26</f>
        <v>3.6200048309718977</v>
      </c>
      <c r="BU149" s="84">
        <v>7479.4796875974407</v>
      </c>
      <c r="BV149" s="84">
        <v>4964.9925195897467</v>
      </c>
      <c r="BW149" s="18">
        <f>BH149*'Mexico-IO-Data'!AQ26</f>
        <v>0</v>
      </c>
      <c r="BX149">
        <f>BU149*'Mexico-IO-Data'!$AQ26</f>
        <v>1013.8229460359106</v>
      </c>
      <c r="BY149">
        <f>BV149*'Mexico-IO-Data'!$AQ26</f>
        <v>672.99111081263413</v>
      </c>
      <c r="BZ149" s="18">
        <f>BH149*'Mexico-IO-Data'!AR26</f>
        <v>0</v>
      </c>
      <c r="CA149">
        <f>BX149*'Mexico-IO-Data'!$AR26</f>
        <v>58.917915663550012</v>
      </c>
      <c r="CB149">
        <f>BY149*'Mexico-IO-Data'!$AR26</f>
        <v>39.110609662382934</v>
      </c>
      <c r="CC149">
        <f>(CA149*'Default-Data'!$F$19/wind_dollar_index)/'Mexico-IO-Data'!$AS26</f>
        <v>5.9142346740906323E-3</v>
      </c>
      <c r="CD149">
        <f>(CB149*'Default-Data'!$F$19/wind_dollar_index)/'Mexico-IO-Data'!$AS26</f>
        <v>3.9259590429331914E-3</v>
      </c>
      <c r="CE149">
        <f>(CC149*'Default-Data'!$F$19/wind_dollar_index)/'Mexico-IO-Data'!$AS26</f>
        <v>5.936763272475273E-7</v>
      </c>
      <c r="CG149" t="s">
        <v>284</v>
      </c>
      <c r="CH149">
        <v>0</v>
      </c>
      <c r="CI149">
        <v>0</v>
      </c>
      <c r="CK149" s="84">
        <v>20908268.873688981</v>
      </c>
      <c r="CL149" s="84">
        <v>2600854.2234225497</v>
      </c>
      <c r="CM149">
        <f>CH149*'Philippines-IO-Data'!AN26</f>
        <v>0</v>
      </c>
      <c r="CN149">
        <f>CK149*'Philippines-IO-Data'!$AN26</f>
        <v>5153036.4873563843</v>
      </c>
      <c r="CO149">
        <f>CL149*'Philippines-IO-Data'!$AN26</f>
        <v>641004.60887303948</v>
      </c>
      <c r="CP149">
        <f>CH149*'Philippines-IO-Data'!AO26</f>
        <v>0</v>
      </c>
      <c r="CQ149">
        <f>CK149*'Philippines-IO-Data'!$AO26</f>
        <v>1933626.7148583883</v>
      </c>
      <c r="CR149">
        <f>CL149*'Philippines-IO-Data'!$AO26</f>
        <v>240530.73156098151</v>
      </c>
      <c r="CS149" s="54">
        <f>(CP149*'Default-Data'!$F$19/wind_dollar_index)/'Philippines-IO-Data'!$AP26</f>
        <v>0</v>
      </c>
      <c r="CT149" s="54">
        <f>(CQ149*'Default-Data'!$F$19/wind_dollar_index)/'Philippines-IO-Data'!$AP26</f>
        <v>470.55718586551012</v>
      </c>
      <c r="CU149" s="54">
        <f>(CR149*'Default-Data'!$F$19/wind_dollar_index)/'Philippines-IO-Data'!$AP26</f>
        <v>58.534288592406547</v>
      </c>
      <c r="CV149" s="84">
        <v>59798.988458818145</v>
      </c>
      <c r="CW149" s="84">
        <v>23855.640302135027</v>
      </c>
      <c r="CX149">
        <f>CI149*'Philippines-IO-Data'!AN26</f>
        <v>0</v>
      </c>
      <c r="CY149">
        <f>CV149*'Philippines-IO-Data'!$AN26</f>
        <v>14738.014481106342</v>
      </c>
      <c r="CZ149">
        <f>CW149*'Philippines-IO-Data'!$AN26</f>
        <v>5879.4434703700135</v>
      </c>
      <c r="DA149">
        <f>CI149*'Philippines-IO-Data'!AO26</f>
        <v>0</v>
      </c>
      <c r="DB149">
        <f>CV149*'Philippines-IO-Data'!$AO26</f>
        <v>5530.2962815341898</v>
      </c>
      <c r="DC149">
        <f>CW149*'Philippines-IO-Data'!$AO26</f>
        <v>2206.2038548924629</v>
      </c>
      <c r="DD149" s="20">
        <f>(DA149*'Default-Data'!$F$19/wind_dollar_index)/'Philippines-IO-Data'!$AP26</f>
        <v>0</v>
      </c>
      <c r="DE149" s="20">
        <f>(DB149*'Default-Data'!$F$19/wind_dollar_index)/'Philippines-IO-Data'!$AP26</f>
        <v>1.3458236976374252</v>
      </c>
      <c r="DF149" s="20">
        <f>(DC149*'Default-Data'!$F$19/wind_dollar_index)/'Philippines-IO-Data'!$AP26</f>
        <v>0.5368901191871811</v>
      </c>
      <c r="DH149" t="s">
        <v>941</v>
      </c>
      <c r="DI149">
        <f t="shared" si="287"/>
        <v>0</v>
      </c>
      <c r="DJ149">
        <f t="shared" si="288"/>
        <v>0</v>
      </c>
      <c r="DL149" s="84">
        <v>551784.32779139117</v>
      </c>
      <c r="DM149" s="84">
        <v>457353.1505089479</v>
      </c>
      <c r="DN149">
        <f>DI149*'SouthAfrica-IO-Data'!AR26</f>
        <v>0</v>
      </c>
      <c r="DO149">
        <f>DL149*'SouthAfrica-IO-Data'!$AR26</f>
        <v>140440.01081573914</v>
      </c>
      <c r="DP149">
        <f>DM149*'SouthAfrica-IO-Data'!$AR26</f>
        <v>116405.41089882531</v>
      </c>
      <c r="DQ149">
        <f>DI149*'SouthAfrica-IO-Data'!AS26</f>
        <v>0</v>
      </c>
      <c r="DR149">
        <f>DL149*'SouthAfrica-IO-Data'!$AS26</f>
        <v>98176.640124478246</v>
      </c>
      <c r="DS149">
        <f>DM149*'SouthAfrica-IO-Data'!$AS26</f>
        <v>81374.902123513806</v>
      </c>
      <c r="DT149">
        <f>(DQ149*'Default-Data'!$F$19/wind_dollar_index)/'SouthAfrica-IO-Data'!$AT26</f>
        <v>0</v>
      </c>
      <c r="DU149">
        <f>(DR149*'Default-Data'!$F$19/wind_dollar_index)/'SouthAfrica-IO-Data'!$AT26</f>
        <v>6.00822070131552</v>
      </c>
      <c r="DV149">
        <f>(DS149*'Default-Data'!$F$19/wind_dollar_index)/'SouthAfrica-IO-Data'!$AT26</f>
        <v>4.9799867961066902</v>
      </c>
      <c r="DW149" s="84">
        <v>900.44825127943409</v>
      </c>
      <c r="DX149" s="84">
        <v>4462.9834259509062</v>
      </c>
      <c r="DY149">
        <f>DJ149*'SouthAfrica-IO-Data'!AR26</f>
        <v>0</v>
      </c>
      <c r="DZ149">
        <f>'SouthAfrica-IO-Data'!$AR26*Calculations!DW149</f>
        <v>229.1818665000331</v>
      </c>
      <c r="EA149">
        <f>'SouthAfrica-IO-Data'!$AR26*Calculations!DX149</f>
        <v>1135.9174391918796</v>
      </c>
      <c r="EB149">
        <f>DJ149*'SouthAfrica-IO-Data'!AS26</f>
        <v>0</v>
      </c>
      <c r="EC149">
        <f>DW149*'SouthAfrica-IO-Data'!$AS26</f>
        <v>160.21293005987403</v>
      </c>
      <c r="ED149">
        <f>DX149*'SouthAfrica-IO-Data'!$AS26</f>
        <v>794.0796713906401</v>
      </c>
      <c r="EE149">
        <f>(EB149*'Default-Data'!$F$19/wind_dollar_index)/'SouthAfrica-IO-Data'!$AT26</f>
        <v>0</v>
      </c>
      <c r="EF149">
        <f>(EC149*'Default-Data'!$F$19/wind_dollar_index)/'SouthAfrica-IO-Data'!$AT26</f>
        <v>9.8047217931238658E-3</v>
      </c>
      <c r="EG149">
        <f>(ED149*'Default-Data'!$F$19/wind_dollar_index)/'SouthAfrica-IO-Data'!$AT26</f>
        <v>4.8596141751173258E-2</v>
      </c>
      <c r="EI149" t="s">
        <v>142</v>
      </c>
      <c r="EJ149">
        <v>0</v>
      </c>
      <c r="EK149">
        <v>0</v>
      </c>
      <c r="EM149" s="84">
        <v>41640786.195372127</v>
      </c>
      <c r="EN149" s="84">
        <v>597298.19254972041</v>
      </c>
      <c r="EO149">
        <f>EJ149*'Zambia-IO-Data'!BO24</f>
        <v>0</v>
      </c>
      <c r="EP149">
        <f>EM149*'Zambia-IO-Data'!$BO24</f>
        <v>10173352.5939143</v>
      </c>
      <c r="EQ149">
        <f>EN149*'Zambia-IO-Data'!$BO24</f>
        <v>145927.24277601065</v>
      </c>
      <c r="ER149">
        <f>EJ149*'Zambia-IO-Data'!BN24</f>
        <v>0</v>
      </c>
      <c r="ES149">
        <f>EM149*'Zambia-IO-Data'!$BN24</f>
        <v>371032.12376024376</v>
      </c>
      <c r="ET149">
        <f>EN149*'Zambia-IO-Data'!$BN24</f>
        <v>5322.1093343455605</v>
      </c>
      <c r="EU149">
        <f>(ER149*'Default-Data'!$F$19/wind_dollar_index)/'Zambia-IO-Data'!$BP24</f>
        <v>0</v>
      </c>
      <c r="EV149">
        <f>(ES149*'Default-Data'!$F$19/wind_dollar_index)/'Zambia-IO-Data'!$BP24</f>
        <v>255.86699206843014</v>
      </c>
      <c r="EW149">
        <f>(ET149*'Default-Data'!$F$19/wind_dollar_index)/'Zambia-IO-Data'!$BP24</f>
        <v>3.6701730649022188</v>
      </c>
      <c r="EX149" s="84">
        <v>116692.45079949897</v>
      </c>
      <c r="EY149" s="84">
        <v>2921.1342222396197</v>
      </c>
      <c r="EZ149">
        <f>EK149*'Zambia-IO-Data'!BO24</f>
        <v>0</v>
      </c>
      <c r="FA149">
        <f>EX149*'Zambia-IO-Data'!$BO24</f>
        <v>28509.390804039082</v>
      </c>
      <c r="FB149">
        <f>EY149*'Zambia-IO-Data'!$BO24</f>
        <v>713.66876402290484</v>
      </c>
      <c r="FC149">
        <f>EK149*'Zambia-IO-Data'!BN24</f>
        <v>0</v>
      </c>
      <c r="FD149">
        <f>EX149*'Zambia-IO-Data'!$BN24</f>
        <v>1039.7653791593818</v>
      </c>
      <c r="FE149">
        <f>EY149*'Zambia-IO-Data'!$BN24</f>
        <v>26.028198151233493</v>
      </c>
      <c r="FF149">
        <f>(FC149*'Default-Data'!$F$19/wind_dollar_index)/'Zambia-IO-Data'!$BP24</f>
        <v>0</v>
      </c>
      <c r="FG149">
        <f>(FD149*'Default-Data'!$F$19/wind_dollar_index)/'Zambia-IO-Data'!$BP24</f>
        <v>0.71703128377723568</v>
      </c>
      <c r="FH149">
        <f>(FE149*'Default-Data'!$F$19/wind_dollar_index)/'Zambia-IO-Data'!$BP24</f>
        <v>1.7949272700227538E-2</v>
      </c>
      <c r="FJ149" t="s">
        <v>284</v>
      </c>
      <c r="FK149">
        <f t="shared" si="289"/>
        <v>0</v>
      </c>
      <c r="FL149">
        <f t="shared" si="290"/>
        <v>0</v>
      </c>
      <c r="FN149">
        <v>34337718.278397016</v>
      </c>
      <c r="FO149">
        <v>6474650.4918597415</v>
      </c>
      <c r="FP149">
        <f>FK149*CustomRegion1!C22</f>
        <v>0</v>
      </c>
      <c r="FQ149">
        <f>FN149*CustomRegion1!$C22</f>
        <v>8462848.6581120174</v>
      </c>
      <c r="FR149">
        <f>FO149*CustomRegion1!$C22</f>
        <v>1595737.5729665831</v>
      </c>
      <c r="FS149">
        <f>FK149*CustomRegion1!D22</f>
        <v>0</v>
      </c>
      <c r="FT149">
        <f>FN149*CustomRegion1!$D22</f>
        <v>3175601.4709540573</v>
      </c>
      <c r="FU149">
        <f>FO149*CustomRegion1!$D22</f>
        <v>598784.97048532043</v>
      </c>
      <c r="FV149">
        <f>(FS149*'Default-Data'!$C$58/wind_dollar_index)/CustomRegion1!$E22</f>
        <v>0</v>
      </c>
      <c r="FW149">
        <f>(FT149*'Default-Data'!$C$58/wind_dollar_index)/CustomRegion1!$E22</f>
        <v>776.02675902895328</v>
      </c>
      <c r="FX149">
        <f>(FU149*'Default-Data'!$C$58/wind_dollar_index)/CustomRegion1!$E22</f>
        <v>146.32603122625687</v>
      </c>
      <c r="FY149">
        <v>111747.95182039501</v>
      </c>
      <c r="FZ149">
        <v>59778.539063989272</v>
      </c>
      <c r="GA149">
        <f>FL149*CustomRegion1!C22</f>
        <v>0</v>
      </c>
      <c r="GB149">
        <f>FY149*CustomRegion1!$C22</f>
        <v>27541.317580934636</v>
      </c>
      <c r="GC149">
        <f>FZ149*CustomRegion1!$C22</f>
        <v>14732.974538376788</v>
      </c>
      <c r="GD149">
        <f>FL149*CustomRegion1!D22</f>
        <v>0</v>
      </c>
      <c r="GE149">
        <f>FY149*CustomRegion1!$D22</f>
        <v>10334.610975016589</v>
      </c>
      <c r="GF149">
        <f>FZ149*CustomRegion1!$D22</f>
        <v>5528.4050921496128</v>
      </c>
      <c r="GG149">
        <f>(GD149*'Default-Data'!$C$58/wind_dollar_index)/CustomRegion1!$E22</f>
        <v>0</v>
      </c>
      <c r="GH149">
        <f>(GE149*'Default-Data'!$C$58/wind_dollar_index)/CustomRegion1!$E22</f>
        <v>2.5254852455896226</v>
      </c>
      <c r="GI149">
        <f>(GF149*'Default-Data'!$C$58/wind_dollar_index)/CustomRegion1!$E22</f>
        <v>1.3509851048693176</v>
      </c>
      <c r="GK149" t="s">
        <v>47</v>
      </c>
      <c r="GL149">
        <f t="shared" si="291"/>
        <v>0</v>
      </c>
      <c r="GM149">
        <f t="shared" si="292"/>
        <v>0</v>
      </c>
      <c r="GO149">
        <v>43945345.514503255</v>
      </c>
      <c r="GP149">
        <v>8823441.3381651789</v>
      </c>
      <c r="GQ149">
        <f>GL149*CustomRegion2!C26</f>
        <v>0</v>
      </c>
      <c r="GR149">
        <f>GO149*CustomRegion2!$C26</f>
        <v>7219818.5751680452</v>
      </c>
      <c r="GS149">
        <f>GP149*CustomRegion2!$C26</f>
        <v>1449610.7590999934</v>
      </c>
      <c r="GT149">
        <f>GL149*CustomRegion2!D26</f>
        <v>0</v>
      </c>
      <c r="GU149">
        <f>GO149*CustomRegion2!$D26</f>
        <v>3039422.1965900245</v>
      </c>
      <c r="GV149">
        <f>GP149*CustomRegion2!$D26</f>
        <v>610261.74989745964</v>
      </c>
      <c r="GW149">
        <f>(GT149*'Default-Data'!$C$59/wind_dollar_index)/CustomRegion2!$E26</f>
        <v>0</v>
      </c>
      <c r="GX149">
        <f>(GU149*'Default-Data'!$C$59/wind_dollar_index)/CustomRegion2!$E26</f>
        <v>305.10000127846217</v>
      </c>
      <c r="GY149">
        <f>(GV149*'Default-Data'!$C$59/wind_dollar_index)/CustomRegion2!$E26</f>
        <v>61.25863688262919</v>
      </c>
      <c r="GZ149">
        <v>0</v>
      </c>
      <c r="HA149">
        <v>0</v>
      </c>
      <c r="HB149">
        <f>GM149*CustomRegion2!C26</f>
        <v>0</v>
      </c>
      <c r="HC149">
        <f>GZ149*CustomRegion2!$C26</f>
        <v>0</v>
      </c>
      <c r="HD149">
        <f>HA149*CustomRegion2!$C26</f>
        <v>0</v>
      </c>
      <c r="HE149">
        <f>GM149*CustomRegion2!D26</f>
        <v>0</v>
      </c>
      <c r="HF149">
        <f>GZ149*CustomRegion2!$D26</f>
        <v>0</v>
      </c>
      <c r="HG149">
        <f>HA149*CustomRegion2!$D26</f>
        <v>0</v>
      </c>
      <c r="HH149">
        <f>(HE149*'Default-Data'!$C$59/wind_dollar_index)/CustomRegion2!$E26</f>
        <v>0</v>
      </c>
      <c r="HI149">
        <f>(HF149*'Default-Data'!$C$59/wind_dollar_index)/CustomRegion2!$E26</f>
        <v>0</v>
      </c>
      <c r="HJ149">
        <f>(HG149*'Default-Data'!$C$59/wind_dollar_index)/CustomRegion2!$E26</f>
        <v>0</v>
      </c>
      <c r="HL149" t="s">
        <v>142</v>
      </c>
      <c r="HM149">
        <f t="shared" si="293"/>
        <v>0</v>
      </c>
      <c r="HN149">
        <f t="shared" si="294"/>
        <v>0</v>
      </c>
      <c r="HP149">
        <v>41640786.195372127</v>
      </c>
      <c r="HQ149">
        <v>597298.19254972041</v>
      </c>
      <c r="HR149">
        <f>HM149*CustomRegion3!D25</f>
        <v>0</v>
      </c>
      <c r="HS149">
        <f>HP149*CustomRegion3!$D25</f>
        <v>10173352.5939143</v>
      </c>
      <c r="HT149">
        <f>HQ149*CustomRegion3!$D25</f>
        <v>145927.24277601065</v>
      </c>
      <c r="HU149">
        <f>HM149*CustomRegion3!E25</f>
        <v>0</v>
      </c>
      <c r="HV149">
        <f>HP149*CustomRegion3!$E25</f>
        <v>371032.12376024376</v>
      </c>
      <c r="HW149">
        <f>HQ149*CustomRegion3!$E25</f>
        <v>5322.1093343455605</v>
      </c>
      <c r="HX149">
        <f>(HU149*'Default-Data'!$C$60/wind_dollar_index)/CustomRegion3!$F25</f>
        <v>0</v>
      </c>
      <c r="HY149">
        <f>(HV149*'Default-Data'!$C$60/wind_dollar_index)/CustomRegion3!$F25</f>
        <v>256.90328687066778</v>
      </c>
      <c r="HZ149">
        <f>(HW149*'Default-Data'!$C$60/wind_dollar_index)/CustomRegion3!$F25</f>
        <v>3.6850377461169557</v>
      </c>
      <c r="IA149">
        <v>116692.45079949897</v>
      </c>
      <c r="IB149">
        <v>2921.1342222396197</v>
      </c>
      <c r="IC149">
        <f>HN149*CustomRegion3!D25</f>
        <v>0</v>
      </c>
      <c r="ID149">
        <f>IA149*CustomRegion3!$D25</f>
        <v>28509.390804039082</v>
      </c>
      <c r="IE149">
        <f>IB149*CustomRegion3!$D25</f>
        <v>713.66876402290484</v>
      </c>
      <c r="IF149">
        <f>HN149*CustomRegion3!E25</f>
        <v>0</v>
      </c>
      <c r="IG149">
        <f>IA149*CustomRegion3!$E25</f>
        <v>1039.7653791593818</v>
      </c>
      <c r="IH149">
        <f>IB149*CustomRegion3!$E25</f>
        <v>26.028198151233493</v>
      </c>
      <c r="II149">
        <f>(IF149*'Default-Data'!$C$60/wind_dollar_index)/CustomRegion3!$F25</f>
        <v>0</v>
      </c>
      <c r="IJ149">
        <f>(IG149*'Default-Data'!$C$60/wind_dollar_index)/CustomRegion3!$F25</f>
        <v>0.71993535431174771</v>
      </c>
      <c r="IK149">
        <f>(IH149*'Default-Data'!$C$60/wind_dollar_index)/CustomRegion3!$F25</f>
        <v>1.8021969603617943E-2</v>
      </c>
    </row>
    <row r="150" spans="30:245" x14ac:dyDescent="0.3">
      <c r="AD150">
        <v>149</v>
      </c>
      <c r="AE150" t="s">
        <v>285</v>
      </c>
      <c r="AF150">
        <f>'Wind-Inputs'!B13*'Wind-Inputs'!C13+'Wind-Inputs'!B20*'Wind-Inputs'!C20</f>
        <v>27654750</v>
      </c>
      <c r="AG150">
        <f>0.5*'Wind-Inputs'!B34*'Wind-Inputs'!C34</f>
        <v>0</v>
      </c>
      <c r="AI150" s="84">
        <v>12594561.024439856</v>
      </c>
      <c r="AJ150" s="84">
        <v>166788.58624502271</v>
      </c>
      <c r="AK150">
        <f>AF150*'Colombia-IO-Data'!AN27</f>
        <v>6994777.9195848452</v>
      </c>
      <c r="AL150">
        <f>AI150*'Colombia-IO-Data'!$AN27</f>
        <v>3185570.556979029</v>
      </c>
      <c r="AM150">
        <f>AJ150*'Colombia-IO-Data'!$AN27</f>
        <v>42186.211059780238</v>
      </c>
      <c r="AN150">
        <f>AK150*'Colombia-IO-Data'!$AO27</f>
        <v>3620483.0499535906</v>
      </c>
      <c r="AO150">
        <f>AL150*'Colombia-IO-Data'!$AO27</f>
        <v>1648844.9438375193</v>
      </c>
      <c r="AP150">
        <f>AM150*'Colombia-IO-Data'!$AO27</f>
        <v>21835.498401751142</v>
      </c>
      <c r="AQ150">
        <f>(Calculations!AN150*'Default-Data'!$F$19/wind_dollar_index)/'Colombia-IO-Data'!$AP27</f>
        <v>668.61727665035176</v>
      </c>
      <c r="AR150">
        <f>(Calculations!AO150*'Default-Data'!$F$19/wind_dollar_index)/'Colombia-IO-Data'!$AP27</f>
        <v>304.50252100516695</v>
      </c>
      <c r="AS150">
        <f>(Calculations!AP150*'Default-Data'!$F$19/wind_dollar_index)/'Colombia-IO-Data'!$AP27</f>
        <v>4.0324982258566573</v>
      </c>
      <c r="AT150" s="84">
        <v>32104.371284979199</v>
      </c>
      <c r="AU150" s="84">
        <v>1846.7679369152975</v>
      </c>
      <c r="AV150">
        <f>AG150*'Colombia-IO-Data'!AN27</f>
        <v>0</v>
      </c>
      <c r="AW150">
        <f>AT150*'Colombia-IO-Data'!$AN27</f>
        <v>8120.2306072673318</v>
      </c>
      <c r="AX150">
        <f>AU150*'Colombia-IO-Data'!$AN27</f>
        <v>467.10715474673907</v>
      </c>
      <c r="AY150">
        <f>AV150*'Colombia-IO-Data'!$AO27</f>
        <v>0</v>
      </c>
      <c r="AZ150">
        <f>AW150*'Colombia-IO-Data'!$AO27</f>
        <v>4203.0151083153514</v>
      </c>
      <c r="BA150">
        <f>AX150*'Colombia-IO-Data'!$AO27</f>
        <v>241.77372830344143</v>
      </c>
      <c r="BB150">
        <f>(AY150*'Default-Data'!$F$19/wind_dollar_index)/'Colombia-IO-Data'!$AP27</f>
        <v>0</v>
      </c>
      <c r="BC150">
        <f>(AZ150*'Default-Data'!$F$19/wind_dollar_index)/'Colombia-IO-Data'!$AP27</f>
        <v>0.7761971197401728</v>
      </c>
      <c r="BD150">
        <f>(BA150*'Default-Data'!$F$19/wind_dollar_index)/'Colombia-IO-Data'!$AP27</f>
        <v>4.4649868416293571E-2</v>
      </c>
      <c r="BF150" t="s">
        <v>942</v>
      </c>
      <c r="BG150" s="18">
        <f t="shared" si="285"/>
        <v>27654750</v>
      </c>
      <c r="BH150" s="18">
        <f t="shared" si="286"/>
        <v>0</v>
      </c>
      <c r="BJ150" s="84">
        <v>1647248.7314439304</v>
      </c>
      <c r="BK150" s="84">
        <v>300651.03586267307</v>
      </c>
      <c r="BL150" s="18">
        <f>BG150*'Mexico-IO-Data'!AQ27</f>
        <v>7419640.3489857325</v>
      </c>
      <c r="BM150">
        <f>BJ150*'Mexico-IO-Data'!$AQ27</f>
        <v>441949.14626373223</v>
      </c>
      <c r="BN150">
        <f>BK150*'Mexico-IO-Data'!$AQ27</f>
        <v>80663.269660765174</v>
      </c>
      <c r="BO150" s="18">
        <f>BG150*'Mexico-IO-Data'!AR27</f>
        <v>2560034.9282013131</v>
      </c>
      <c r="BP150">
        <f>BJ150*'Mexico-IO-Data'!$AR27</f>
        <v>152487.88320023744</v>
      </c>
      <c r="BQ150">
        <f>BK150*'Mexico-IO-Data'!$AR27</f>
        <v>27831.643858951851</v>
      </c>
      <c r="BR150">
        <f>(BO150*'Default-Data'!$F$19/wind_dollar_index)/'Mexico-IO-Data'!$AS27</f>
        <v>288.45706802160663</v>
      </c>
      <c r="BS150">
        <f>(BP150*'Default-Data'!$F$19/wind_dollar_index)/'Mexico-IO-Data'!$AS27</f>
        <v>17.181877954949041</v>
      </c>
      <c r="BT150">
        <f>(BQ150*'Default-Data'!$F$19/wind_dollar_index)/'Mexico-IO-Data'!$AS27</f>
        <v>3.1359862700840027</v>
      </c>
      <c r="BU150" s="84">
        <v>15264.509223819736</v>
      </c>
      <c r="BV150" s="84">
        <v>2405.5178814035062</v>
      </c>
      <c r="BW150" s="18">
        <f>BH150*'Mexico-IO-Data'!AQ27</f>
        <v>0</v>
      </c>
      <c r="BX150">
        <f>BU150*'Mexico-IO-Data'!$AQ27</f>
        <v>4095.3965790512584</v>
      </c>
      <c r="BY150">
        <f>BV150*'Mexico-IO-Data'!$AQ27</f>
        <v>645.3892200460366</v>
      </c>
      <c r="BZ150" s="18">
        <f>BH150*'Mexico-IO-Data'!AR27</f>
        <v>0</v>
      </c>
      <c r="CA150">
        <f>BX150*'Mexico-IO-Data'!$AR27</f>
        <v>379.1160031172725</v>
      </c>
      <c r="CB150">
        <f>BY150*'Mexico-IO-Data'!$AR27</f>
        <v>59.74449038962409</v>
      </c>
      <c r="CC150">
        <f>(CA150*'Default-Data'!$F$19/wind_dollar_index)/'Mexico-IO-Data'!$AS27</f>
        <v>4.2717655722031254E-2</v>
      </c>
      <c r="CD150">
        <f>(CB150*'Default-Data'!$F$19/wind_dollar_index)/'Mexico-IO-Data'!$AS27</f>
        <v>6.7318302334040698E-3</v>
      </c>
      <c r="CE150">
        <f>(CC150*'Default-Data'!$F$19/wind_dollar_index)/'Mexico-IO-Data'!$AS27</f>
        <v>4.8132975009802534E-6</v>
      </c>
      <c r="CG150" t="s">
        <v>285</v>
      </c>
      <c r="CH150">
        <f>'Wind-Inputs'!B13*'Wind-Inputs'!C13+'Wind-Inputs'!B20*'Wind-Inputs'!C20</f>
        <v>27654750</v>
      </c>
      <c r="CI150">
        <f>0.5*'Wind-Inputs'!B34*'Wind-Inputs'!C34</f>
        <v>0</v>
      </c>
      <c r="CK150" s="84">
        <v>346811.06709385663</v>
      </c>
      <c r="CL150" s="84">
        <v>1477555.1229139194</v>
      </c>
      <c r="CM150">
        <f>CH150*'Philippines-IO-Data'!AN27</f>
        <v>7185646.4974832218</v>
      </c>
      <c r="CN150">
        <f>CK150*'Philippines-IO-Data'!$AN27</f>
        <v>90113.334221115336</v>
      </c>
      <c r="CO150">
        <f>CL150*'Philippines-IO-Data'!$AN27</f>
        <v>383919.1746012817</v>
      </c>
      <c r="CP150">
        <f>CH150*'Philippines-IO-Data'!AO27</f>
        <v>2402948.9303691271</v>
      </c>
      <c r="CQ150">
        <f>CK150*'Philippines-IO-Data'!$AO27</f>
        <v>30134.761034301828</v>
      </c>
      <c r="CR150">
        <f>CL150*'Philippines-IO-Data'!$AO27</f>
        <v>128386.24475605192</v>
      </c>
      <c r="CS150" s="54">
        <f>(CP150*'Default-Data'!$F$19/wind_dollar_index)/'Philippines-IO-Data'!$AP27</f>
        <v>584.76896174649937</v>
      </c>
      <c r="CT150" s="54">
        <f>(CQ150*'Default-Data'!$F$19/wind_dollar_index)/'Philippines-IO-Data'!$AP27</f>
        <v>7.3334363039503199</v>
      </c>
      <c r="CU150" s="54">
        <f>(CR150*'Default-Data'!$F$19/wind_dollar_index)/'Philippines-IO-Data'!$AP27</f>
        <v>31.243398517419035</v>
      </c>
      <c r="CV150" s="84">
        <v>1252.832762072569</v>
      </c>
      <c r="CW150" s="84">
        <v>13552.479497458069</v>
      </c>
      <c r="CX150">
        <f>CI150*'Philippines-IO-Data'!AN27</f>
        <v>0</v>
      </c>
      <c r="CY150">
        <f>CV150*'Philippines-IO-Data'!$AN27</f>
        <v>325.52864693114151</v>
      </c>
      <c r="CZ150">
        <f>CW150*'Philippines-IO-Data'!$AN27</f>
        <v>3521.3960290048813</v>
      </c>
      <c r="DA150">
        <f>CI150*'Philippines-IO-Data'!AO27</f>
        <v>0</v>
      </c>
      <c r="DB150">
        <f>CV150*'Philippines-IO-Data'!$AO27</f>
        <v>108.85989370917036</v>
      </c>
      <c r="DC150">
        <f>CW150*'Philippines-IO-Data'!$AO27</f>
        <v>1177.5885195948758</v>
      </c>
      <c r="DD150" s="20">
        <f>(DA150*'Default-Data'!$F$19/wind_dollar_index)/'Philippines-IO-Data'!$AP27</f>
        <v>0</v>
      </c>
      <c r="DE150" s="20">
        <f>(DB150*'Default-Data'!$F$19/wind_dollar_index)/'Philippines-IO-Data'!$AP27</f>
        <v>2.6491568845105288E-2</v>
      </c>
      <c r="DF150" s="20">
        <f>(DC150*'Default-Data'!$F$19/wind_dollar_index)/'Philippines-IO-Data'!$AP27</f>
        <v>0.28657172329597175</v>
      </c>
      <c r="DH150" t="s">
        <v>942</v>
      </c>
      <c r="DI150">
        <f t="shared" si="287"/>
        <v>27654750</v>
      </c>
      <c r="DJ150">
        <f t="shared" si="288"/>
        <v>0</v>
      </c>
      <c r="DL150" s="84">
        <v>4629313.7178951167</v>
      </c>
      <c r="DM150" s="84">
        <v>881188.23238882422</v>
      </c>
      <c r="DN150">
        <f>DI150*'SouthAfrica-IO-Data'!AR27</f>
        <v>5201991.3144104807</v>
      </c>
      <c r="DO150">
        <f>DL150*'SouthAfrica-IO-Data'!$AR27</f>
        <v>870796.14721419243</v>
      </c>
      <c r="DP150">
        <f>DM150*'SouthAfrica-IO-Data'!$AR27</f>
        <v>165755.73929424016</v>
      </c>
      <c r="DQ150">
        <f>DI150*'SouthAfrica-IO-Data'!AS27</f>
        <v>5307296.737991266</v>
      </c>
      <c r="DR150">
        <f>DL150*'SouthAfrica-IO-Data'!$AS27</f>
        <v>888423.9269609371</v>
      </c>
      <c r="DS150">
        <f>DM150*'SouthAfrica-IO-Data'!$AS27</f>
        <v>169111.18094770325</v>
      </c>
      <c r="DT150">
        <f>(DQ150*'Default-Data'!$F$19/wind_dollar_index)/'SouthAfrica-IO-Data'!$AT27</f>
        <v>324.79630682811495</v>
      </c>
      <c r="DU150">
        <f>(DR150*'Default-Data'!$F$19/wind_dollar_index)/'SouthAfrica-IO-Data'!$AT27</f>
        <v>54.369827921824061</v>
      </c>
      <c r="DV150">
        <f>(DS150*'Default-Data'!$F$19/wind_dollar_index)/'SouthAfrica-IO-Data'!$AT27</f>
        <v>10.349277556307136</v>
      </c>
      <c r="DW150" s="84">
        <v>26407.571743486722</v>
      </c>
      <c r="DX150" s="84">
        <v>8598.8879095242919</v>
      </c>
      <c r="DY150">
        <f>DJ150*'SouthAfrica-IO-Data'!AR27</f>
        <v>0</v>
      </c>
      <c r="DZ150">
        <f>'SouthAfrica-IO-Data'!$AR27*Calculations!DW150</f>
        <v>4967.391093547747</v>
      </c>
      <c r="EA150">
        <f>'SouthAfrica-IO-Data'!$AR27*Calculations!DX150</f>
        <v>1617.4921204832683</v>
      </c>
      <c r="EB150">
        <f>DJ150*'SouthAfrica-IO-Data'!AS27</f>
        <v>0</v>
      </c>
      <c r="EC150">
        <f>DW150*'SouthAfrica-IO-Data'!$AS27</f>
        <v>5067.9474366059148</v>
      </c>
      <c r="ED150">
        <f>DX150*'SouthAfrica-IO-Data'!$AS27</f>
        <v>1650.2354840514131</v>
      </c>
      <c r="EE150">
        <f>(EB150*'Default-Data'!$F$19/wind_dollar_index)/'SouthAfrica-IO-Data'!$AT27</f>
        <v>0</v>
      </c>
      <c r="EF150">
        <f>(EC150*'Default-Data'!$F$19/wind_dollar_index)/'SouthAfrica-IO-Data'!$AT27</f>
        <v>0.31014859199895034</v>
      </c>
      <c r="EG150">
        <f>(ED150*'Default-Data'!$F$19/wind_dollar_index)/'SouthAfrica-IO-Data'!$AT27</f>
        <v>0.10099122341884922</v>
      </c>
      <c r="EI150" t="s">
        <v>143</v>
      </c>
      <c r="EJ150">
        <v>0</v>
      </c>
      <c r="EK150">
        <v>0</v>
      </c>
      <c r="EM150" s="84">
        <v>164871.54709457734</v>
      </c>
      <c r="EN150" s="84">
        <v>14149650.85283385</v>
      </c>
      <c r="EO150">
        <f>EJ150*'Zambia-IO-Data'!BO25</f>
        <v>0</v>
      </c>
      <c r="EP150">
        <f>EM150*'Zambia-IO-Data'!$BO25</f>
        <v>18487.383091025094</v>
      </c>
      <c r="EQ150">
        <f>EN150*'Zambia-IO-Data'!$BO25</f>
        <v>1586629.2306369282</v>
      </c>
      <c r="ER150">
        <f>EJ150*'Zambia-IO-Data'!BN25</f>
        <v>0</v>
      </c>
      <c r="ES150">
        <f>EM150*'Zambia-IO-Data'!$BN25</f>
        <v>8559.4628234669308</v>
      </c>
      <c r="ET150">
        <f>EN150*'Zambia-IO-Data'!$BN25</f>
        <v>734592.55143880402</v>
      </c>
      <c r="EU150">
        <f>(ER150*'Default-Data'!$F$19/wind_dollar_index)/'Zambia-IO-Data'!$BP25</f>
        <v>0</v>
      </c>
      <c r="EV150">
        <f>(ES150*'Default-Data'!$F$19/wind_dollar_index)/'Zambia-IO-Data'!$BP25</f>
        <v>25.160349568107641</v>
      </c>
      <c r="EW150">
        <f>(ET150*'Default-Data'!$F$19/wind_dollar_index)/'Zambia-IO-Data'!$BP25</f>
        <v>2159.3183784449448</v>
      </c>
      <c r="EX150" s="84">
        <v>994.27006032399527</v>
      </c>
      <c r="EY150" s="84">
        <v>67987.867408154532</v>
      </c>
      <c r="EZ150">
        <f>EK150*'Zambia-IO-Data'!BO25</f>
        <v>0</v>
      </c>
      <c r="FA150">
        <f>EX150*'Zambia-IO-Data'!$BO25</f>
        <v>111.48953124459945</v>
      </c>
      <c r="FB150">
        <f>EY150*'Zambia-IO-Data'!$BO25</f>
        <v>7623.6183408611469</v>
      </c>
      <c r="FC150">
        <f>EK150*'Zambia-IO-Data'!BN25</f>
        <v>0</v>
      </c>
      <c r="FD150">
        <f>EX150*'Zambia-IO-Data'!$BN25</f>
        <v>51.618473701514567</v>
      </c>
      <c r="FE150">
        <f>EY150*'Zambia-IO-Data'!$BN25</f>
        <v>3529.6546540748623</v>
      </c>
      <c r="FF150">
        <f>(FC150*'Default-Data'!$F$19/wind_dollar_index)/'Zambia-IO-Data'!$BP25</f>
        <v>0</v>
      </c>
      <c r="FG150">
        <f>(FD150*'Default-Data'!$F$19/wind_dollar_index)/'Zambia-IO-Data'!$BP25</f>
        <v>0.15173134918485873</v>
      </c>
      <c r="FH150">
        <f>(FE150*'Default-Data'!$F$19/wind_dollar_index)/'Zambia-IO-Data'!$BP25</f>
        <v>10.375340927674127</v>
      </c>
      <c r="FJ150" t="s">
        <v>285</v>
      </c>
      <c r="FK150">
        <f t="shared" si="289"/>
        <v>27654750</v>
      </c>
      <c r="FL150">
        <f t="shared" si="290"/>
        <v>0</v>
      </c>
      <c r="FN150">
        <v>997137.42191857845</v>
      </c>
      <c r="FO150">
        <v>2803063.2281921171</v>
      </c>
      <c r="FP150">
        <f>FK150*CustomRegion1!C23</f>
        <v>7185646.4974832218</v>
      </c>
      <c r="FQ150">
        <f>FN150*CustomRegion1!$C23</f>
        <v>259090.28370600648</v>
      </c>
      <c r="FR150">
        <f>FO150*CustomRegion1!$C23</f>
        <v>728331.35240357253</v>
      </c>
      <c r="FS150">
        <f>FK150*CustomRegion1!D23</f>
        <v>2402948.9303691271</v>
      </c>
      <c r="FT150">
        <f>FN150*CustomRegion1!$D23</f>
        <v>86642.269462941345</v>
      </c>
      <c r="FU150">
        <f>FO150*CustomRegion1!$D23</f>
        <v>243560.9718381573</v>
      </c>
      <c r="FV150">
        <f>(FS150*'Default-Data'!$C$58/wind_dollar_index)/CustomRegion1!$E23</f>
        <v>587.21243443252638</v>
      </c>
      <c r="FW150">
        <f>(FT150*'Default-Data'!$C$58/wind_dollar_index)/CustomRegion1!$E23</f>
        <v>21.172908559599406</v>
      </c>
      <c r="FX150">
        <f>(FU150*'Default-Data'!$C$58/wind_dollar_index)/CustomRegion1!$E23</f>
        <v>59.519380290727248</v>
      </c>
      <c r="FY150">
        <v>6971.6709465934418</v>
      </c>
      <c r="FZ150">
        <v>25879.856356105018</v>
      </c>
      <c r="GA150">
        <f>FL150*CustomRegion1!C23</f>
        <v>0</v>
      </c>
      <c r="GB150">
        <f>FY150*CustomRegion1!$C23</f>
        <v>1811.4776998162956</v>
      </c>
      <c r="GC150">
        <f>FZ150*CustomRegion1!$C23</f>
        <v>6724.4686421180777</v>
      </c>
      <c r="GD150">
        <f>FL150*CustomRegion1!D23</f>
        <v>0</v>
      </c>
      <c r="GE150">
        <f>FY150*CustomRegion1!$D23</f>
        <v>605.77547235112343</v>
      </c>
      <c r="GF150">
        <f>FZ150*CustomRegion1!$D23</f>
        <v>2248.726643669142</v>
      </c>
      <c r="GG150">
        <f>(GD150*'Default-Data'!$C$58/wind_dollar_index)/CustomRegion1!$E23</f>
        <v>0</v>
      </c>
      <c r="GH150">
        <f>(GE150*'Default-Data'!$C$58/wind_dollar_index)/CustomRegion1!$E23</f>
        <v>0.14803431123447691</v>
      </c>
      <c r="GI150">
        <f>(GF150*'Default-Data'!$C$58/wind_dollar_index)/CustomRegion1!$E23</f>
        <v>0.54952489006888572</v>
      </c>
      <c r="GK150" t="s">
        <v>48</v>
      </c>
      <c r="GL150">
        <f t="shared" si="291"/>
        <v>27654750</v>
      </c>
      <c r="GM150">
        <f t="shared" si="292"/>
        <v>0</v>
      </c>
      <c r="GO150">
        <v>21913275.097114883</v>
      </c>
      <c r="GP150">
        <v>4220395.4484230801</v>
      </c>
      <c r="GQ150">
        <f>GL150*CustomRegion2!C27</f>
        <v>7180978.2664597631</v>
      </c>
      <c r="GR150">
        <f>GO150*CustomRegion2!$C27</f>
        <v>5690116.6063455986</v>
      </c>
      <c r="GS150">
        <f>GP150*CustomRegion2!$C27</f>
        <v>1095890.1451284804</v>
      </c>
      <c r="GT150">
        <f>GL150*CustomRegion2!D27</f>
        <v>3359184.9554049573</v>
      </c>
      <c r="GU150">
        <f>GO150*CustomRegion2!$D27</f>
        <v>2661775.7900497536</v>
      </c>
      <c r="GV150">
        <f>GP150*CustomRegion2!$D27</f>
        <v>512645.70810448</v>
      </c>
      <c r="GW150">
        <f>(GT150*'Default-Data'!$C$59/wind_dollar_index)/CustomRegion2!$E27</f>
        <v>378.50289951286464</v>
      </c>
      <c r="GX150">
        <f>(GU150*'Default-Data'!$C$59/wind_dollar_index)/CustomRegion2!$E27</f>
        <v>299.92092360556632</v>
      </c>
      <c r="GY150">
        <f>(GV150*'Default-Data'!$C$59/wind_dollar_index)/CustomRegion2!$E27</f>
        <v>57.763382938519875</v>
      </c>
      <c r="GZ150">
        <v>0</v>
      </c>
      <c r="HA150">
        <v>0</v>
      </c>
      <c r="HB150">
        <f>GM150*CustomRegion2!C27</f>
        <v>0</v>
      </c>
      <c r="HC150">
        <f>GZ150*CustomRegion2!$C27</f>
        <v>0</v>
      </c>
      <c r="HD150">
        <f>HA150*CustomRegion2!$C27</f>
        <v>0</v>
      </c>
      <c r="HE150">
        <f>GM150*CustomRegion2!D27</f>
        <v>0</v>
      </c>
      <c r="HF150">
        <f>GZ150*CustomRegion2!$D27</f>
        <v>0</v>
      </c>
      <c r="HG150">
        <f>HA150*CustomRegion2!$D27</f>
        <v>0</v>
      </c>
      <c r="HH150">
        <f>(HE150*'Default-Data'!$C$59/wind_dollar_index)/CustomRegion2!$E27</f>
        <v>0</v>
      </c>
      <c r="HI150">
        <f>(HF150*'Default-Data'!$C$59/wind_dollar_index)/CustomRegion2!$E27</f>
        <v>0</v>
      </c>
      <c r="HJ150">
        <f>(HG150*'Default-Data'!$C$59/wind_dollar_index)/CustomRegion2!$E27</f>
        <v>0</v>
      </c>
      <c r="HL150" t="s">
        <v>143</v>
      </c>
      <c r="HM150">
        <f t="shared" si="293"/>
        <v>0</v>
      </c>
      <c r="HN150">
        <f t="shared" si="294"/>
        <v>0</v>
      </c>
      <c r="HP150">
        <v>164871.54709457734</v>
      </c>
      <c r="HQ150">
        <v>14149650.85283385</v>
      </c>
      <c r="HR150">
        <f>HM150*CustomRegion3!D26</f>
        <v>0</v>
      </c>
      <c r="HS150">
        <f>HP150*CustomRegion3!$D26</f>
        <v>18487.383091025094</v>
      </c>
      <c r="HT150">
        <f>HQ150*CustomRegion3!$D26</f>
        <v>1586629.2306369282</v>
      </c>
      <c r="HU150">
        <f>HM150*CustomRegion3!E26</f>
        <v>0</v>
      </c>
      <c r="HV150">
        <f>HP150*CustomRegion3!$E26</f>
        <v>8559.4628234669308</v>
      </c>
      <c r="HW150">
        <f>HQ150*CustomRegion3!$E26</f>
        <v>734592.55143880402</v>
      </c>
      <c r="HX150">
        <f>(HU150*'Default-Data'!$C$60/wind_dollar_index)/CustomRegion3!$F26</f>
        <v>0</v>
      </c>
      <c r="HY150">
        <f>(HV150*'Default-Data'!$C$60/wind_dollar_index)/CustomRegion3!$F26</f>
        <v>25.262252276499737</v>
      </c>
      <c r="HZ150">
        <f>(HW150*'Default-Data'!$C$60/wind_dollar_index)/CustomRegion3!$F26</f>
        <v>2168.0639004596023</v>
      </c>
      <c r="IA150">
        <v>994.27006032399527</v>
      </c>
      <c r="IB150">
        <v>67987.867408154532</v>
      </c>
      <c r="IC150">
        <f>HN150*CustomRegion3!D26</f>
        <v>0</v>
      </c>
      <c r="ID150">
        <f>IA150*CustomRegion3!$D26</f>
        <v>111.48953124459945</v>
      </c>
      <c r="IE150">
        <f>IB150*CustomRegion3!$D26</f>
        <v>7623.6183408611469</v>
      </c>
      <c r="IF150">
        <f>HN150*CustomRegion3!E26</f>
        <v>0</v>
      </c>
      <c r="IG150">
        <f>IA150*CustomRegion3!$E26</f>
        <v>51.618473701514567</v>
      </c>
      <c r="IH150">
        <f>IB150*CustomRegion3!$E26</f>
        <v>3529.6546540748623</v>
      </c>
      <c r="II150">
        <f>(IF150*'Default-Data'!$C$60/wind_dollar_index)/CustomRegion3!$F26</f>
        <v>0</v>
      </c>
      <c r="IJ150">
        <f>(IG150*'Default-Data'!$C$60/wind_dollar_index)/CustomRegion3!$F26</f>
        <v>0.15234588100557409</v>
      </c>
      <c r="IK150">
        <f>(IH150*'Default-Data'!$C$60/wind_dollar_index)/CustomRegion3!$F26</f>
        <v>10.417362416213441</v>
      </c>
    </row>
    <row r="151" spans="30:245" x14ac:dyDescent="0.3">
      <c r="AD151">
        <v>150</v>
      </c>
      <c r="AE151" t="s">
        <v>286</v>
      </c>
      <c r="AF151">
        <v>0</v>
      </c>
      <c r="AG151">
        <v>0</v>
      </c>
      <c r="AI151" s="84">
        <v>515869.78707763966</v>
      </c>
      <c r="AJ151" s="84">
        <v>515809.29723097332</v>
      </c>
      <c r="AK151">
        <f>AF151*'Colombia-IO-Data'!AN28</f>
        <v>0</v>
      </c>
      <c r="AL151">
        <f>AI151*'Colombia-IO-Data'!$AN28</f>
        <v>113546.21824836553</v>
      </c>
      <c r="AM151">
        <f>AJ151*'Colombia-IO-Data'!$AN28</f>
        <v>113532.90404872943</v>
      </c>
      <c r="AN151">
        <f>AK151*'Colombia-IO-Data'!$AO28</f>
        <v>0</v>
      </c>
      <c r="AO151">
        <f>AL151*'Colombia-IO-Data'!$AO28</f>
        <v>29057.042758658532</v>
      </c>
      <c r="AP151">
        <f>AM151*'Colombia-IO-Data'!$AO28</f>
        <v>29053.635588661222</v>
      </c>
      <c r="AQ151">
        <f>(Calculations!AN151*'Default-Data'!$F$19/wind_dollar_index)/'Colombia-IO-Data'!$AP28</f>
        <v>0</v>
      </c>
      <c r="AR151">
        <f>(Calculations!AO151*'Default-Data'!$F$19/wind_dollar_index)/'Colombia-IO-Data'!$AP28</f>
        <v>5.3661460442567543</v>
      </c>
      <c r="AS151">
        <f>(Calculations!AP151*'Default-Data'!$F$19/wind_dollar_index)/'Colombia-IO-Data'!$AP28</f>
        <v>5.365516820837323</v>
      </c>
      <c r="AT151" s="84">
        <v>1862.9067027612682</v>
      </c>
      <c r="AU151" s="84">
        <v>5711.30251256888</v>
      </c>
      <c r="AV151">
        <f>AG151*'Colombia-IO-Data'!AN28</f>
        <v>0</v>
      </c>
      <c r="AW151">
        <f>AT151*'Colombia-IO-Data'!$AN28</f>
        <v>410.03760318345371</v>
      </c>
      <c r="AX151">
        <f>AU151*'Colombia-IO-Data'!$AN28</f>
        <v>1257.0939756876751</v>
      </c>
      <c r="AY151">
        <f>AV151*'Colombia-IO-Data'!$AO28</f>
        <v>0</v>
      </c>
      <c r="AZ151">
        <f>AW151*'Colombia-IO-Data'!$AO28</f>
        <v>104.93066481790096</v>
      </c>
      <c r="BA151">
        <f>AX151*'Colombia-IO-Data'!$AO28</f>
        <v>321.69660924602942</v>
      </c>
      <c r="BB151">
        <f>(AY151*'Default-Data'!$F$19/wind_dollar_index)/'Colombia-IO-Data'!$AP28</f>
        <v>0</v>
      </c>
      <c r="BC151">
        <f>(AZ151*'Default-Data'!$F$19/wind_dollar_index)/'Colombia-IO-Data'!$AP28</f>
        <v>1.9378202957905061E-2</v>
      </c>
      <c r="BD151">
        <f>(BA151*'Default-Data'!$F$19/wind_dollar_index)/'Colombia-IO-Data'!$AP28</f>
        <v>5.9409727324780517E-2</v>
      </c>
      <c r="BF151" t="s">
        <v>943</v>
      </c>
      <c r="BG151" s="18">
        <f t="shared" si="285"/>
        <v>0</v>
      </c>
      <c r="BH151" s="18">
        <f t="shared" si="286"/>
        <v>0</v>
      </c>
      <c r="BJ151" s="84">
        <v>405289.79462366924</v>
      </c>
      <c r="BK151" s="84">
        <v>2020161.7176602962</v>
      </c>
      <c r="BL151" s="18">
        <f>BG151*'Mexico-IO-Data'!AQ28</f>
        <v>0</v>
      </c>
      <c r="BM151">
        <f>BJ151*'Mexico-IO-Data'!$AQ28</f>
        <v>137213.49647040654</v>
      </c>
      <c r="BN151">
        <f>BK151*'Mexico-IO-Data'!$AQ28</f>
        <v>683938.89111670991</v>
      </c>
      <c r="BO151" s="18">
        <f>BG151*'Mexico-IO-Data'!AR28</f>
        <v>0</v>
      </c>
      <c r="BP151">
        <f>BJ151*'Mexico-IO-Data'!$AR28</f>
        <v>34831.180167531129</v>
      </c>
      <c r="BQ151">
        <f>BK151*'Mexico-IO-Data'!$AR28</f>
        <v>173615.56518024791</v>
      </c>
      <c r="BR151">
        <f>(BO151*'Default-Data'!$F$19/wind_dollar_index)/'Mexico-IO-Data'!$AS28</f>
        <v>0</v>
      </c>
      <c r="BS151">
        <f>(BP151*'Default-Data'!$F$19/wind_dollar_index)/'Mexico-IO-Data'!$AS28</f>
        <v>3.6807183483628547</v>
      </c>
      <c r="BT151">
        <f>(BQ151*'Default-Data'!$F$19/wind_dollar_index)/'Mexico-IO-Data'!$AS28</f>
        <v>18.346492804628408</v>
      </c>
      <c r="BU151" s="84">
        <v>2615.2412668368584</v>
      </c>
      <c r="BV151" s="84">
        <v>16163.373996748944</v>
      </c>
      <c r="BW151" s="18">
        <f>BH151*'Mexico-IO-Data'!AQ28</f>
        <v>0</v>
      </c>
      <c r="BX151">
        <f>BU151*'Mexico-IO-Data'!$AQ28</f>
        <v>885.40694361570752</v>
      </c>
      <c r="BY151">
        <f>BV151*'Mexico-IO-Data'!$AQ28</f>
        <v>5472.2154129544142</v>
      </c>
      <c r="BZ151" s="18">
        <f>BH151*'Mexico-IO-Data'!AR28</f>
        <v>0</v>
      </c>
      <c r="CA151">
        <f>BX151*'Mexico-IO-Data'!$AR28</f>
        <v>76.093129370054754</v>
      </c>
      <c r="CB151">
        <f>BY151*'Mexico-IO-Data'!$AR28</f>
        <v>470.28995916647875</v>
      </c>
      <c r="CC151">
        <f>(CA151*'Default-Data'!$F$19/wind_dollar_index)/'Mexico-IO-Data'!$AS28</f>
        <v>8.0409959154295607E-3</v>
      </c>
      <c r="CD151">
        <f>(CB151*'Default-Data'!$F$19/wind_dollar_index)/'Mexico-IO-Data'!$AS28</f>
        <v>4.9696991989047819E-2</v>
      </c>
      <c r="CE151">
        <f>(CC151*'Default-Data'!$F$19/wind_dollar_index)/'Mexico-IO-Data'!$AS28</f>
        <v>8.4971686467924215E-7</v>
      </c>
      <c r="CG151" t="s">
        <v>286</v>
      </c>
      <c r="CH151">
        <v>0</v>
      </c>
      <c r="CI151">
        <v>0</v>
      </c>
      <c r="CK151" s="84">
        <v>140366.20266056192</v>
      </c>
      <c r="CL151" s="84">
        <v>968272.59314304928</v>
      </c>
      <c r="CM151">
        <f>CH151*'Philippines-IO-Data'!AN28</f>
        <v>0</v>
      </c>
      <c r="CN151">
        <f>CK151*'Philippines-IO-Data'!$AN28</f>
        <v>22932.030681159849</v>
      </c>
      <c r="CO151">
        <f>CL151*'Philippines-IO-Data'!$AN28</f>
        <v>158189.4814621305</v>
      </c>
      <c r="CP151">
        <f>CH151*'Philippines-IO-Data'!AO28</f>
        <v>0</v>
      </c>
      <c r="CQ151">
        <f>CK151*'Philippines-IO-Data'!$AO28</f>
        <v>5690.4051299877419</v>
      </c>
      <c r="CR151">
        <f>CL151*'Philippines-IO-Data'!$AO28</f>
        <v>39253.489991261435</v>
      </c>
      <c r="CS151" s="54">
        <f>(CP151*'Default-Data'!$F$19/wind_dollar_index)/'Philippines-IO-Data'!$AP28</f>
        <v>0</v>
      </c>
      <c r="CT151" s="54">
        <f>(CQ151*'Default-Data'!$F$19/wind_dollar_index)/'Philippines-IO-Data'!$AP28</f>
        <v>1.3847869414639298</v>
      </c>
      <c r="CU151" s="54">
        <f>(CR151*'Default-Data'!$F$19/wind_dollar_index)/'Philippines-IO-Data'!$AP28</f>
        <v>9.5525220270039046</v>
      </c>
      <c r="CV151" s="84">
        <v>1780.2878956479608</v>
      </c>
      <c r="CW151" s="84">
        <v>8881.2215957415719</v>
      </c>
      <c r="CX151">
        <f>CI151*'Philippines-IO-Data'!AN28</f>
        <v>0</v>
      </c>
      <c r="CY151">
        <f>CV151*'Philippines-IO-Data'!$AN28</f>
        <v>290.85075944543689</v>
      </c>
      <c r="CZ151">
        <f>CW151*'Philippines-IO-Data'!$AN28</f>
        <v>1450.9507435506616</v>
      </c>
      <c r="DA151">
        <f>CI151*'Philippines-IO-Data'!AO28</f>
        <v>0</v>
      </c>
      <c r="DB151">
        <f>CV151*'Philippines-IO-Data'!$AO28</f>
        <v>72.172354756566889</v>
      </c>
      <c r="DC151">
        <f>CW151*'Philippines-IO-Data'!$AO28</f>
        <v>360.04214669237564</v>
      </c>
      <c r="DD151" s="20">
        <f>(DA151*'Default-Data'!$F$19/wind_dollar_index)/'Philippines-IO-Data'!$AP28</f>
        <v>0</v>
      </c>
      <c r="DE151" s="20">
        <f>(DB151*'Default-Data'!$F$19/wind_dollar_index)/'Philippines-IO-Data'!$AP28</f>
        <v>1.7563483112108626E-2</v>
      </c>
      <c r="DF151" s="20">
        <f>(DC151*'Default-Data'!$F$19/wind_dollar_index)/'Philippines-IO-Data'!$AP28</f>
        <v>8.7617955440251152E-2</v>
      </c>
      <c r="DH151" t="s">
        <v>943</v>
      </c>
      <c r="DI151">
        <f t="shared" si="287"/>
        <v>0</v>
      </c>
      <c r="DJ151">
        <f t="shared" si="288"/>
        <v>0</v>
      </c>
      <c r="DL151" s="84">
        <v>601879.28805164888</v>
      </c>
      <c r="DM151" s="84">
        <v>1521948.9955833955</v>
      </c>
      <c r="DN151">
        <f>DI151*'SouthAfrica-IO-Data'!AR28</f>
        <v>0</v>
      </c>
      <c r="DO151">
        <f>DL151*'SouthAfrica-IO-Data'!$AR28</f>
        <v>145522.43277671389</v>
      </c>
      <c r="DP151">
        <f>DM151*'SouthAfrica-IO-Data'!$AR28</f>
        <v>367976.97610814992</v>
      </c>
      <c r="DQ151">
        <f>DI151*'SouthAfrica-IO-Data'!AS28</f>
        <v>0</v>
      </c>
      <c r="DR151">
        <f>DL151*'SouthAfrica-IO-Data'!$AS28</f>
        <v>106833.92077237563</v>
      </c>
      <c r="DS151">
        <f>DM151*'SouthAfrica-IO-Data'!$AS28</f>
        <v>270146.82452372467</v>
      </c>
      <c r="DT151">
        <f>(DQ151*'Default-Data'!$F$19/wind_dollar_index)/'SouthAfrica-IO-Data'!$AT28</f>
        <v>0</v>
      </c>
      <c r="DU151">
        <f>(DR151*'Default-Data'!$F$19/wind_dollar_index)/'SouthAfrica-IO-Data'!$AT28</f>
        <v>6.5380295513621869</v>
      </c>
      <c r="DV151">
        <f>(DS151*'Default-Data'!$F$19/wind_dollar_index)/'SouthAfrica-IO-Data'!$AT28</f>
        <v>16.53246374534881</v>
      </c>
      <c r="DW151" s="84">
        <v>2982.153696368639</v>
      </c>
      <c r="DX151" s="84">
        <v>14851.615507344004</v>
      </c>
      <c r="DY151">
        <f>DJ151*'SouthAfrica-IO-Data'!AR28</f>
        <v>0</v>
      </c>
      <c r="DZ151">
        <f>'SouthAfrica-IO-Data'!$AR28*Calculations!DW151</f>
        <v>721.02541061754221</v>
      </c>
      <c r="EA151">
        <f>'SouthAfrica-IO-Data'!$AR28*Calculations!DX151</f>
        <v>3590.8250411627509</v>
      </c>
      <c r="EB151">
        <f>DJ151*'SouthAfrica-IO-Data'!AS28</f>
        <v>0</v>
      </c>
      <c r="EC151">
        <f>DW151*'SouthAfrica-IO-Data'!$AS28</f>
        <v>529.33400110879847</v>
      </c>
      <c r="ED151">
        <f>DX151*'SouthAfrica-IO-Data'!$AS28</f>
        <v>2636.1703184529911</v>
      </c>
      <c r="EE151">
        <f>(EB151*'Default-Data'!$F$19/wind_dollar_index)/'SouthAfrica-IO-Data'!$AT28</f>
        <v>0</v>
      </c>
      <c r="EF151">
        <f>(EC151*'Default-Data'!$F$19/wind_dollar_index)/'SouthAfrica-IO-Data'!$AT28</f>
        <v>3.2394218210560884E-2</v>
      </c>
      <c r="EG151">
        <f>(ED151*'Default-Data'!$F$19/wind_dollar_index)/'SouthAfrica-IO-Data'!$AT28</f>
        <v>0.16132853048791337</v>
      </c>
      <c r="EI151" t="s">
        <v>144</v>
      </c>
      <c r="EJ151">
        <v>0</v>
      </c>
      <c r="EK151">
        <v>0</v>
      </c>
      <c r="EM151" s="84">
        <v>16004079.789393229</v>
      </c>
      <c r="EN151" s="84">
        <v>4719271.4142464343</v>
      </c>
      <c r="EO151">
        <f>EJ151*'Zambia-IO-Data'!BO26</f>
        <v>0</v>
      </c>
      <c r="EP151">
        <f>EM151*'Zambia-IO-Data'!$BO26</f>
        <v>1624174.8620101772</v>
      </c>
      <c r="EQ151">
        <f>EN151*'Zambia-IO-Data'!$BO26</f>
        <v>478935.50262741349</v>
      </c>
      <c r="ER151">
        <f>EJ151*'Zambia-IO-Data'!BN26</f>
        <v>0</v>
      </c>
      <c r="ES151">
        <f>EM151*'Zambia-IO-Data'!$BN26</f>
        <v>446306.38100628724</v>
      </c>
      <c r="ET151">
        <f>EN151*'Zambia-IO-Data'!$BN26</f>
        <v>131606.50119194415</v>
      </c>
      <c r="EU151">
        <f>(ER151*'Default-Data'!$F$19/wind_dollar_index)/'Zambia-IO-Data'!$BP26</f>
        <v>0</v>
      </c>
      <c r="EV151">
        <f>(ES151*'Default-Data'!$F$19/wind_dollar_index)/'Zambia-IO-Data'!$BP26</f>
        <v>1311.9076269376128</v>
      </c>
      <c r="EW151">
        <f>(ET151*'Default-Data'!$F$19/wind_dollar_index)/'Zambia-IO-Data'!$BP26</f>
        <v>386.85436734961962</v>
      </c>
      <c r="EX151" s="84">
        <v>32382.44651467017</v>
      </c>
      <c r="EY151" s="84">
        <v>22711.378974658655</v>
      </c>
      <c r="EZ151">
        <f>EK151*'Zambia-IO-Data'!BO26</f>
        <v>0</v>
      </c>
      <c r="FA151">
        <f>EX151*'Zambia-IO-Data'!$BO26</f>
        <v>3286.3342529930251</v>
      </c>
      <c r="FB151">
        <f>EY151*'Zambia-IO-Data'!$BO26</f>
        <v>2304.8654654092788</v>
      </c>
      <c r="FC151">
        <f>EK151*'Zambia-IO-Data'!BN26</f>
        <v>0</v>
      </c>
      <c r="FD151">
        <f>EX151*'Zambia-IO-Data'!$BN26</f>
        <v>903.05051601095818</v>
      </c>
      <c r="FE151">
        <f>EY151*'Zambia-IO-Data'!$BN26</f>
        <v>633.35308816443285</v>
      </c>
      <c r="FF151">
        <f>(FC151*'Default-Data'!$F$19/wind_dollar_index)/'Zambia-IO-Data'!$BP26</f>
        <v>0</v>
      </c>
      <c r="FG151">
        <f>(FD151*'Default-Data'!$F$19/wind_dollar_index)/'Zambia-IO-Data'!$BP26</f>
        <v>2.6544967983508023</v>
      </c>
      <c r="FH151">
        <f>(FE151*'Default-Data'!$F$19/wind_dollar_index)/'Zambia-IO-Data'!$BP26</f>
        <v>1.8617272400048985</v>
      </c>
      <c r="FJ151" t="s">
        <v>286</v>
      </c>
      <c r="FK151">
        <f t="shared" si="289"/>
        <v>0</v>
      </c>
      <c r="FL151">
        <f t="shared" si="290"/>
        <v>0</v>
      </c>
      <c r="FN151">
        <v>388566.29841959121</v>
      </c>
      <c r="FO151">
        <v>1976015.3008519376</v>
      </c>
      <c r="FP151">
        <f>FK151*CustomRegion1!C24</f>
        <v>0</v>
      </c>
      <c r="FQ151">
        <f>FN151*CustomRegion1!$C24</f>
        <v>63481.194960945933</v>
      </c>
      <c r="FR151">
        <f>FO151*CustomRegion1!$C24</f>
        <v>322827.30918608536</v>
      </c>
      <c r="FS151">
        <f>FK151*CustomRegion1!D24</f>
        <v>0</v>
      </c>
      <c r="FT151">
        <f>FN151*CustomRegion1!$D24</f>
        <v>15752.364999245168</v>
      </c>
      <c r="FU151">
        <f>FO151*CustomRegion1!$D24</f>
        <v>80107.086975156926</v>
      </c>
      <c r="FV151">
        <f>(FS151*'Default-Data'!$C$58/wind_dollar_index)/CustomRegion1!$E24</f>
        <v>0</v>
      </c>
      <c r="FW151">
        <f>(FT151*'Default-Data'!$C$58/wind_dollar_index)/CustomRegion1!$E24</f>
        <v>3.8494303738097124</v>
      </c>
      <c r="FX151">
        <f>(FU151*'Default-Data'!$C$58/wind_dollar_index)/CustomRegion1!$E24</f>
        <v>19.575895668641625</v>
      </c>
      <c r="FY151">
        <v>4140.9284507267603</v>
      </c>
      <c r="FZ151">
        <v>18243.966682298662</v>
      </c>
      <c r="GA151">
        <f>FL151*CustomRegion1!C24</f>
        <v>0</v>
      </c>
      <c r="GB151">
        <f>FY151*CustomRegion1!$C24</f>
        <v>676.51540385536305</v>
      </c>
      <c r="GC151">
        <f>FZ151*CustomRegion1!$C24</f>
        <v>2980.5693662330505</v>
      </c>
      <c r="GD151">
        <f>FL151*CustomRegion1!D24</f>
        <v>0</v>
      </c>
      <c r="GE151">
        <f>FY151*CustomRegion1!$D24</f>
        <v>167.87203794285091</v>
      </c>
      <c r="GF151">
        <f>FZ151*CustomRegion1!$D24</f>
        <v>739.60511599311337</v>
      </c>
      <c r="GG151">
        <f>(GD151*'Default-Data'!$C$58/wind_dollar_index)/CustomRegion1!$E24</f>
        <v>0</v>
      </c>
      <c r="GH151">
        <f>(GE151*'Default-Data'!$C$58/wind_dollar_index)/CustomRegion1!$E24</f>
        <v>4.1023155684972529E-2</v>
      </c>
      <c r="GI151">
        <f>(GF151*'Default-Data'!$C$58/wind_dollar_index)/CustomRegion1!$E24</f>
        <v>0.18073847312866184</v>
      </c>
      <c r="GK151" t="s">
        <v>49</v>
      </c>
      <c r="GL151">
        <f t="shared" si="291"/>
        <v>0</v>
      </c>
      <c r="GM151">
        <f t="shared" si="292"/>
        <v>0</v>
      </c>
      <c r="GO151">
        <v>0</v>
      </c>
      <c r="GP151">
        <v>0</v>
      </c>
      <c r="GQ151">
        <f>GL151*CustomRegion2!C28</f>
        <v>0</v>
      </c>
      <c r="GR151">
        <f>GO151*CustomRegion2!$C28</f>
        <v>0</v>
      </c>
      <c r="GS151">
        <f>GP151*CustomRegion2!$C28</f>
        <v>0</v>
      </c>
      <c r="GT151">
        <f>GL151*CustomRegion2!D28</f>
        <v>0</v>
      </c>
      <c r="GU151">
        <f>GO151*CustomRegion2!$D28</f>
        <v>0</v>
      </c>
      <c r="GV151">
        <f>GP151*CustomRegion2!$D28</f>
        <v>0</v>
      </c>
      <c r="GW151">
        <f>(GT151*'Default-Data'!$C$59/wind_dollar_index)/CustomRegion2!$E28</f>
        <v>0</v>
      </c>
      <c r="GX151">
        <f>(GU151*'Default-Data'!$C$59/wind_dollar_index)/CustomRegion2!$E28</f>
        <v>0</v>
      </c>
      <c r="GY151">
        <f>(GV151*'Default-Data'!$C$59/wind_dollar_index)/CustomRegion2!$E28</f>
        <v>0</v>
      </c>
      <c r="GZ151">
        <v>0</v>
      </c>
      <c r="HA151">
        <v>0</v>
      </c>
      <c r="HB151">
        <f>GM151*CustomRegion2!C28</f>
        <v>0</v>
      </c>
      <c r="HC151">
        <f>GZ151*CustomRegion2!$C28</f>
        <v>0</v>
      </c>
      <c r="HD151">
        <f>HA151*CustomRegion2!$C28</f>
        <v>0</v>
      </c>
      <c r="HE151">
        <f>GM151*CustomRegion2!D28</f>
        <v>0</v>
      </c>
      <c r="HF151">
        <f>GZ151*CustomRegion2!$D28</f>
        <v>0</v>
      </c>
      <c r="HG151">
        <f>HA151*CustomRegion2!$D28</f>
        <v>0</v>
      </c>
      <c r="HH151">
        <f>(HE151*'Default-Data'!$C$59/wind_dollar_index)/CustomRegion2!$E28</f>
        <v>0</v>
      </c>
      <c r="HI151">
        <f>(HF151*'Default-Data'!$C$59/wind_dollar_index)/CustomRegion2!$E28</f>
        <v>0</v>
      </c>
      <c r="HJ151">
        <f>(HG151*'Default-Data'!$C$59/wind_dollar_index)/CustomRegion2!$E28</f>
        <v>0</v>
      </c>
      <c r="HL151" t="s">
        <v>144</v>
      </c>
      <c r="HM151">
        <f t="shared" si="293"/>
        <v>0</v>
      </c>
      <c r="HN151">
        <f t="shared" si="294"/>
        <v>0</v>
      </c>
      <c r="HP151">
        <v>16004079.789393229</v>
      </c>
      <c r="HQ151">
        <v>4719271.4142464343</v>
      </c>
      <c r="HR151">
        <f>HM151*CustomRegion3!D27</f>
        <v>0</v>
      </c>
      <c r="HS151">
        <f>HP151*CustomRegion3!$D27</f>
        <v>1624174.8620101772</v>
      </c>
      <c r="HT151">
        <f>HQ151*CustomRegion3!$D27</f>
        <v>478935.50262741349</v>
      </c>
      <c r="HU151">
        <f>HM151*CustomRegion3!E27</f>
        <v>0</v>
      </c>
      <c r="HV151">
        <f>HP151*CustomRegion3!$E27</f>
        <v>446306.38100628724</v>
      </c>
      <c r="HW151">
        <f>HQ151*CustomRegion3!$E27</f>
        <v>131606.50119194415</v>
      </c>
      <c r="HX151">
        <f>(HU151*'Default-Data'!$C$60/wind_dollar_index)/CustomRegion3!$F27</f>
        <v>0</v>
      </c>
      <c r="HY151">
        <f>(HV151*'Default-Data'!$C$60/wind_dollar_index)/CustomRegion3!$F27</f>
        <v>1317.2210245111762</v>
      </c>
      <c r="HZ151">
        <f>(HW151*'Default-Data'!$C$60/wind_dollar_index)/CustomRegion3!$F27</f>
        <v>388.4211781635762</v>
      </c>
      <c r="IA151">
        <v>32382.44651467017</v>
      </c>
      <c r="IB151">
        <v>22711.378974658655</v>
      </c>
      <c r="IC151">
        <f>HN151*CustomRegion3!D27</f>
        <v>0</v>
      </c>
      <c r="ID151">
        <f>IA151*CustomRegion3!$D27</f>
        <v>3286.3342529930251</v>
      </c>
      <c r="IE151">
        <f>IB151*CustomRegion3!$D27</f>
        <v>2304.8654654092788</v>
      </c>
      <c r="IF151">
        <f>HN151*CustomRegion3!E27</f>
        <v>0</v>
      </c>
      <c r="IG151">
        <f>IA151*CustomRegion3!$E27</f>
        <v>903.05051601095818</v>
      </c>
      <c r="IH151">
        <f>IB151*CustomRegion3!$E27</f>
        <v>633.35308816443285</v>
      </c>
      <c r="II151">
        <f>(IF151*'Default-Data'!$C$60/wind_dollar_index)/CustomRegion3!$F27</f>
        <v>0</v>
      </c>
      <c r="IJ151">
        <f>(IG151*'Default-Data'!$C$60/wind_dollar_index)/CustomRegion3!$F27</f>
        <v>2.6652478577682346</v>
      </c>
      <c r="IK151">
        <f>(IH151*'Default-Data'!$C$60/wind_dollar_index)/CustomRegion3!$F27</f>
        <v>1.8692674789642298</v>
      </c>
    </row>
    <row r="152" spans="30:245" x14ac:dyDescent="0.3">
      <c r="AD152">
        <v>151</v>
      </c>
      <c r="AE152" t="s">
        <v>287</v>
      </c>
      <c r="AF152">
        <v>0</v>
      </c>
      <c r="AG152">
        <v>0</v>
      </c>
      <c r="AI152" s="84">
        <v>89675.233379107754</v>
      </c>
      <c r="AJ152" s="84">
        <v>45037.244085645012</v>
      </c>
      <c r="AK152">
        <f>AF152*'Colombia-IO-Data'!AN29</f>
        <v>0</v>
      </c>
      <c r="AL152">
        <f>AI152*'Colombia-IO-Data'!$AN29</f>
        <v>10003.636248147082</v>
      </c>
      <c r="AM152">
        <f>AJ152*'Colombia-IO-Data'!$AN29</f>
        <v>5024.0873703348589</v>
      </c>
      <c r="AN152">
        <f>AK152*'Colombia-IO-Data'!$AO29</f>
        <v>0</v>
      </c>
      <c r="AO152">
        <f>AL152*'Colombia-IO-Data'!$AO29</f>
        <v>3772.1659789685855</v>
      </c>
      <c r="AP152">
        <f>AM152*'Colombia-IO-Data'!$AO29</f>
        <v>1894.4802653388376</v>
      </c>
      <c r="AQ152">
        <f>(Calculations!AN152*'Default-Data'!$F$19/wind_dollar_index)/'Colombia-IO-Data'!$AP29</f>
        <v>0</v>
      </c>
      <c r="AR152">
        <f>(Calculations!AO152*'Default-Data'!$F$19/wind_dollar_index)/'Colombia-IO-Data'!$AP29</f>
        <v>0.6966295130047393</v>
      </c>
      <c r="AS152">
        <f>(Calculations!AP152*'Default-Data'!$F$19/wind_dollar_index)/'Colombia-IO-Data'!$AP29</f>
        <v>0.34986553401898296</v>
      </c>
      <c r="AT152" s="84">
        <v>254.77938713471104</v>
      </c>
      <c r="AU152" s="84">
        <v>498.67524041611392</v>
      </c>
      <c r="AV152">
        <f>AG152*'Colombia-IO-Data'!AN29</f>
        <v>0</v>
      </c>
      <c r="AW152">
        <f>AT152*'Colombia-IO-Data'!$AN29</f>
        <v>28.42167470751502</v>
      </c>
      <c r="AX152">
        <f>AU152*'Colombia-IO-Data'!$AN29</f>
        <v>55.62924704071434</v>
      </c>
      <c r="AY152">
        <f>AV152*'Colombia-IO-Data'!$AO29</f>
        <v>0</v>
      </c>
      <c r="AZ152">
        <f>AW152*'Colombia-IO-Data'!$AO29</f>
        <v>10.717230388785701</v>
      </c>
      <c r="BA152">
        <f>AX152*'Colombia-IO-Data'!$AO29</f>
        <v>20.976647682635353</v>
      </c>
      <c r="BB152">
        <f>(AY152*'Default-Data'!$F$19/wind_dollar_index)/'Colombia-IO-Data'!$AP29</f>
        <v>0</v>
      </c>
      <c r="BC152">
        <f>(AZ152*'Default-Data'!$F$19/wind_dollar_index)/'Colombia-IO-Data'!$AP29</f>
        <v>1.9792180482314757E-3</v>
      </c>
      <c r="BD152">
        <f>(BA152*'Default-Data'!$F$19/wind_dollar_index)/'Colombia-IO-Data'!$AP29</f>
        <v>3.8738888853511811E-3</v>
      </c>
      <c r="BF152" t="s">
        <v>944</v>
      </c>
      <c r="BG152" s="18">
        <f t="shared" si="285"/>
        <v>0</v>
      </c>
      <c r="BH152" s="18">
        <f t="shared" si="286"/>
        <v>0</v>
      </c>
      <c r="BJ152" s="84">
        <v>42303.748411029264</v>
      </c>
      <c r="BK152" s="84">
        <v>79224.580657971354</v>
      </c>
      <c r="BL152" s="18">
        <f>BG152*'Mexico-IO-Data'!AQ29</f>
        <v>0</v>
      </c>
      <c r="BM152">
        <f>BJ152*'Mexico-IO-Data'!$AQ29</f>
        <v>14905.542958651547</v>
      </c>
      <c r="BN152">
        <f>BK152*'Mexico-IO-Data'!$AQ29</f>
        <v>27914.438666401267</v>
      </c>
      <c r="BO152" s="18">
        <f>BG152*'Mexico-IO-Data'!AR29</f>
        <v>0</v>
      </c>
      <c r="BP152">
        <f>BJ152*'Mexico-IO-Data'!$AR29</f>
        <v>3801.0701350058143</v>
      </c>
      <c r="BQ152">
        <f>BK152*'Mexico-IO-Data'!$AR29</f>
        <v>7118.4752843051292</v>
      </c>
      <c r="BR152">
        <f>(BO152*'Default-Data'!$F$19/wind_dollar_index)/'Mexico-IO-Data'!$AS29</f>
        <v>0</v>
      </c>
      <c r="BS152">
        <f>(BP152*'Default-Data'!$F$19/wind_dollar_index)/'Mexico-IO-Data'!$AS29</f>
        <v>0.40167081683817796</v>
      </c>
      <c r="BT152">
        <f>(BQ152*'Default-Data'!$F$19/wind_dollar_index)/'Mexico-IO-Data'!$AS29</f>
        <v>0.75223126133789386</v>
      </c>
      <c r="BU152" s="84">
        <v>290.54414969495633</v>
      </c>
      <c r="BV152" s="84">
        <v>633.87822653796286</v>
      </c>
      <c r="BW152" s="18">
        <f>BH152*'Mexico-IO-Data'!AQ29</f>
        <v>0</v>
      </c>
      <c r="BX152">
        <f>BU152*'Mexico-IO-Data'!$AQ29</f>
        <v>102.371975707334</v>
      </c>
      <c r="BY152">
        <f>BV152*'Mexico-IO-Data'!$AQ29</f>
        <v>223.34425414066001</v>
      </c>
      <c r="BZ152" s="18">
        <f>BH152*'Mexico-IO-Data'!AR29</f>
        <v>0</v>
      </c>
      <c r="CA152">
        <f>BX152*'Mexico-IO-Data'!$AR29</f>
        <v>9.1983115950367509</v>
      </c>
      <c r="CB152">
        <f>BY152*'Mexico-IO-Data'!$AR29</f>
        <v>20.067894835008932</v>
      </c>
      <c r="CC152">
        <f>(CA152*'Default-Data'!$F$19/wind_dollar_index)/'Mexico-IO-Data'!$AS29</f>
        <v>9.720139857153264E-4</v>
      </c>
      <c r="CD152">
        <f>(CB152*'Default-Data'!$F$19/wind_dollar_index)/'Mexico-IO-Data'!$AS29</f>
        <v>2.1206364061441768E-3</v>
      </c>
      <c r="CE152">
        <f>(CC152*'Default-Data'!$F$19/wind_dollar_index)/'Mexico-IO-Data'!$AS29</f>
        <v>1.0271571892998259E-7</v>
      </c>
      <c r="CG152" t="s">
        <v>287</v>
      </c>
      <c r="CH152">
        <v>0</v>
      </c>
      <c r="CI152">
        <v>0</v>
      </c>
      <c r="CK152" s="84">
        <v>2121.6382139737534</v>
      </c>
      <c r="CL152" s="84">
        <v>9724.2563940964974</v>
      </c>
      <c r="CM152">
        <f>CH152*'Philippines-IO-Data'!AN29</f>
        <v>0</v>
      </c>
      <c r="CN152">
        <f>CK152*'Philippines-IO-Data'!$AN29</f>
        <v>443.99986152850539</v>
      </c>
      <c r="CO152">
        <f>CL152*'Philippines-IO-Data'!$AN29</f>
        <v>2035.0163680168046</v>
      </c>
      <c r="CP152">
        <f>CH152*'Philippines-IO-Data'!AO29</f>
        <v>0</v>
      </c>
      <c r="CQ152">
        <f>CK152*'Philippines-IO-Data'!$AO29</f>
        <v>99.700778815516358</v>
      </c>
      <c r="CR152">
        <f>CL152*'Philippines-IO-Data'!$AO29</f>
        <v>456.9657208791109</v>
      </c>
      <c r="CS152" s="54">
        <f>(CP152*'Default-Data'!$F$19/wind_dollar_index)/'Philippines-IO-Data'!$AP29</f>
        <v>0</v>
      </c>
      <c r="CT152" s="54">
        <f>(CQ152*'Default-Data'!$F$19/wind_dollar_index)/'Philippines-IO-Data'!$AP29</f>
        <v>2.4262655013775464E-2</v>
      </c>
      <c r="CU152" s="54">
        <f>(CR152*'Default-Data'!$F$19/wind_dollar_index)/'Philippines-IO-Data'!$AP29</f>
        <v>0.11120476460195501</v>
      </c>
      <c r="CV152" s="84">
        <v>4.8359629124505341</v>
      </c>
      <c r="CW152" s="84">
        <v>89.193143027460309</v>
      </c>
      <c r="CX152">
        <f>CI152*'Philippines-IO-Data'!AN29</f>
        <v>0</v>
      </c>
      <c r="CY152">
        <f>CV152*'Philippines-IO-Data'!$AN29</f>
        <v>1.0120325177700571</v>
      </c>
      <c r="CZ152">
        <f>CW152*'Philippines-IO-Data'!$AN29</f>
        <v>18.66564379009364</v>
      </c>
      <c r="DA152">
        <f>CI152*'Philippines-IO-Data'!AO29</f>
        <v>0</v>
      </c>
      <c r="DB152">
        <f>CV152*'Philippines-IO-Data'!$AO29</f>
        <v>0.2272532920639766</v>
      </c>
      <c r="DC152">
        <f>CW152*'Philippines-IO-Data'!$AO29</f>
        <v>4.1913959535004617</v>
      </c>
      <c r="DD152" s="20">
        <f>(DA152*'Default-Data'!$F$19/wind_dollar_index)/'Philippines-IO-Data'!$AP29</f>
        <v>0</v>
      </c>
      <c r="DE152" s="20">
        <f>(DB152*'Default-Data'!$F$19/wind_dollar_index)/'Philippines-IO-Data'!$AP29</f>
        <v>5.5303161034434345E-5</v>
      </c>
      <c r="DF152" s="20">
        <f>(DC152*'Default-Data'!$F$19/wind_dollar_index)/'Philippines-IO-Data'!$AP29</f>
        <v>1.0199959845257451E-3</v>
      </c>
      <c r="DH152" t="s">
        <v>944</v>
      </c>
      <c r="DI152">
        <f t="shared" si="287"/>
        <v>0</v>
      </c>
      <c r="DJ152">
        <f t="shared" si="288"/>
        <v>0</v>
      </c>
      <c r="DL152" s="84">
        <v>658442.90778120549</v>
      </c>
      <c r="DM152" s="84">
        <v>776904.85287025606</v>
      </c>
      <c r="DN152">
        <f>DI152*'SouthAfrica-IO-Data'!AR29</f>
        <v>0</v>
      </c>
      <c r="DO152">
        <f>DL152*'SouthAfrica-IO-Data'!$AR29</f>
        <v>84016.644241311034</v>
      </c>
      <c r="DP152">
        <f>DM152*'SouthAfrica-IO-Data'!$AR29</f>
        <v>99132.267751053048</v>
      </c>
      <c r="DQ152">
        <f>DI152*'SouthAfrica-IO-Data'!AS29</f>
        <v>0</v>
      </c>
      <c r="DR152">
        <f>DL152*'SouthAfrica-IO-Data'!$AS29</f>
        <v>85769.849483145692</v>
      </c>
      <c r="DS152">
        <f>DM152*'SouthAfrica-IO-Data'!$AS29</f>
        <v>101200.89609280067</v>
      </c>
      <c r="DT152">
        <f>(DQ152*'Default-Data'!$F$19/wind_dollar_index)/'SouthAfrica-IO-Data'!$AT29</f>
        <v>0</v>
      </c>
      <c r="DU152">
        <f>(DR152*'Default-Data'!$F$19/wind_dollar_index)/'SouthAfrica-IO-Data'!$AT29</f>
        <v>5.2489490836106425</v>
      </c>
      <c r="DV152">
        <f>(DS152*'Default-Data'!$F$19/wind_dollar_index)/'SouthAfrica-IO-Data'!$AT29</f>
        <v>6.1932993238056886</v>
      </c>
      <c r="DW152" s="84">
        <v>1774.3900390413819</v>
      </c>
      <c r="DX152" s="84">
        <v>7581.2607348223537</v>
      </c>
      <c r="DY152">
        <f>DJ152*'SouthAfrica-IO-Data'!AR29</f>
        <v>0</v>
      </c>
      <c r="DZ152">
        <f>'SouthAfrica-IO-Data'!$AR29*Calculations!DW152</f>
        <v>226.41036131412491</v>
      </c>
      <c r="EA152">
        <f>'SouthAfrica-IO-Data'!$AR29*Calculations!DX152</f>
        <v>967.36114632104636</v>
      </c>
      <c r="EB152">
        <f>DJ152*'SouthAfrica-IO-Data'!AS29</f>
        <v>0</v>
      </c>
      <c r="EC152">
        <f>DW152*'SouthAfrica-IO-Data'!$AS29</f>
        <v>231.13494697028977</v>
      </c>
      <c r="ED152">
        <f>DX152*'SouthAfrica-IO-Data'!$AS29</f>
        <v>987.54741593217329</v>
      </c>
      <c r="EE152">
        <f>(EB152*'Default-Data'!$F$19/wind_dollar_index)/'SouthAfrica-IO-Data'!$AT29</f>
        <v>0</v>
      </c>
      <c r="EF152">
        <f>(EC152*'Default-Data'!$F$19/wind_dollar_index)/'SouthAfrica-IO-Data'!$AT29</f>
        <v>1.4145012208847368E-2</v>
      </c>
      <c r="EG152">
        <f>(ED152*'Default-Data'!$F$19/wind_dollar_index)/'SouthAfrica-IO-Data'!$AT29</f>
        <v>6.0435993943277769E-2</v>
      </c>
      <c r="EI152" t="s">
        <v>145</v>
      </c>
      <c r="EJ152">
        <v>0</v>
      </c>
      <c r="EK152">
        <v>0</v>
      </c>
      <c r="EM152" s="84">
        <v>32719108.594060287</v>
      </c>
      <c r="EN152" s="84">
        <v>2083706.6728703603</v>
      </c>
      <c r="EO152">
        <f>EJ152*'Zambia-IO-Data'!BO27</f>
        <v>0</v>
      </c>
      <c r="EP152">
        <f>EM152*'Zambia-IO-Data'!$BO27</f>
        <v>6011694.6727777896</v>
      </c>
      <c r="EQ152">
        <f>EN152*'Zambia-IO-Data'!$BO27</f>
        <v>382852.98234562279</v>
      </c>
      <c r="ER152">
        <f>EJ152*'Zambia-IO-Data'!BN27</f>
        <v>0</v>
      </c>
      <c r="ES152">
        <f>EM152*'Zambia-IO-Data'!$BN27</f>
        <v>1863416.8061780604</v>
      </c>
      <c r="ET152">
        <f>EN152*'Zambia-IO-Data'!$BN27</f>
        <v>118671.14356767261</v>
      </c>
      <c r="EU152">
        <f>(ER152*'Default-Data'!$F$19/wind_dollar_index)/'Zambia-IO-Data'!$BP27</f>
        <v>0</v>
      </c>
      <c r="EV152">
        <f>(ES152*'Default-Data'!$F$19/wind_dollar_index)/'Zambia-IO-Data'!$BP27</f>
        <v>5477.4720331732997</v>
      </c>
      <c r="EW152">
        <f>(ET152*'Default-Data'!$F$19/wind_dollar_index)/'Zambia-IO-Data'!$BP27</f>
        <v>348.83117286563061</v>
      </c>
      <c r="EX152" s="84">
        <v>91798.925870619802</v>
      </c>
      <c r="EY152" s="84">
        <v>10135.18038430337</v>
      </c>
      <c r="EZ152">
        <f>EK152*'Zambia-IO-Data'!BO27</f>
        <v>0</v>
      </c>
      <c r="FA152">
        <f>EX152*'Zambia-IO-Data'!$BO27</f>
        <v>16866.813838666509</v>
      </c>
      <c r="FB152">
        <f>EY152*'Zambia-IO-Data'!$BO27</f>
        <v>1862.2026253801876</v>
      </c>
      <c r="FC152">
        <f>EK152*'Zambia-IO-Data'!BN27</f>
        <v>0</v>
      </c>
      <c r="FD152">
        <f>EX152*'Zambia-IO-Data'!$BN27</f>
        <v>5228.1271894876882</v>
      </c>
      <c r="FE152">
        <f>EY152*'Zambia-IO-Data'!$BN27</f>
        <v>577.2182150825962</v>
      </c>
      <c r="FF152">
        <f>(FC152*'Default-Data'!$F$19/wind_dollar_index)/'Zambia-IO-Data'!$BP27</f>
        <v>0</v>
      </c>
      <c r="FG152">
        <f>(FD152*'Default-Data'!$F$19/wind_dollar_index)/'Zambia-IO-Data'!$BP27</f>
        <v>15.367962965315936</v>
      </c>
      <c r="FH152">
        <f>(FE152*'Default-Data'!$F$19/wind_dollar_index)/'Zambia-IO-Data'!$BP27</f>
        <v>1.6967200358345444</v>
      </c>
      <c r="FJ152" t="s">
        <v>287</v>
      </c>
      <c r="FK152">
        <f t="shared" si="289"/>
        <v>0</v>
      </c>
      <c r="FL152">
        <f t="shared" si="290"/>
        <v>0</v>
      </c>
      <c r="FN152">
        <v>34216.973527127899</v>
      </c>
      <c r="FO152">
        <v>29317.799694460999</v>
      </c>
      <c r="FP152">
        <f>FK152*CustomRegion1!C25</f>
        <v>0</v>
      </c>
      <c r="FQ152">
        <f>FN152*CustomRegion1!$C25</f>
        <v>7160.6607610609635</v>
      </c>
      <c r="FR152">
        <f>FO152*CustomRegion1!$C25</f>
        <v>6135.3999559993663</v>
      </c>
      <c r="FS152">
        <f>FK152*CustomRegion1!D25</f>
        <v>0</v>
      </c>
      <c r="FT152">
        <f>FN152*CustomRegion1!$D25</f>
        <v>1607.9362102811183</v>
      </c>
      <c r="FU152">
        <f>FO152*CustomRegion1!$D25</f>
        <v>1377.7124881345248</v>
      </c>
      <c r="FV152">
        <f>(FS152*'Default-Data'!$C$58/wind_dollar_index)/CustomRegion1!$E25</f>
        <v>0</v>
      </c>
      <c r="FW152">
        <f>(FT152*'Default-Data'!$C$58/wind_dollar_index)/CustomRegion1!$E25</f>
        <v>0.39293391737058003</v>
      </c>
      <c r="FX152">
        <f>(FU152*'Default-Data'!$C$58/wind_dollar_index)/CustomRegion1!$E25</f>
        <v>0.33667378190234448</v>
      </c>
      <c r="FY152">
        <v>173.86524007460551</v>
      </c>
      <c r="FZ152">
        <v>270.68260078423862</v>
      </c>
      <c r="GA152">
        <f>FL152*CustomRegion1!C25</f>
        <v>0</v>
      </c>
      <c r="GB152">
        <f>FY152*CustomRegion1!$C25</f>
        <v>36.385158416410469</v>
      </c>
      <c r="GC152">
        <f>FZ152*CustomRegion1!$C25</f>
        <v>56.646338887947849</v>
      </c>
      <c r="GD152">
        <f>FL152*CustomRegion1!D25</f>
        <v>0</v>
      </c>
      <c r="GE152">
        <f>FY152*CustomRegion1!$D25</f>
        <v>8.1703373036055904</v>
      </c>
      <c r="GF152">
        <f>FZ152*CustomRegion1!$D25</f>
        <v>12.720013210665119</v>
      </c>
      <c r="GG152">
        <f>(GD152*'Default-Data'!$C$58/wind_dollar_index)/CustomRegion1!$E25</f>
        <v>0</v>
      </c>
      <c r="GH152">
        <f>(GE152*'Default-Data'!$C$58/wind_dollar_index)/CustomRegion1!$E25</f>
        <v>1.9965982620563324E-3</v>
      </c>
      <c r="GI152">
        <f>(GF152*'Default-Data'!$C$58/wind_dollar_index)/CustomRegion1!$E25</f>
        <v>3.1084097664535728E-3</v>
      </c>
      <c r="GK152" t="s">
        <v>50</v>
      </c>
      <c r="GL152">
        <f t="shared" si="291"/>
        <v>0</v>
      </c>
      <c r="GM152">
        <f t="shared" si="292"/>
        <v>0</v>
      </c>
      <c r="GO152">
        <v>0</v>
      </c>
      <c r="GP152">
        <v>0</v>
      </c>
      <c r="GQ152">
        <f>GL152*CustomRegion2!C29</f>
        <v>0</v>
      </c>
      <c r="GR152">
        <f>GO152*CustomRegion2!$C29</f>
        <v>0</v>
      </c>
      <c r="GS152">
        <f>GP152*CustomRegion2!$C29</f>
        <v>0</v>
      </c>
      <c r="GT152">
        <f>GL152*CustomRegion2!D29</f>
        <v>0</v>
      </c>
      <c r="GU152">
        <f>GO152*CustomRegion2!$D29</f>
        <v>0</v>
      </c>
      <c r="GV152">
        <f>GP152*CustomRegion2!$D29</f>
        <v>0</v>
      </c>
      <c r="GW152">
        <f>(GT152*'Default-Data'!$C$59/wind_dollar_index)/CustomRegion2!$E29</f>
        <v>0</v>
      </c>
      <c r="GX152">
        <f>(GU152*'Default-Data'!$C$59/wind_dollar_index)/CustomRegion2!$E29</f>
        <v>0</v>
      </c>
      <c r="GY152">
        <f>(GV152*'Default-Data'!$C$59/wind_dollar_index)/CustomRegion2!$E29</f>
        <v>0</v>
      </c>
      <c r="GZ152">
        <v>0</v>
      </c>
      <c r="HA152">
        <v>0</v>
      </c>
      <c r="HB152">
        <f>GM152*CustomRegion2!C29</f>
        <v>0</v>
      </c>
      <c r="HC152">
        <f>GZ152*CustomRegion2!$C29</f>
        <v>0</v>
      </c>
      <c r="HD152">
        <f>HA152*CustomRegion2!$C29</f>
        <v>0</v>
      </c>
      <c r="HE152">
        <f>GM152*CustomRegion2!D29</f>
        <v>0</v>
      </c>
      <c r="HF152">
        <f>GZ152*CustomRegion2!$D29</f>
        <v>0</v>
      </c>
      <c r="HG152">
        <f>HA152*CustomRegion2!$D29</f>
        <v>0</v>
      </c>
      <c r="HH152">
        <f>(HE152*'Default-Data'!$C$59/wind_dollar_index)/CustomRegion2!$E29</f>
        <v>0</v>
      </c>
      <c r="HI152">
        <f>(HF152*'Default-Data'!$C$59/wind_dollar_index)/CustomRegion2!$E29</f>
        <v>0</v>
      </c>
      <c r="HJ152">
        <f>(HG152*'Default-Data'!$C$59/wind_dollar_index)/CustomRegion2!$E29</f>
        <v>0</v>
      </c>
      <c r="HL152" t="s">
        <v>145</v>
      </c>
      <c r="HM152">
        <f t="shared" si="293"/>
        <v>0</v>
      </c>
      <c r="HN152">
        <f t="shared" si="294"/>
        <v>0</v>
      </c>
      <c r="HP152">
        <v>32719108.594060287</v>
      </c>
      <c r="HQ152">
        <v>2083706.6728703603</v>
      </c>
      <c r="HR152">
        <f>HM152*CustomRegion3!D28</f>
        <v>0</v>
      </c>
      <c r="HS152">
        <f>HP152*CustomRegion3!$D28</f>
        <v>6011694.6727777896</v>
      </c>
      <c r="HT152">
        <f>HQ152*CustomRegion3!$D28</f>
        <v>382852.98234562279</v>
      </c>
      <c r="HU152">
        <f>HM152*CustomRegion3!E28</f>
        <v>0</v>
      </c>
      <c r="HV152">
        <f>HP152*CustomRegion3!$E28</f>
        <v>1863416.8061780604</v>
      </c>
      <c r="HW152">
        <f>HQ152*CustomRegion3!$E28</f>
        <v>118671.14356767261</v>
      </c>
      <c r="HX152">
        <f>(HU152*'Default-Data'!$C$60/wind_dollar_index)/CustomRegion3!$F28</f>
        <v>0</v>
      </c>
      <c r="HY152">
        <f>(HV152*'Default-Data'!$C$60/wind_dollar_index)/CustomRegion3!$F28</f>
        <v>5499.6565117240207</v>
      </c>
      <c r="HZ152">
        <f>(HW152*'Default-Data'!$C$60/wind_dollar_index)/CustomRegion3!$F28</f>
        <v>350.2439847659731</v>
      </c>
      <c r="IA152">
        <v>91798.925870619802</v>
      </c>
      <c r="IB152">
        <v>10135.18038430337</v>
      </c>
      <c r="IC152">
        <f>HN152*CustomRegion3!D28</f>
        <v>0</v>
      </c>
      <c r="ID152">
        <f>IA152*CustomRegion3!$D28</f>
        <v>16866.813838666509</v>
      </c>
      <c r="IE152">
        <f>IB152*CustomRegion3!$D28</f>
        <v>1862.2026253801876</v>
      </c>
      <c r="IF152">
        <f>HN152*CustomRegion3!E28</f>
        <v>0</v>
      </c>
      <c r="IG152">
        <f>IA152*CustomRegion3!$E28</f>
        <v>5228.1271894876882</v>
      </c>
      <c r="IH152">
        <f>IB152*CustomRegion3!$E28</f>
        <v>577.2182150825962</v>
      </c>
      <c r="II152">
        <f>(IF152*'Default-Data'!$C$60/wind_dollar_index)/CustomRegion3!$F28</f>
        <v>0</v>
      </c>
      <c r="IJ152">
        <f>(IG152*'Default-Data'!$C$60/wind_dollar_index)/CustomRegion3!$F28</f>
        <v>15.430205226473554</v>
      </c>
      <c r="IK152">
        <f>(IH152*'Default-Data'!$C$60/wind_dollar_index)/CustomRegion3!$F28</f>
        <v>1.7035919740231076</v>
      </c>
    </row>
    <row r="153" spans="30:245" x14ac:dyDescent="0.3">
      <c r="AD153">
        <v>152</v>
      </c>
      <c r="AE153" t="s">
        <v>288</v>
      </c>
      <c r="AF153">
        <v>0</v>
      </c>
      <c r="AG153">
        <v>0</v>
      </c>
      <c r="AI153" s="84">
        <v>1898990.7637439545</v>
      </c>
      <c r="AJ153" s="84">
        <v>843777.38982145465</v>
      </c>
      <c r="AK153">
        <f>AF153*'Colombia-IO-Data'!AN30</f>
        <v>0</v>
      </c>
      <c r="AL153">
        <f>AI153*'Colombia-IO-Data'!$AN30</f>
        <v>707965.28485249577</v>
      </c>
      <c r="AM153">
        <f>AJ153*'Colombia-IO-Data'!$AN30</f>
        <v>314569.77650555107</v>
      </c>
      <c r="AN153">
        <f>AK153*'Colombia-IO-Data'!$AO30</f>
        <v>0</v>
      </c>
      <c r="AO153">
        <f>AL153*'Colombia-IO-Data'!$AO30</f>
        <v>162966.110216336</v>
      </c>
      <c r="AP153">
        <f>AM153*'Colombia-IO-Data'!$AO30</f>
        <v>72410.630811386029</v>
      </c>
      <c r="AQ153">
        <f>(Calculations!AN153*'Default-Data'!$F$19/wind_dollar_index)/'Colombia-IO-Data'!$AP30</f>
        <v>0</v>
      </c>
      <c r="AR153">
        <f>(Calculations!AO153*'Default-Data'!$F$19/wind_dollar_index)/'Colombia-IO-Data'!$AP30</f>
        <v>30.09597208321259</v>
      </c>
      <c r="AS153">
        <f>(Calculations!AP153*'Default-Data'!$F$19/wind_dollar_index)/'Colombia-IO-Data'!$AP30</f>
        <v>13.372524634320156</v>
      </c>
      <c r="AT153" s="84">
        <v>2198.4644058366653</v>
      </c>
      <c r="AU153" s="84">
        <v>9342.7318049642836</v>
      </c>
      <c r="AV153">
        <f>AG153*'Colombia-IO-Data'!AN30</f>
        <v>0</v>
      </c>
      <c r="AW153">
        <f>AT153*'Colombia-IO-Data'!$AN30</f>
        <v>819.61245364228944</v>
      </c>
      <c r="AX153">
        <f>AU153*'Colombia-IO-Data'!$AN30</f>
        <v>3483.0763318519421</v>
      </c>
      <c r="AY153">
        <f>AV153*'Colombia-IO-Data'!$AO30</f>
        <v>0</v>
      </c>
      <c r="AZ153">
        <f>AW153*'Colombia-IO-Data'!$AO30</f>
        <v>188.66610596984282</v>
      </c>
      <c r="BA153">
        <f>AX153*'Colombia-IO-Data'!$AO30</f>
        <v>801.76728087276058</v>
      </c>
      <c r="BB153">
        <f>(AY153*'Default-Data'!$F$19/wind_dollar_index)/'Colombia-IO-Data'!$AP30</f>
        <v>0</v>
      </c>
      <c r="BC153">
        <f>(AZ153*'Default-Data'!$F$19/wind_dollar_index)/'Colombia-IO-Data'!$AP30</f>
        <v>3.4842151234874573E-2</v>
      </c>
      <c r="BD153">
        <f>(BA153*'Default-Data'!$F$19/wind_dollar_index)/'Colombia-IO-Data'!$AP30</f>
        <v>0.14806738450311885</v>
      </c>
      <c r="BF153" t="s">
        <v>945</v>
      </c>
      <c r="BG153" s="18">
        <f t="shared" si="285"/>
        <v>0</v>
      </c>
      <c r="BH153" s="18">
        <f t="shared" si="286"/>
        <v>0</v>
      </c>
      <c r="BJ153" s="84">
        <v>711201.4346260709</v>
      </c>
      <c r="BK153" s="84">
        <v>1044235.6188592705</v>
      </c>
      <c r="BL153" s="18">
        <f>BG153*'Mexico-IO-Data'!AQ30</f>
        <v>0</v>
      </c>
      <c r="BM153">
        <f>BJ153*'Mexico-IO-Data'!$AQ30</f>
        <v>267396.01480256504</v>
      </c>
      <c r="BN153">
        <f>BK153*'Mexico-IO-Data'!$AQ30</f>
        <v>392609.50471038814</v>
      </c>
      <c r="BO153" s="18">
        <f>BG153*'Mexico-IO-Data'!AR30</f>
        <v>0</v>
      </c>
      <c r="BP153">
        <f>BJ153*'Mexico-IO-Data'!$AR30</f>
        <v>109999.34980365784</v>
      </c>
      <c r="BQ153">
        <f>BK153*'Mexico-IO-Data'!$AR30</f>
        <v>161508.7280817042</v>
      </c>
      <c r="BR153">
        <f>(BO153*'Default-Data'!$F$19/wind_dollar_index)/'Mexico-IO-Data'!$AS30</f>
        <v>0</v>
      </c>
      <c r="BS153">
        <f>(BP153*'Default-Data'!$F$19/wind_dollar_index)/'Mexico-IO-Data'!$AS30</f>
        <v>13.504290816514828</v>
      </c>
      <c r="BT153">
        <f>(BQ153*'Default-Data'!$F$19/wind_dollar_index)/'Mexico-IO-Data'!$AS30</f>
        <v>19.827942958879394</v>
      </c>
      <c r="BU153" s="84">
        <v>7545.7971182233059</v>
      </c>
      <c r="BV153" s="84">
        <v>8354.9602493690982</v>
      </c>
      <c r="BW153" s="18">
        <f>BH153*'Mexico-IO-Data'!AQ30</f>
        <v>0</v>
      </c>
      <c r="BX153">
        <f>BU153*'Mexico-IO-Data'!$AQ30</f>
        <v>2837.0528793750937</v>
      </c>
      <c r="BY153">
        <f>BV153*'Mexico-IO-Data'!$AQ30</f>
        <v>3141.2803261424215</v>
      </c>
      <c r="BZ153" s="18">
        <f>BH153*'Mexico-IO-Data'!AR30</f>
        <v>0</v>
      </c>
      <c r="CA153">
        <f>BX153*'Mexico-IO-Data'!$AR30</f>
        <v>438.79828821483613</v>
      </c>
      <c r="CB153">
        <f>BY153*'Mexico-IO-Data'!$AR30</f>
        <v>485.85221655010139</v>
      </c>
      <c r="CC153">
        <f>(CA153*'Default-Data'!$F$19/wind_dollar_index)/'Mexico-IO-Data'!$AS30</f>
        <v>5.3869951998979822E-2</v>
      </c>
      <c r="CD153">
        <f>(CB153*'Default-Data'!$F$19/wind_dollar_index)/'Mexico-IO-Data'!$AS30</f>
        <v>5.9646621892329867E-2</v>
      </c>
      <c r="CE153">
        <f>(CC153*'Default-Data'!$F$19/wind_dollar_index)/'Mexico-IO-Data'!$AS30</f>
        <v>6.6134527100789003E-6</v>
      </c>
      <c r="CG153" t="s">
        <v>288</v>
      </c>
      <c r="CH153">
        <v>0</v>
      </c>
      <c r="CI153">
        <v>0</v>
      </c>
      <c r="CK153" s="84">
        <v>225496.34686348255</v>
      </c>
      <c r="CL153" s="84">
        <v>435616.21194547444</v>
      </c>
      <c r="CM153">
        <f>CH153*'Philippines-IO-Data'!AN30</f>
        <v>0</v>
      </c>
      <c r="CN153">
        <f>CK153*'Philippines-IO-Data'!$AN30</f>
        <v>91410.642810453472</v>
      </c>
      <c r="CO153">
        <f>CL153*'Philippines-IO-Data'!$AN30</f>
        <v>176588.0401454925</v>
      </c>
      <c r="CP153">
        <f>CH153*'Philippines-IO-Data'!AO30</f>
        <v>0</v>
      </c>
      <c r="CQ153">
        <f>CK153*'Philippines-IO-Data'!$AO30</f>
        <v>30858.369865949262</v>
      </c>
      <c r="CR153">
        <f>CL153*'Philippines-IO-Data'!$AO30</f>
        <v>59612.523106440145</v>
      </c>
      <c r="CS153" s="54">
        <f>(CP153*'Default-Data'!$F$19/wind_dollar_index)/'Philippines-IO-Data'!$AP30</f>
        <v>0</v>
      </c>
      <c r="CT153" s="54">
        <f>(CQ153*'Default-Data'!$F$19/wind_dollar_index)/'Philippines-IO-Data'!$AP30</f>
        <v>7.5095299278493792</v>
      </c>
      <c r="CU153" s="54">
        <f>(CR153*'Default-Data'!$F$19/wind_dollar_index)/'Philippines-IO-Data'!$AP30</f>
        <v>14.506988810073166</v>
      </c>
      <c r="CV153" s="84">
        <v>1021.2673309173099</v>
      </c>
      <c r="CW153" s="84">
        <v>3995.5732883309238</v>
      </c>
      <c r="CX153">
        <f>CI153*'Philippines-IO-Data'!AN30</f>
        <v>0</v>
      </c>
      <c r="CY153">
        <f>CV153*'Philippines-IO-Data'!$AN30</f>
        <v>413.99652144690907</v>
      </c>
      <c r="CZ153">
        <f>CW153*'Philippines-IO-Data'!$AN30</f>
        <v>1619.7066061727612</v>
      </c>
      <c r="DA153">
        <f>CI153*'Philippines-IO-Data'!AO30</f>
        <v>0</v>
      </c>
      <c r="DB153">
        <f>CV153*'Philippines-IO-Data'!$AO30</f>
        <v>139.75678749481642</v>
      </c>
      <c r="DC153">
        <f>CW153*'Philippines-IO-Data'!$AO30</f>
        <v>546.77993711564545</v>
      </c>
      <c r="DD153" s="20">
        <f>(DA153*'Default-Data'!$F$19/wind_dollar_index)/'Philippines-IO-Data'!$AP30</f>
        <v>0</v>
      </c>
      <c r="DE153" s="20">
        <f>(DB153*'Default-Data'!$F$19/wind_dollar_index)/'Philippines-IO-Data'!$AP30</f>
        <v>3.4010473750607659E-2</v>
      </c>
      <c r="DF153" s="20">
        <f>(DC153*'Default-Data'!$F$19/wind_dollar_index)/'Philippines-IO-Data'!$AP30</f>
        <v>0.13306147795734288</v>
      </c>
      <c r="DH153" t="s">
        <v>945</v>
      </c>
      <c r="DI153">
        <f t="shared" si="287"/>
        <v>0</v>
      </c>
      <c r="DJ153">
        <f t="shared" si="288"/>
        <v>0</v>
      </c>
      <c r="DL153" s="84">
        <v>3480004.3774266616</v>
      </c>
      <c r="DM153" s="84">
        <v>4657269.4587558163</v>
      </c>
      <c r="DN153">
        <f>DI153*'SouthAfrica-IO-Data'!AR30</f>
        <v>0</v>
      </c>
      <c r="DO153">
        <f>DL153*'SouthAfrica-IO-Data'!$AR30</f>
        <v>931169.43052615644</v>
      </c>
      <c r="DP153">
        <f>DM153*'SouthAfrica-IO-Data'!$AR30</f>
        <v>1246178.5904198643</v>
      </c>
      <c r="DQ153">
        <f>DI153*'SouthAfrica-IO-Data'!AS30</f>
        <v>0</v>
      </c>
      <c r="DR153">
        <f>DL153*'SouthAfrica-IO-Data'!$AS30</f>
        <v>361374.16418723221</v>
      </c>
      <c r="DS153">
        <f>DM153*'SouthAfrica-IO-Data'!$AS30</f>
        <v>483624.92558044917</v>
      </c>
      <c r="DT153">
        <f>(DQ153*'Default-Data'!$F$19/wind_dollar_index)/'SouthAfrica-IO-Data'!$AT30</f>
        <v>0</v>
      </c>
      <c r="DU153">
        <f>(DR153*'Default-Data'!$F$19/wind_dollar_index)/'SouthAfrica-IO-Data'!$AT30</f>
        <v>22.115400684291444</v>
      </c>
      <c r="DV153">
        <f>(DS153*'Default-Data'!$F$19/wind_dollar_index)/'SouthAfrica-IO-Data'!$AT30</f>
        <v>29.596911096778818</v>
      </c>
      <c r="DW153" s="84">
        <v>10070.339204631833</v>
      </c>
      <c r="DX153" s="84">
        <v>45446.973266685534</v>
      </c>
      <c r="DY153">
        <f>DJ153*'SouthAfrica-IO-Data'!AR30</f>
        <v>0</v>
      </c>
      <c r="DZ153">
        <f>'SouthAfrica-IO-Data'!$AR30*Calculations!DW153</f>
        <v>2694.5920192538233</v>
      </c>
      <c r="EA153">
        <f>'SouthAfrica-IO-Data'!$AR30*Calculations!DX153</f>
        <v>12160.568673528591</v>
      </c>
      <c r="EB153">
        <f>DJ153*'SouthAfrica-IO-Data'!AS30</f>
        <v>0</v>
      </c>
      <c r="EC153">
        <f>DW153*'SouthAfrica-IO-Data'!$AS30</f>
        <v>1045.734435497111</v>
      </c>
      <c r="ED153">
        <f>DX153*'SouthAfrica-IO-Data'!$AS30</f>
        <v>4719.3509541595631</v>
      </c>
      <c r="EE153">
        <f>(EB153*'Default-Data'!$F$19/wind_dollar_index)/'SouthAfrica-IO-Data'!$AT30</f>
        <v>0</v>
      </c>
      <c r="EF153">
        <f>(EC153*'Default-Data'!$F$19/wind_dollar_index)/'SouthAfrica-IO-Data'!$AT30</f>
        <v>6.3996927125088129E-2</v>
      </c>
      <c r="EG153">
        <f>(ED153*'Default-Data'!$F$19/wind_dollar_index)/'SouthAfrica-IO-Data'!$AT30</f>
        <v>0.28881516075110558</v>
      </c>
      <c r="EI153" t="s">
        <v>146</v>
      </c>
      <c r="EJ153">
        <v>0</v>
      </c>
      <c r="EK153">
        <v>0</v>
      </c>
      <c r="EM153" s="84">
        <v>3859662.300563185</v>
      </c>
      <c r="EN153" s="84">
        <v>1065103.2487445739</v>
      </c>
      <c r="EO153">
        <f>EJ153*'Zambia-IO-Data'!BO28</f>
        <v>0</v>
      </c>
      <c r="EP153">
        <f>EM153*'Zambia-IO-Data'!$BO28</f>
        <v>719315.12635537237</v>
      </c>
      <c r="EQ153">
        <f>EN153*'Zambia-IO-Data'!$BO28</f>
        <v>198500.49519628397</v>
      </c>
      <c r="ER153">
        <f>EJ153*'Zambia-IO-Data'!BN28</f>
        <v>0</v>
      </c>
      <c r="ES153">
        <f>EM153*'Zambia-IO-Data'!$BN28</f>
        <v>138934.67356663218</v>
      </c>
      <c r="ET153">
        <f>EN153*'Zambia-IO-Data'!$BN28</f>
        <v>38340.082798822652</v>
      </c>
      <c r="EU153">
        <f>(ER153*'Default-Data'!$F$19/wind_dollar_index)/'Zambia-IO-Data'!$BP28</f>
        <v>0</v>
      </c>
      <c r="EV153">
        <f>(ES153*'Default-Data'!$F$19/wind_dollar_index)/'Zambia-IO-Data'!$BP28</f>
        <v>408.39536617690584</v>
      </c>
      <c r="EW153">
        <f>(ET153*'Default-Data'!$F$19/wind_dollar_index)/'Zambia-IO-Data'!$BP28</f>
        <v>112.69981604965324</v>
      </c>
      <c r="EX153" s="84">
        <v>58415.375573930651</v>
      </c>
      <c r="EY153" s="84">
        <v>4879.208807884017</v>
      </c>
      <c r="EZ153">
        <f>EK153*'Zambia-IO-Data'!BO28</f>
        <v>0</v>
      </c>
      <c r="FA153">
        <f>EX153*'Zambia-IO-Data'!$BO28</f>
        <v>10886.720129874373</v>
      </c>
      <c r="FB153">
        <f>EY153*'Zambia-IO-Data'!$BO28</f>
        <v>909.32533129782337</v>
      </c>
      <c r="FC153">
        <f>EK153*'Zambia-IO-Data'!BN28</f>
        <v>0</v>
      </c>
      <c r="FD153">
        <f>EX153*'Zambia-IO-Data'!$BN28</f>
        <v>2102.7542061003719</v>
      </c>
      <c r="FE153">
        <f>EY153*'Zambia-IO-Data'!$BN28</f>
        <v>175.63486911481544</v>
      </c>
      <c r="FF153">
        <f>(FC153*'Default-Data'!$F$19/wind_dollar_index)/'Zambia-IO-Data'!$BP28</f>
        <v>0</v>
      </c>
      <c r="FG153">
        <f>(FD153*'Default-Data'!$F$19/wind_dollar_index)/'Zambia-IO-Data'!$BP28</f>
        <v>6.1809989683283559</v>
      </c>
      <c r="FH153">
        <f>(FE153*'Default-Data'!$F$19/wind_dollar_index)/'Zambia-IO-Data'!$BP28</f>
        <v>0.51627477032346047</v>
      </c>
      <c r="FJ153" t="s">
        <v>288</v>
      </c>
      <c r="FK153">
        <f t="shared" si="289"/>
        <v>0</v>
      </c>
      <c r="FL153">
        <f t="shared" si="290"/>
        <v>0</v>
      </c>
      <c r="FN153">
        <v>518540.88091215765</v>
      </c>
      <c r="FO153">
        <v>741682.04245343595</v>
      </c>
      <c r="FP153">
        <f>FK153*CustomRegion1!C26</f>
        <v>0</v>
      </c>
      <c r="FQ153">
        <f>FN153*CustomRegion1!$C26</f>
        <v>210203.65033397014</v>
      </c>
      <c r="FR153">
        <f>FO153*CustomRegion1!$C26</f>
        <v>300659.55925522774</v>
      </c>
      <c r="FS153">
        <f>FK153*CustomRegion1!D26</f>
        <v>0</v>
      </c>
      <c r="FT153">
        <f>FN153*CustomRegion1!$D26</f>
        <v>70960.467947136422</v>
      </c>
      <c r="FU153">
        <f>FO153*CustomRegion1!$D26</f>
        <v>101496.53911163739</v>
      </c>
      <c r="FV153">
        <f>(FS153*'Default-Data'!$C$58/wind_dollar_index)/CustomRegion1!$E26</f>
        <v>0</v>
      </c>
      <c r="FW153">
        <f>(FT153*'Default-Data'!$C$58/wind_dollar_index)/CustomRegion1!$E26</f>
        <v>17.340721895953195</v>
      </c>
      <c r="FX153">
        <f>(FU153*'Default-Data'!$C$58/wind_dollar_index)/CustomRegion1!$E26</f>
        <v>24.802869950742277</v>
      </c>
      <c r="FY153">
        <v>2322.4530479966761</v>
      </c>
      <c r="FZ153">
        <v>6847.7316271518066</v>
      </c>
      <c r="GA153">
        <f>FL153*CustomRegion1!C26</f>
        <v>0</v>
      </c>
      <c r="GB153">
        <f>FY153*CustomRegion1!$C26</f>
        <v>941.46503465530418</v>
      </c>
      <c r="GC153">
        <f>FZ153*CustomRegion1!$C26</f>
        <v>2775.9010668602009</v>
      </c>
      <c r="GD153">
        <f>FL153*CustomRegion1!D26</f>
        <v>0</v>
      </c>
      <c r="GE153">
        <f>FY153*CustomRegion1!$D26</f>
        <v>317.81940660338296</v>
      </c>
      <c r="GF153">
        <f>FZ153*CustomRegion1!$D26</f>
        <v>937.08762129675574</v>
      </c>
      <c r="GG153">
        <f>(GD153*'Default-Data'!$C$58/wind_dollar_index)/CustomRegion1!$E26</f>
        <v>0</v>
      </c>
      <c r="GH153">
        <f>(GE153*'Default-Data'!$C$58/wind_dollar_index)/CustomRegion1!$E26</f>
        <v>7.766603155931609E-2</v>
      </c>
      <c r="GI153">
        <f>(GF153*'Default-Data'!$C$58/wind_dollar_index)/CustomRegion1!$E26</f>
        <v>0.22899758560150676</v>
      </c>
      <c r="GK153" t="s">
        <v>51</v>
      </c>
      <c r="GL153">
        <f t="shared" si="291"/>
        <v>0</v>
      </c>
      <c r="GM153">
        <f t="shared" si="292"/>
        <v>0</v>
      </c>
      <c r="GO153">
        <v>10671540.250090407</v>
      </c>
      <c r="GP153">
        <v>12203454.824062796</v>
      </c>
      <c r="GQ153">
        <f>GL153*CustomRegion2!C30</f>
        <v>0</v>
      </c>
      <c r="GR153">
        <f>GO153*CustomRegion2!$C30</f>
        <v>3255839.7030122005</v>
      </c>
      <c r="GS153">
        <f>GP153*CustomRegion2!$C30</f>
        <v>3723220.0599873872</v>
      </c>
      <c r="GT153">
        <f>GL153*CustomRegion2!D30</f>
        <v>0</v>
      </c>
      <c r="GU153">
        <f>GO153*CustomRegion2!$D30</f>
        <v>1132348.1725352411</v>
      </c>
      <c r="GV153">
        <f>GP153*CustomRegion2!$D30</f>
        <v>1294898.3412705408</v>
      </c>
      <c r="GW153">
        <f>(GT153*'Default-Data'!$C$59/wind_dollar_index)/CustomRegion2!$E30</f>
        <v>0</v>
      </c>
      <c r="GX153">
        <f>(GU153*'Default-Data'!$C$59/wind_dollar_index)/CustomRegion2!$E30</f>
        <v>119.65872747747989</v>
      </c>
      <c r="GY153">
        <f>(GV153*'Default-Data'!$C$59/wind_dollar_index)/CustomRegion2!$E30</f>
        <v>136.83590567574316</v>
      </c>
      <c r="GZ153">
        <v>0</v>
      </c>
      <c r="HA153">
        <v>0</v>
      </c>
      <c r="HB153">
        <f>GM153*CustomRegion2!C30</f>
        <v>0</v>
      </c>
      <c r="HC153">
        <f>GZ153*CustomRegion2!$C30</f>
        <v>0</v>
      </c>
      <c r="HD153">
        <f>HA153*CustomRegion2!$C30</f>
        <v>0</v>
      </c>
      <c r="HE153">
        <f>GM153*CustomRegion2!D30</f>
        <v>0</v>
      </c>
      <c r="HF153">
        <f>GZ153*CustomRegion2!$D30</f>
        <v>0</v>
      </c>
      <c r="HG153">
        <f>HA153*CustomRegion2!$D30</f>
        <v>0</v>
      </c>
      <c r="HH153">
        <f>(HE153*'Default-Data'!$C$59/wind_dollar_index)/CustomRegion2!$E30</f>
        <v>0</v>
      </c>
      <c r="HI153">
        <f>(HF153*'Default-Data'!$C$59/wind_dollar_index)/CustomRegion2!$E30</f>
        <v>0</v>
      </c>
      <c r="HJ153">
        <f>(HG153*'Default-Data'!$C$59/wind_dollar_index)/CustomRegion2!$E30</f>
        <v>0</v>
      </c>
      <c r="HL153" t="s">
        <v>146</v>
      </c>
      <c r="HM153">
        <f t="shared" si="293"/>
        <v>0</v>
      </c>
      <c r="HN153">
        <f t="shared" si="294"/>
        <v>0</v>
      </c>
      <c r="HP153">
        <v>3859662.300563185</v>
      </c>
      <c r="HQ153">
        <v>1065103.2487445739</v>
      </c>
      <c r="HR153">
        <f>HM153*CustomRegion3!D29</f>
        <v>0</v>
      </c>
      <c r="HS153">
        <f>HP153*CustomRegion3!$D29</f>
        <v>719315.12635537237</v>
      </c>
      <c r="HT153">
        <f>HQ153*CustomRegion3!$D29</f>
        <v>198500.49519628397</v>
      </c>
      <c r="HU153">
        <f>HM153*CustomRegion3!E29</f>
        <v>0</v>
      </c>
      <c r="HV153">
        <f>HP153*CustomRegion3!$E29</f>
        <v>138934.67356663218</v>
      </c>
      <c r="HW153">
        <f>HQ153*CustomRegion3!$E29</f>
        <v>38340.082798822652</v>
      </c>
      <c r="HX153">
        <f>(HU153*'Default-Data'!$C$60/wind_dollar_index)/CustomRegion3!$F29</f>
        <v>0</v>
      </c>
      <c r="HY153">
        <f>(HV153*'Default-Data'!$C$60/wind_dollar_index)/CustomRegion3!$F29</f>
        <v>410.04942085510316</v>
      </c>
      <c r="HZ153">
        <f>(HW153*'Default-Data'!$C$60/wind_dollar_index)/CustomRegion3!$F29</f>
        <v>113.15626505325962</v>
      </c>
      <c r="IA153">
        <v>58415.375573930651</v>
      </c>
      <c r="IB153">
        <v>4879.208807884017</v>
      </c>
      <c r="IC153">
        <f>HN153*CustomRegion3!D29</f>
        <v>0</v>
      </c>
      <c r="ID153">
        <f>IA153*CustomRegion3!$D29</f>
        <v>10886.720129874373</v>
      </c>
      <c r="IE153">
        <f>IB153*CustomRegion3!$D29</f>
        <v>909.32533129782337</v>
      </c>
      <c r="IF153">
        <f>HN153*CustomRegion3!E29</f>
        <v>0</v>
      </c>
      <c r="IG153">
        <f>IA153*CustomRegion3!$E29</f>
        <v>2102.7542061003719</v>
      </c>
      <c r="IH153">
        <f>IB153*CustomRegion3!$E29</f>
        <v>175.63486911481544</v>
      </c>
      <c r="II153">
        <f>(IF153*'Default-Data'!$C$60/wind_dollar_index)/CustomRegion3!$F29</f>
        <v>0</v>
      </c>
      <c r="IJ153">
        <f>(IG153*'Default-Data'!$C$60/wind_dollar_index)/CustomRegion3!$F29</f>
        <v>6.2060328230344046</v>
      </c>
      <c r="IK153">
        <f>(IH153*'Default-Data'!$C$60/wind_dollar_index)/CustomRegion3!$F29</f>
        <v>0.51836575070622726</v>
      </c>
    </row>
    <row r="154" spans="30:245" x14ac:dyDescent="0.3">
      <c r="AD154">
        <v>153</v>
      </c>
      <c r="AE154" t="s">
        <v>289</v>
      </c>
      <c r="AF154">
        <v>0</v>
      </c>
      <c r="AG154">
        <f>'Wind-Inputs'!B33*'Wind-Inputs'!C33</f>
        <v>4296604.9691098761</v>
      </c>
      <c r="AI154" s="84">
        <v>7214923.3921601465</v>
      </c>
      <c r="AJ154" s="84">
        <v>6679100.8900780277</v>
      </c>
      <c r="AK154">
        <f>AF154*'Colombia-IO-Data'!AN31</f>
        <v>0</v>
      </c>
      <c r="AL154">
        <f>AI154*'Colombia-IO-Data'!$AN31</f>
        <v>3815887.7854969366</v>
      </c>
      <c r="AM154">
        <f>AJ154*'Colombia-IO-Data'!$AN31</f>
        <v>3532497.5913458383</v>
      </c>
      <c r="AN154">
        <f>AK154*'Colombia-IO-Data'!$AO31</f>
        <v>0</v>
      </c>
      <c r="AO154">
        <f>AL154*'Colombia-IO-Data'!$AO31</f>
        <v>672517.49054420285</v>
      </c>
      <c r="AP154">
        <f>AM154*'Colombia-IO-Data'!$AO31</f>
        <v>622572.39966923324</v>
      </c>
      <c r="AQ154">
        <f>(Calculations!AN154*'Default-Data'!$F$19/wind_dollar_index)/'Colombia-IO-Data'!$AP31</f>
        <v>0</v>
      </c>
      <c r="AR154">
        <f>(Calculations!AO154*'Default-Data'!$F$19/wind_dollar_index)/'Colombia-IO-Data'!$AP31</f>
        <v>50.376449154841836</v>
      </c>
      <c r="AS154">
        <f>(Calculations!AP154*'Default-Data'!$F$19/wind_dollar_index)/'Colombia-IO-Data'!$AP31</f>
        <v>46.635198754111194</v>
      </c>
      <c r="AT154" s="84">
        <v>1302730.3185110884</v>
      </c>
      <c r="AU154" s="84">
        <v>73954.397293698974</v>
      </c>
      <c r="AV154">
        <f>AG154*'Colombia-IO-Data'!AN31</f>
        <v>2272423.6321826074</v>
      </c>
      <c r="AW154">
        <f>AT154*'Colombia-IO-Data'!$AN31</f>
        <v>688998.68231513654</v>
      </c>
      <c r="AX154">
        <f>AU154*'Colombia-IO-Data'!$AN31</f>
        <v>39113.607446401795</v>
      </c>
      <c r="AY154">
        <f>AV154*'Colombia-IO-Data'!$AO31</f>
        <v>400495.17293909861</v>
      </c>
      <c r="AZ154">
        <f>AW154*'Colombia-IO-Data'!$AO31</f>
        <v>121430.10771436901</v>
      </c>
      <c r="BA154">
        <f>AX154*'Colombia-IO-Data'!$AO31</f>
        <v>6893.437806520712</v>
      </c>
      <c r="BB154">
        <f>(AY154*'Default-Data'!$F$19/wind_dollar_index)/'Colombia-IO-Data'!$AP31</f>
        <v>30.000000000000007</v>
      </c>
      <c r="BC154">
        <f>(AZ154*'Default-Data'!$F$19/wind_dollar_index)/'Colombia-IO-Data'!$AP31</f>
        <v>9.0959978486058546</v>
      </c>
      <c r="BD154">
        <f>(BA154*'Default-Data'!$F$19/wind_dollar_index)/'Colombia-IO-Data'!$AP31</f>
        <v>0.516368606088216</v>
      </c>
      <c r="BF154" t="s">
        <v>946</v>
      </c>
      <c r="BG154" s="18">
        <f t="shared" si="285"/>
        <v>0</v>
      </c>
      <c r="BH154" s="18">
        <f t="shared" si="286"/>
        <v>4296604.9691098761</v>
      </c>
      <c r="BJ154" s="84">
        <v>4675257.2993393987</v>
      </c>
      <c r="BK154" s="84">
        <v>3915695.570567837</v>
      </c>
      <c r="BL154" s="18">
        <f>BG154*'Mexico-IO-Data'!AQ31</f>
        <v>0</v>
      </c>
      <c r="BM154">
        <f>BJ154*'Mexico-IO-Data'!$AQ31</f>
        <v>2091372.2930389533</v>
      </c>
      <c r="BN154">
        <f>BK154*'Mexico-IO-Data'!$AQ31</f>
        <v>1751599.2596638561</v>
      </c>
      <c r="BO154" s="18">
        <f>BG154*'Mexico-IO-Data'!AR31</f>
        <v>0</v>
      </c>
      <c r="BP154">
        <f>BJ154*'Mexico-IO-Data'!$AR31</f>
        <v>505139.11441105301</v>
      </c>
      <c r="BQ154">
        <f>BK154*'Mexico-IO-Data'!$AR31</f>
        <v>423072.11479021743</v>
      </c>
      <c r="BR154">
        <f>(BO154*'Default-Data'!$F$19/wind_dollar_index)/'Mexico-IO-Data'!$AS31</f>
        <v>0</v>
      </c>
      <c r="BS154">
        <f>(BP154*'Default-Data'!$F$19/wind_dollar_index)/'Mexico-IO-Data'!$AS31</f>
        <v>21.269211120022412</v>
      </c>
      <c r="BT154">
        <f>(BQ154*'Default-Data'!$F$19/wind_dollar_index)/'Mexico-IO-Data'!$AS31</f>
        <v>17.813726697760934</v>
      </c>
      <c r="BU154" s="84">
        <v>75758.800350043923</v>
      </c>
      <c r="BV154" s="84">
        <v>31329.596740306355</v>
      </c>
      <c r="BW154" s="18">
        <f>BH154*'Mexico-IO-Data'!AQ31</f>
        <v>1921990.6009877902</v>
      </c>
      <c r="BX154">
        <f>BU154*'Mexico-IO-Data'!$AQ31</f>
        <v>33889.013130536958</v>
      </c>
      <c r="BY154">
        <f>BV154*'Mexico-IO-Data'!$AQ31</f>
        <v>14014.597781392327</v>
      </c>
      <c r="BZ154" s="18">
        <f>BH154*'Mexico-IO-Data'!AR31</f>
        <v>464227.54730032972</v>
      </c>
      <c r="CA154">
        <f>BX154*'Mexico-IO-Data'!$AR31</f>
        <v>3661.5452337655956</v>
      </c>
      <c r="CB154">
        <f>BY154*'Mexico-IO-Data'!$AR31</f>
        <v>1514.2100335568521</v>
      </c>
      <c r="CC154">
        <f>(CA154*'Default-Data'!$F$19/wind_dollar_index)/'Mexico-IO-Data'!$AS31</f>
        <v>0.15417174473465842</v>
      </c>
      <c r="CD154">
        <f>(CB154*'Default-Data'!$F$19/wind_dollar_index)/'Mexico-IO-Data'!$AS31</f>
        <v>6.3756798800517128E-2</v>
      </c>
      <c r="CE154">
        <f>(CC154*'Default-Data'!$F$19/wind_dollar_index)/'Mexico-IO-Data'!$AS31</f>
        <v>6.4915016357955254E-6</v>
      </c>
      <c r="CG154" t="s">
        <v>289</v>
      </c>
      <c r="CH154">
        <v>0</v>
      </c>
      <c r="CI154">
        <f>'Wind-Inputs'!B33*'Wind-Inputs'!C33</f>
        <v>4296604.9691098761</v>
      </c>
      <c r="CK154" s="84">
        <v>6473365.1418857602</v>
      </c>
      <c r="CL154" s="84">
        <v>5525431.772270265</v>
      </c>
      <c r="CM154">
        <f>CH154*'Philippines-IO-Data'!AN31</f>
        <v>0</v>
      </c>
      <c r="CN154">
        <f>CK154*'Philippines-IO-Data'!$AN31</f>
        <v>3879203.1028022198</v>
      </c>
      <c r="CO154">
        <f>CL154*'Philippines-IO-Data'!$AN31</f>
        <v>3311148.3139770404</v>
      </c>
      <c r="CP154">
        <f>CH154*'Philippines-IO-Data'!AO31</f>
        <v>0</v>
      </c>
      <c r="CQ154">
        <f>CK154*'Philippines-IO-Data'!$AO31</f>
        <v>803388.47433535301</v>
      </c>
      <c r="CR154">
        <f>CL154*'Philippines-IO-Data'!$AO31</f>
        <v>685743.52045204514</v>
      </c>
      <c r="CS154" s="54">
        <f>(CP154*'Default-Data'!$F$19/wind_dollar_index)/'Philippines-IO-Data'!$AP31</f>
        <v>0</v>
      </c>
      <c r="CT154" s="54">
        <f>(CQ154*'Default-Data'!$F$19/wind_dollar_index)/'Philippines-IO-Data'!$AP31</f>
        <v>159.1550080400196</v>
      </c>
      <c r="CU154" s="54">
        <f>(CR154*'Default-Data'!$F$19/wind_dollar_index)/'Philippines-IO-Data'!$AP31</f>
        <v>135.84899335433983</v>
      </c>
      <c r="CV154" s="84">
        <v>302640.25592877436</v>
      </c>
      <c r="CW154" s="84">
        <v>50680.546293673106</v>
      </c>
      <c r="CX154">
        <f>CI154*'Philippines-IO-Data'!AN31</f>
        <v>2574766.44100306</v>
      </c>
      <c r="CY154">
        <f>CV154*'Philippines-IO-Data'!$AN31</f>
        <v>181358.99861965145</v>
      </c>
      <c r="CZ154">
        <f>CW154*'Philippines-IO-Data'!$AN31</f>
        <v>30370.623026041219</v>
      </c>
      <c r="DA154">
        <f>CI154*'Philippines-IO-Data'!AO31</f>
        <v>533237.7882748819</v>
      </c>
      <c r="DB154">
        <f>CV154*'Philippines-IO-Data'!$AO31</f>
        <v>37559.706297094534</v>
      </c>
      <c r="DC154">
        <f>CW154*'Philippines-IO-Data'!$AO31</f>
        <v>6289.7991806306809</v>
      </c>
      <c r="DD154" s="20">
        <f>(DA154*'Default-Data'!$F$19/wind_dollar_index)/'Philippines-IO-Data'!$AP31</f>
        <v>105.63689571267791</v>
      </c>
      <c r="DE154" s="20">
        <f>(DB154*'Default-Data'!$F$19/wind_dollar_index)/'Philippines-IO-Data'!$AP31</f>
        <v>7.4407531955699637</v>
      </c>
      <c r="DF154" s="20">
        <f>(DC154*'Default-Data'!$F$19/wind_dollar_index)/'Philippines-IO-Data'!$AP31</f>
        <v>1.2460385867391992</v>
      </c>
      <c r="DH154" t="s">
        <v>946</v>
      </c>
      <c r="DI154">
        <f t="shared" si="287"/>
        <v>0</v>
      </c>
      <c r="DJ154">
        <f t="shared" si="288"/>
        <v>4296604.9691098761</v>
      </c>
      <c r="DL154" s="84">
        <v>9229081.7149827518</v>
      </c>
      <c r="DM154" s="84">
        <v>9678391.4788636789</v>
      </c>
      <c r="DN154">
        <f>DI154*'SouthAfrica-IO-Data'!AR31</f>
        <v>0</v>
      </c>
      <c r="DO154">
        <f>DL154*'SouthAfrica-IO-Data'!$AR31</f>
        <v>5018096.9956086064</v>
      </c>
      <c r="DP154">
        <f>DM154*'SouthAfrica-IO-Data'!$AR31</f>
        <v>5262398.654848245</v>
      </c>
      <c r="DQ154">
        <f>DI154*'SouthAfrica-IO-Data'!AS31</f>
        <v>0</v>
      </c>
      <c r="DR154">
        <f>DL154*'SouthAfrica-IO-Data'!$AS31</f>
        <v>1639743.830762509</v>
      </c>
      <c r="DS154">
        <f>DM154*'SouthAfrica-IO-Data'!$AS31</f>
        <v>1719573.323682595</v>
      </c>
      <c r="DT154">
        <f>(DQ154*'Default-Data'!$F$19/wind_dollar_index)/'SouthAfrica-IO-Data'!$AT31</f>
        <v>0</v>
      </c>
      <c r="DU154">
        <f>(DR154*'Default-Data'!$F$19/wind_dollar_index)/'SouthAfrica-IO-Data'!$AT31</f>
        <v>46.709293925170996</v>
      </c>
      <c r="DV154">
        <f>(DS154*'Default-Data'!$F$19/wind_dollar_index)/'SouthAfrica-IO-Data'!$AT31</f>
        <v>48.983295009210877</v>
      </c>
      <c r="DW154" s="84">
        <v>585665.67871586233</v>
      </c>
      <c r="DX154" s="84">
        <v>94444.524350525811</v>
      </c>
      <c r="DY154">
        <f>DJ154*'SouthAfrica-IO-Data'!AR31</f>
        <v>2336178.3059960236</v>
      </c>
      <c r="DZ154">
        <f>'SouthAfrica-IO-Data'!$AR31*Calculations!DW154</f>
        <v>318441.99385774287</v>
      </c>
      <c r="EA154">
        <f>'SouthAfrica-IO-Data'!$AR31*Calculations!DX154</f>
        <v>51351.997796884083</v>
      </c>
      <c r="EB154">
        <f>DJ154*'SouthAfrica-IO-Data'!AS31</f>
        <v>763383.80230005656</v>
      </c>
      <c r="EC154">
        <f>DW154*'SouthAfrica-IO-Data'!$AS31</f>
        <v>104056.03864191896</v>
      </c>
      <c r="ED154">
        <f>DX154*'SouthAfrica-IO-Data'!$AS31</f>
        <v>16780.090472236509</v>
      </c>
      <c r="EE154">
        <f>(EB154*'Default-Data'!$F$19/wind_dollar_index)/'SouthAfrica-IO-Data'!$AT31</f>
        <v>21.745542035530505</v>
      </c>
      <c r="EF154">
        <f>(EC154*'Default-Data'!$F$19/wind_dollar_index)/'SouthAfrica-IO-Data'!$AT31</f>
        <v>2.9641118340748274</v>
      </c>
      <c r="EG154">
        <f>(ED154*'Default-Data'!$F$19/wind_dollar_index)/'SouthAfrica-IO-Data'!$AT31</f>
        <v>0.47799306407158876</v>
      </c>
      <c r="EI154" t="s">
        <v>147</v>
      </c>
      <c r="EJ154">
        <f>'Wind-Inputs'!B14*'Wind-Inputs'!C14</f>
        <v>0</v>
      </c>
      <c r="EK154">
        <f>0.5*'Wind-Inputs'!B34*'Wind-Inputs'!C34</f>
        <v>0</v>
      </c>
      <c r="EM154" s="84">
        <v>136956617.31832534</v>
      </c>
      <c r="EN154" s="84">
        <v>5916367.6004449725</v>
      </c>
      <c r="EO154">
        <f>EJ154*'Zambia-IO-Data'!BO29</f>
        <v>0</v>
      </c>
      <c r="EP154">
        <f>EM154*'Zambia-IO-Data'!$BO29</f>
        <v>14698411.551856197</v>
      </c>
      <c r="EQ154">
        <f>EN154*'Zambia-IO-Data'!$BO29</f>
        <v>634954.3934871438</v>
      </c>
      <c r="ER154">
        <f>EJ154*'Zambia-IO-Data'!BN29</f>
        <v>0</v>
      </c>
      <c r="ES154">
        <f>EM154*'Zambia-IO-Data'!$BN29</f>
        <v>494924.11706400255</v>
      </c>
      <c r="ET154">
        <f>EN154*'Zambia-IO-Data'!$BN29</f>
        <v>21380.149920543496</v>
      </c>
      <c r="EU154">
        <f>(ER154*'Default-Data'!$F$19/wind_dollar_index)/'Zambia-IO-Data'!$BP29</f>
        <v>0</v>
      </c>
      <c r="EV154">
        <f>(ES154*'Default-Data'!$F$19/wind_dollar_index)/'Zambia-IO-Data'!$BP29</f>
        <v>1454.818374919184</v>
      </c>
      <c r="EW154">
        <f>(ET154*'Default-Data'!$F$19/wind_dollar_index)/'Zambia-IO-Data'!$BP29</f>
        <v>62.846472601599388</v>
      </c>
      <c r="EX154" s="84">
        <v>1290344.3351418385</v>
      </c>
      <c r="EY154" s="84">
        <v>28978.593871688936</v>
      </c>
      <c r="EZ154">
        <f>EK154*'Zambia-IO-Data'!BO29</f>
        <v>0</v>
      </c>
      <c r="FA154">
        <f>EX154*'Zambia-IO-Data'!$BO29</f>
        <v>138481.89633246203</v>
      </c>
      <c r="FB154">
        <f>EY154*'Zambia-IO-Data'!$BO29</f>
        <v>3110.0308058148098</v>
      </c>
      <c r="FC154">
        <f>EK154*'Zambia-IO-Data'!BN29</f>
        <v>0</v>
      </c>
      <c r="FD154">
        <f>EX154*'Zambia-IO-Data'!$BN29</f>
        <v>4662.9549070584535</v>
      </c>
      <c r="FE154">
        <f>EY154*'Zambia-IO-Data'!$BN29</f>
        <v>104.7207887178367</v>
      </c>
      <c r="FF154">
        <f>(FC154*'Default-Data'!$F$19/wind_dollar_index)/'Zambia-IO-Data'!$BP29</f>
        <v>0</v>
      </c>
      <c r="FG154">
        <f>(FD154*'Default-Data'!$F$19/wind_dollar_index)/'Zambia-IO-Data'!$BP29</f>
        <v>13.706651679152166</v>
      </c>
      <c r="FH154">
        <f>(FE154*'Default-Data'!$F$19/wind_dollar_index)/'Zambia-IO-Data'!$BP29</f>
        <v>0.3078244167338422</v>
      </c>
      <c r="FJ154" t="s">
        <v>289</v>
      </c>
      <c r="FK154">
        <f t="shared" si="289"/>
        <v>0</v>
      </c>
      <c r="FL154">
        <f t="shared" si="290"/>
        <v>4296604.9691098761</v>
      </c>
      <c r="FN154">
        <v>10191390.373566415</v>
      </c>
      <c r="FO154">
        <v>7546405.9192601889</v>
      </c>
      <c r="FP154">
        <f>FK154*CustomRegion1!C27</f>
        <v>0</v>
      </c>
      <c r="FQ154">
        <f>FN154*CustomRegion1!$C27</f>
        <v>6107252.1466772538</v>
      </c>
      <c r="FR154">
        <f>FO154*CustomRegion1!$C27</f>
        <v>4522229.2602625107</v>
      </c>
      <c r="FS154">
        <f>FK154*CustomRegion1!D27</f>
        <v>0</v>
      </c>
      <c r="FT154">
        <f>FN154*CustomRegion1!$D27</f>
        <v>1264820.5970334585</v>
      </c>
      <c r="FU154">
        <f>FO154*CustomRegion1!$D27</f>
        <v>936560.10518566123</v>
      </c>
      <c r="FV154">
        <f>(FS154*'Default-Data'!$C$58/wind_dollar_index)/CustomRegion1!$E27</f>
        <v>0</v>
      </c>
      <c r="FW154">
        <f>(FT154*'Default-Data'!$C$58/wind_dollar_index)/CustomRegion1!$E27</f>
        <v>251.6138664442968</v>
      </c>
      <c r="FX154">
        <f>(FU154*'Default-Data'!$C$58/wind_dollar_index)/CustomRegion1!$E27</f>
        <v>186.31220093659482</v>
      </c>
      <c r="FY154">
        <v>328705.77284265496</v>
      </c>
      <c r="FZ154">
        <v>69673.740938507952</v>
      </c>
      <c r="GA154">
        <f>FL154*CustomRegion1!C27</f>
        <v>2574766.44100306</v>
      </c>
      <c r="GB154">
        <f>FY154*CustomRegion1!$C27</f>
        <v>196978.91683409252</v>
      </c>
      <c r="GC154">
        <f>FZ154*CustomRegion1!$C27</f>
        <v>41752.409466857767</v>
      </c>
      <c r="GD154">
        <f>FL154*CustomRegion1!D27</f>
        <v>533237.7882748819</v>
      </c>
      <c r="GE154">
        <f>FY154*CustomRegion1!$D27</f>
        <v>40794.613552782663</v>
      </c>
      <c r="GF154">
        <f>FZ154*CustomRegion1!$D27</f>
        <v>8646.9833242742734</v>
      </c>
      <c r="GG154">
        <f>(GD154*'Default-Data'!$C$58/wind_dollar_index)/CustomRegion1!$E27</f>
        <v>106.07830229578332</v>
      </c>
      <c r="GH154">
        <f>(GE154*'Default-Data'!$C$58/wind_dollar_index)/CustomRegion1!$E27</f>
        <v>8.1153726229562881</v>
      </c>
      <c r="GI154">
        <f>(GF154*'Default-Data'!$C$58/wind_dollar_index)/CustomRegion1!$E27</f>
        <v>1.7201656206445017</v>
      </c>
      <c r="GK154" t="s">
        <v>52</v>
      </c>
      <c r="GL154">
        <f t="shared" si="291"/>
        <v>0</v>
      </c>
      <c r="GM154">
        <f t="shared" si="292"/>
        <v>4296604.9691098761</v>
      </c>
      <c r="GO154">
        <v>0</v>
      </c>
      <c r="GP154">
        <v>0</v>
      </c>
      <c r="GQ154">
        <f>GL154*CustomRegion2!C31</f>
        <v>0</v>
      </c>
      <c r="GR154">
        <f>GO154*CustomRegion2!$C31</f>
        <v>0</v>
      </c>
      <c r="GS154">
        <f>GP154*CustomRegion2!$C31</f>
        <v>0</v>
      </c>
      <c r="GT154">
        <f>GL154*CustomRegion2!D31</f>
        <v>0</v>
      </c>
      <c r="GU154">
        <f>GO154*CustomRegion2!$D31</f>
        <v>0</v>
      </c>
      <c r="GV154">
        <f>GP154*CustomRegion2!$D31</f>
        <v>0</v>
      </c>
      <c r="GW154">
        <f>(GT154*'Default-Data'!$C$59/wind_dollar_index)/CustomRegion2!$E31</f>
        <v>0</v>
      </c>
      <c r="GX154">
        <f>(GU154*'Default-Data'!$C$59/wind_dollar_index)/CustomRegion2!$E31</f>
        <v>0</v>
      </c>
      <c r="GY154">
        <f>(GV154*'Default-Data'!$C$59/wind_dollar_index)/CustomRegion2!$E31</f>
        <v>0</v>
      </c>
      <c r="GZ154">
        <v>0</v>
      </c>
      <c r="HA154">
        <v>0</v>
      </c>
      <c r="HB154">
        <f>GM154*CustomRegion2!C31</f>
        <v>0</v>
      </c>
      <c r="HC154">
        <f>GZ154*CustomRegion2!$C31</f>
        <v>0</v>
      </c>
      <c r="HD154">
        <f>HA154*CustomRegion2!$C31</f>
        <v>0</v>
      </c>
      <c r="HE154">
        <f>GM154*CustomRegion2!D31</f>
        <v>0</v>
      </c>
      <c r="HF154">
        <f>GZ154*CustomRegion2!$D31</f>
        <v>0</v>
      </c>
      <c r="HG154">
        <f>HA154*CustomRegion2!$D31</f>
        <v>0</v>
      </c>
      <c r="HH154">
        <f>(HE154*'Default-Data'!$C$59/wind_dollar_index)/CustomRegion2!$E31</f>
        <v>0</v>
      </c>
      <c r="HI154">
        <f>(HF154*'Default-Data'!$C$59/wind_dollar_index)/CustomRegion2!$E31</f>
        <v>0</v>
      </c>
      <c r="HJ154">
        <f>(HG154*'Default-Data'!$C$59/wind_dollar_index)/CustomRegion2!$E31</f>
        <v>0</v>
      </c>
      <c r="HL154" t="s">
        <v>147</v>
      </c>
      <c r="HM154">
        <f t="shared" si="293"/>
        <v>0</v>
      </c>
      <c r="HN154">
        <f t="shared" si="294"/>
        <v>0</v>
      </c>
      <c r="HP154">
        <v>136956617.31832534</v>
      </c>
      <c r="HQ154">
        <v>5916367.6004449725</v>
      </c>
      <c r="HR154">
        <f>HM154*CustomRegion3!D30</f>
        <v>0</v>
      </c>
      <c r="HS154">
        <f>HP154*CustomRegion3!$D30</f>
        <v>14698411.551856197</v>
      </c>
      <c r="HT154">
        <f>HQ154*CustomRegion3!$D30</f>
        <v>634954.3934871438</v>
      </c>
      <c r="HU154">
        <f>HM154*CustomRegion3!E30</f>
        <v>0</v>
      </c>
      <c r="HV154">
        <f>HP154*CustomRegion3!$E30</f>
        <v>494924.11706400255</v>
      </c>
      <c r="HW154">
        <f>HQ154*CustomRegion3!$E30</f>
        <v>21380.149920543496</v>
      </c>
      <c r="HX154">
        <f>(HU154*'Default-Data'!$C$60/wind_dollar_index)/CustomRegion3!$F30</f>
        <v>0</v>
      </c>
      <c r="HY154">
        <f>(HV154*'Default-Data'!$C$60/wind_dollar_index)/CustomRegion3!$F30</f>
        <v>1460.7105797242702</v>
      </c>
      <c r="HZ154">
        <f>(HW154*'Default-Data'!$C$60/wind_dollar_index)/CustomRegion3!$F30</f>
        <v>63.10100904011972</v>
      </c>
      <c r="IA154">
        <v>1290344.3351418385</v>
      </c>
      <c r="IB154">
        <v>28978.593871688936</v>
      </c>
      <c r="IC154">
        <f>HN154*CustomRegion3!D30</f>
        <v>0</v>
      </c>
      <c r="ID154">
        <f>IA154*CustomRegion3!$D30</f>
        <v>138481.89633246203</v>
      </c>
      <c r="IE154">
        <f>IB154*CustomRegion3!$D30</f>
        <v>3110.0308058148098</v>
      </c>
      <c r="IF154">
        <f>HN154*CustomRegion3!E30</f>
        <v>0</v>
      </c>
      <c r="IG154">
        <f>IA154*CustomRegion3!$E30</f>
        <v>4662.9549070584535</v>
      </c>
      <c r="IH154">
        <f>IB154*CustomRegion3!$E30</f>
        <v>104.7207887178367</v>
      </c>
      <c r="II154">
        <f>(IF154*'Default-Data'!$C$60/wind_dollar_index)/CustomRegion3!$F30</f>
        <v>0</v>
      </c>
      <c r="IJ154">
        <f>(IG154*'Default-Data'!$C$60/wind_dollar_index)/CustomRegion3!$F30</f>
        <v>13.7621654121912</v>
      </c>
      <c r="IK154">
        <f>(IH154*'Default-Data'!$C$60/wind_dollar_index)/CustomRegion3!$F30</f>
        <v>0.30907114590544943</v>
      </c>
    </row>
    <row r="155" spans="30:245" x14ac:dyDescent="0.3">
      <c r="AD155">
        <v>154</v>
      </c>
      <c r="AE155" t="s">
        <v>290</v>
      </c>
      <c r="AF155">
        <f>'Wind-Inputs'!B21*'Wind-Inputs'!C21+'Wind-Inputs'!B26*'Wind-Inputs'!C26</f>
        <v>254423700</v>
      </c>
      <c r="AG155">
        <f>'Wind-Inputs'!B35*'Wind-Inputs'!C35</f>
        <v>0</v>
      </c>
      <c r="AI155" s="84">
        <v>4189622.1308185756</v>
      </c>
      <c r="AJ155" s="84">
        <v>1338790.7908738554</v>
      </c>
      <c r="AK155">
        <f>AF155*'Colombia-IO-Data'!AN32</f>
        <v>126337322.96049567</v>
      </c>
      <c r="AL155">
        <f>AI155*'Colombia-IO-Data'!$AN32</f>
        <v>2080410.1356267768</v>
      </c>
      <c r="AM155">
        <f>AJ155*'Colombia-IO-Data'!$AN32</f>
        <v>664793.58850283083</v>
      </c>
      <c r="AN155">
        <f>AK155*'Colombia-IO-Data'!$AO32</f>
        <v>24915116.794090748</v>
      </c>
      <c r="AO155">
        <f>AL155*'Colombia-IO-Data'!$AO32</f>
        <v>410279.87845649663</v>
      </c>
      <c r="AP155">
        <f>AM155*'Colombia-IO-Data'!$AO32</f>
        <v>131104.64519412001</v>
      </c>
      <c r="AQ155">
        <f>(Calculations!AN155*'Default-Data'!$F$19/wind_dollar_index)/'Colombia-IO-Data'!$AP32</f>
        <v>5369.8287826412152</v>
      </c>
      <c r="AR155">
        <f>(Calculations!AO155*'Default-Data'!$F$19/wind_dollar_index)/'Colombia-IO-Data'!$AP32</f>
        <v>88.425541749688435</v>
      </c>
      <c r="AS155">
        <f>(Calculations!AP155*'Default-Data'!$F$19/wind_dollar_index)/'Colombia-IO-Data'!$AP32</f>
        <v>28.256319371070479</v>
      </c>
      <c r="AT155" s="84">
        <v>165197.69409174408</v>
      </c>
      <c r="AU155" s="84">
        <v>14823.771593046607</v>
      </c>
      <c r="AV155">
        <f>AG155*'Colombia-IO-Data'!AN32</f>
        <v>0</v>
      </c>
      <c r="AW155">
        <f>AT155*'Colombia-IO-Data'!$AN32</f>
        <v>82031.015313423384</v>
      </c>
      <c r="AX155">
        <f>AU155*'Colombia-IO-Data'!$AN32</f>
        <v>7360.9322529440087</v>
      </c>
      <c r="AY155">
        <f>AV155*'Colombia-IO-Data'!$AO32</f>
        <v>0</v>
      </c>
      <c r="AZ155">
        <f>AW155*'Colombia-IO-Data'!$AO32</f>
        <v>16177.423103312618</v>
      </c>
      <c r="BA155">
        <f>AX155*'Colombia-IO-Data'!$AO32</f>
        <v>1451.6572181352637</v>
      </c>
      <c r="BB155">
        <f>(AY155*'Default-Data'!$F$19/wind_dollar_index)/'Colombia-IO-Data'!$AP32</f>
        <v>0</v>
      </c>
      <c r="BC155">
        <f>(AZ155*'Default-Data'!$F$19/wind_dollar_index)/'Colombia-IO-Data'!$AP32</f>
        <v>3.4866379687104851</v>
      </c>
      <c r="BD155">
        <f>(BA155*'Default-Data'!$F$19/wind_dollar_index)/'Colombia-IO-Data'!$AP32</f>
        <v>0.31286831913709651</v>
      </c>
      <c r="BF155" t="s">
        <v>947</v>
      </c>
      <c r="BG155" s="18">
        <f t="shared" si="285"/>
        <v>254423700</v>
      </c>
      <c r="BH155" s="18">
        <f t="shared" si="286"/>
        <v>0</v>
      </c>
      <c r="BJ155" s="84">
        <v>19729190.881393671</v>
      </c>
      <c r="BK155" s="84">
        <v>261449.11609727144</v>
      </c>
      <c r="BL155" s="18">
        <f>BG155*'Mexico-IO-Data'!AQ32</f>
        <v>127960501.87403291</v>
      </c>
      <c r="BM155">
        <f>BJ155*'Mexico-IO-Data'!$AQ32</f>
        <v>9922649.3709183857</v>
      </c>
      <c r="BN155">
        <f>BK155*'Mexico-IO-Data'!$AQ32</f>
        <v>131493.88248944242</v>
      </c>
      <c r="BO155" s="18">
        <f>BG155*'Mexico-IO-Data'!AR32</f>
        <v>56279119.766855784</v>
      </c>
      <c r="BP155">
        <f>BJ155*'Mexico-IO-Data'!$AR32</f>
        <v>4364143.3424524264</v>
      </c>
      <c r="BQ155">
        <f>BK155*'Mexico-IO-Data'!$AR32</f>
        <v>57833.158301592666</v>
      </c>
      <c r="BR155">
        <f>(BO155*'Default-Data'!$F$19/wind_dollar_index)/'Mexico-IO-Data'!$AS32</f>
        <v>14992.874419194068</v>
      </c>
      <c r="BS155">
        <f>(BP155*'Default-Data'!$F$19/wind_dollar_index)/'Mexico-IO-Data'!$AS32</f>
        <v>1162.6168524278362</v>
      </c>
      <c r="BT155">
        <f>(BQ155*'Default-Data'!$F$19/wind_dollar_index)/'Mexico-IO-Data'!$AS32</f>
        <v>15.406873513181679</v>
      </c>
      <c r="BU155" s="84">
        <v>17179.723059929638</v>
      </c>
      <c r="BV155" s="84">
        <v>2091.862155220675</v>
      </c>
      <c r="BW155" s="18">
        <f>BH155*'Mexico-IO-Data'!AQ32</f>
        <v>0</v>
      </c>
      <c r="BX155">
        <f>BU155*'Mexico-IO-Data'!$AQ32</f>
        <v>8640.4135495454757</v>
      </c>
      <c r="BY155">
        <f>BV155*'Mexico-IO-Data'!$AQ32</f>
        <v>1052.0864653463248</v>
      </c>
      <c r="BZ155" s="18">
        <f>BH155*'Mexico-IO-Data'!AR32</f>
        <v>0</v>
      </c>
      <c r="CA155">
        <f>BX155*'Mexico-IO-Data'!$AR32</f>
        <v>1911.2797628131079</v>
      </c>
      <c r="CB155">
        <f>BY155*'Mexico-IO-Data'!$AR32</f>
        <v>232.72399618555102</v>
      </c>
      <c r="CC155">
        <f>(CA155*'Default-Data'!$F$19/wind_dollar_index)/'Mexico-IO-Data'!$AS32</f>
        <v>0.50916889927407782</v>
      </c>
      <c r="CD155">
        <f>(CB155*'Default-Data'!$F$19/wind_dollar_index)/'Mexico-IO-Data'!$AS32</f>
        <v>6.1998156040774584E-2</v>
      </c>
      <c r="CE155">
        <f>(CC155*'Default-Data'!$F$19/wind_dollar_index)/'Mexico-IO-Data'!$AS32</f>
        <v>1.356436525055839E-4</v>
      </c>
      <c r="CG155" t="s">
        <v>290</v>
      </c>
      <c r="CH155">
        <f>'Wind-Inputs'!B21*'Wind-Inputs'!C21+'Wind-Inputs'!B26*'Wind-Inputs'!C26</f>
        <v>254423700</v>
      </c>
      <c r="CI155">
        <f>'Wind-Inputs'!B35*'Wind-Inputs'!C35</f>
        <v>0</v>
      </c>
      <c r="CK155" s="84">
        <v>2642963.8802617192</v>
      </c>
      <c r="CL155" s="84">
        <v>1652898.1855985522</v>
      </c>
      <c r="CM155">
        <f>CH155*'Philippines-IO-Data'!AN32</f>
        <v>140016621.87602669</v>
      </c>
      <c r="CN155">
        <f>CK155*'Philippines-IO-Data'!$AN32</f>
        <v>1454498.4380566804</v>
      </c>
      <c r="CO155">
        <f>CL155*'Philippines-IO-Data'!$AN32</f>
        <v>909637.03559268685</v>
      </c>
      <c r="CP155">
        <f>CH155*'Philippines-IO-Data'!AO32</f>
        <v>43026344.434727997</v>
      </c>
      <c r="CQ155">
        <f>CK155*'Philippines-IO-Data'!$AO32</f>
        <v>446959.439080109</v>
      </c>
      <c r="CR155">
        <f>CL155*'Philippines-IO-Data'!$AO32</f>
        <v>279526.5010653499</v>
      </c>
      <c r="CS155" s="54">
        <f>(CP155*'Default-Data'!$F$19/wind_dollar_index)/'Philippines-IO-Data'!$AP32</f>
        <v>10470.663959961128</v>
      </c>
      <c r="CT155" s="54">
        <f>(CQ155*'Default-Data'!$F$19/wind_dollar_index)/'Philippines-IO-Data'!$AP32</f>
        <v>108.76968870641926</v>
      </c>
      <c r="CU155" s="54">
        <f>(CR155*'Default-Data'!$F$19/wind_dollar_index)/'Philippines-IO-Data'!$AP32</f>
        <v>68.024093122739359</v>
      </c>
      <c r="CV155" s="84">
        <v>15311.448018306464</v>
      </c>
      <c r="CW155" s="84">
        <v>15160.766880583635</v>
      </c>
      <c r="CX155">
        <f>CI155*'Philippines-IO-Data'!AN32</f>
        <v>0</v>
      </c>
      <c r="CY155">
        <f>CV155*'Philippines-IO-Data'!$AN32</f>
        <v>8426.3267437493214</v>
      </c>
      <c r="CZ155">
        <f>CW155*'Philippines-IO-Data'!$AN32</f>
        <v>8343.4026141010745</v>
      </c>
      <c r="DA155">
        <f>CI155*'Philippines-IO-Data'!AO32</f>
        <v>0</v>
      </c>
      <c r="DB155">
        <f>CV155*'Philippines-IO-Data'!$AO32</f>
        <v>2589.3642621740323</v>
      </c>
      <c r="DC155">
        <f>CW155*'Philippines-IO-Data'!$AO32</f>
        <v>2563.8821292930184</v>
      </c>
      <c r="DD155" s="20">
        <f>(DA155*'Default-Data'!$F$19/wind_dollar_index)/'Philippines-IO-Data'!$AP32</f>
        <v>0</v>
      </c>
      <c r="DE155" s="20">
        <f>(DB155*'Default-Data'!$F$19/wind_dollar_index)/'Philippines-IO-Data'!$AP32</f>
        <v>0.63013401243712652</v>
      </c>
      <c r="DF155" s="20">
        <f>(DC155*'Default-Data'!$F$19/wind_dollar_index)/'Philippines-IO-Data'!$AP32</f>
        <v>0.6239328151500797</v>
      </c>
      <c r="DH155" t="s">
        <v>947</v>
      </c>
      <c r="DI155">
        <f t="shared" si="287"/>
        <v>254423700</v>
      </c>
      <c r="DJ155">
        <f t="shared" si="288"/>
        <v>0</v>
      </c>
      <c r="DL155" s="84">
        <v>20207305.117830217</v>
      </c>
      <c r="DM155" s="84">
        <v>3300235.2769548893</v>
      </c>
      <c r="DN155">
        <f>DI155*'SouthAfrica-IO-Data'!AR32</f>
        <v>75754822.421450704</v>
      </c>
      <c r="DO155">
        <f>DL155*'SouthAfrica-IO-Data'!$AR32</f>
        <v>6016738.263052146</v>
      </c>
      <c r="DP155">
        <f>DM155*'SouthAfrica-IO-Data'!$AR32</f>
        <v>982647.203679236</v>
      </c>
      <c r="DQ155">
        <f>DI155*'SouthAfrica-IO-Data'!AS32</f>
        <v>34166125.987819187</v>
      </c>
      <c r="DR155">
        <f>DL155*'SouthAfrica-IO-Data'!$AS32</f>
        <v>2713604.6387584596</v>
      </c>
      <c r="DS155">
        <f>DM155*'SouthAfrica-IO-Data'!$AS32</f>
        <v>443182.98280343419</v>
      </c>
      <c r="DT155">
        <f>(DQ155*'Default-Data'!$F$19/wind_dollar_index)/'SouthAfrica-IO-Data'!$AT32</f>
        <v>2530.9070143755953</v>
      </c>
      <c r="DU155">
        <f>(DR155*'Default-Data'!$F$19/wind_dollar_index)/'SouthAfrica-IO-Data'!$AT32</f>
        <v>201.01433264410653</v>
      </c>
      <c r="DV155">
        <f>(DS155*'Default-Data'!$F$19/wind_dollar_index)/'SouthAfrica-IO-Data'!$AT32</f>
        <v>32.82944400044066</v>
      </c>
      <c r="DW155" s="84">
        <v>23154.681483818011</v>
      </c>
      <c r="DX155" s="84">
        <v>32204.643887107279</v>
      </c>
      <c r="DY155">
        <f>DJ155*'SouthAfrica-IO-Data'!AR32</f>
        <v>0</v>
      </c>
      <c r="DZ155">
        <f>'SouthAfrica-IO-Data'!$AR32*Calculations!DW155</f>
        <v>6894.3214961180356</v>
      </c>
      <c r="EA155">
        <f>'SouthAfrica-IO-Data'!$AR32*Calculations!DX155</f>
        <v>9588.9536973712347</v>
      </c>
      <c r="EB155">
        <f>DJ155*'SouthAfrica-IO-Data'!AS32</f>
        <v>0</v>
      </c>
      <c r="EC155">
        <f>DW155*'SouthAfrica-IO-Data'!$AS32</f>
        <v>3109.4027984969571</v>
      </c>
      <c r="ED155">
        <f>DX155*'SouthAfrica-IO-Data'!$AS32</f>
        <v>4324.7068588333495</v>
      </c>
      <c r="EE155">
        <f>(EB155*'Default-Data'!$F$19/wind_dollar_index)/'SouthAfrica-IO-Data'!$AT32</f>
        <v>0</v>
      </c>
      <c r="EF155">
        <f>(EC155*'Default-Data'!$F$19/wind_dollar_index)/'SouthAfrica-IO-Data'!$AT32</f>
        <v>0.23033367482285541</v>
      </c>
      <c r="EG155">
        <f>(ED155*'Default-Data'!$F$19/wind_dollar_index)/'SouthAfrica-IO-Data'!$AT32</f>
        <v>0.32035914543082245</v>
      </c>
      <c r="EI155" t="s">
        <v>148</v>
      </c>
      <c r="EJ155">
        <v>0</v>
      </c>
      <c r="EK155">
        <f>'Wind-Inputs'!B33*'Wind-Inputs'!C33</f>
        <v>4296604.9691098761</v>
      </c>
      <c r="EM155" s="84">
        <v>23738009.682628807</v>
      </c>
      <c r="EN155" s="84">
        <v>2561999.0420334004</v>
      </c>
      <c r="EO155">
        <f>EJ155*'Zambia-IO-Data'!BO30</f>
        <v>0</v>
      </c>
      <c r="EP155">
        <f>EM155*'Zambia-IO-Data'!$BO30</f>
        <v>6327587.9129919959</v>
      </c>
      <c r="EQ155">
        <f>EN155*'Zambia-IO-Data'!$BO30</f>
        <v>682924.74340554478</v>
      </c>
      <c r="ER155">
        <f>EJ155*'Zambia-IO-Data'!BN30</f>
        <v>0</v>
      </c>
      <c r="ES155">
        <f>EM155*'Zambia-IO-Data'!$BN30</f>
        <v>313234.48861125193</v>
      </c>
      <c r="ET155">
        <f>EN155*'Zambia-IO-Data'!$BN30</f>
        <v>33806.813228369108</v>
      </c>
      <c r="EU155">
        <f>(ER155*'Default-Data'!$F$19/wind_dollar_index)/'Zambia-IO-Data'!$BP30</f>
        <v>0</v>
      </c>
      <c r="EV155">
        <f>(ES155*'Default-Data'!$F$19/wind_dollar_index)/'Zambia-IO-Data'!$BP30</f>
        <v>415.12444100584054</v>
      </c>
      <c r="EW155">
        <f>(ET155*'Default-Data'!$F$19/wind_dollar_index)/'Zambia-IO-Data'!$BP30</f>
        <v>44.803605458123407</v>
      </c>
      <c r="EX155" s="84">
        <v>4465039.7793061268</v>
      </c>
      <c r="EY155" s="84">
        <v>12645.071173595265</v>
      </c>
      <c r="EZ155">
        <f>EK155*'Zambia-IO-Data'!BO30</f>
        <v>1145300.1339592608</v>
      </c>
      <c r="FA155">
        <f>EX155*'Zambia-IO-Data'!$BO30</f>
        <v>1190198.0038048874</v>
      </c>
      <c r="FB155">
        <f>EY155*'Zambia-IO-Data'!$BO30</f>
        <v>3370.6616766407892</v>
      </c>
      <c r="FC155">
        <f>EK155*'Zambia-IO-Data'!BN30</f>
        <v>56695.775183231526</v>
      </c>
      <c r="FD155">
        <f>EX155*'Zambia-IO-Data'!$BN30</f>
        <v>58918.353754120079</v>
      </c>
      <c r="FE155">
        <f>EY155*'Zambia-IO-Data'!$BN30</f>
        <v>166.85781392247537</v>
      </c>
      <c r="FF155">
        <f>(FC155*'Default-Data'!$F$19/wind_dollar_index)/'Zambia-IO-Data'!$BP30</f>
        <v>75.137964802916471</v>
      </c>
      <c r="FG155">
        <f>(FD155*'Default-Data'!$F$19/wind_dollar_index)/'Zambia-IO-Data'!$BP30</f>
        <v>78.083511096117761</v>
      </c>
      <c r="FH155">
        <f>(FE155*'Default-Data'!$F$19/wind_dollar_index)/'Zambia-IO-Data'!$BP30</f>
        <v>0.22113387653806379</v>
      </c>
      <c r="FJ155" t="s">
        <v>290</v>
      </c>
      <c r="FK155">
        <f t="shared" si="289"/>
        <v>254423700</v>
      </c>
      <c r="FL155">
        <f t="shared" si="290"/>
        <v>0</v>
      </c>
      <c r="FN155">
        <v>3825188.1007759273</v>
      </c>
      <c r="FO155">
        <v>2240457.7644550502</v>
      </c>
      <c r="FP155">
        <f>FK155*CustomRegion1!C28</f>
        <v>140016621.87602669</v>
      </c>
      <c r="FQ155">
        <f>FN155*CustomRegion1!$C28</f>
        <v>2105110.1603782182</v>
      </c>
      <c r="FR155">
        <f>FO155*CustomRegion1!$C28</f>
        <v>1232987.8373552104</v>
      </c>
      <c r="FS155">
        <f>FK155*CustomRegion1!D28</f>
        <v>43026344.434727997</v>
      </c>
      <c r="FT155">
        <f>FN155*CustomRegion1!$D28</f>
        <v>646888.87376297126</v>
      </c>
      <c r="FU155">
        <f>FO155*CustomRegion1!$D28</f>
        <v>378890.43931404059</v>
      </c>
      <c r="FV155">
        <f>(FS155*'Default-Data'!$C$58/wind_dollar_index)/CustomRegion1!$E28</f>
        <v>10514.415908276442</v>
      </c>
      <c r="FW155">
        <f>(FT155*'Default-Data'!$C$58/wind_dollar_index)/CustomRegion1!$E28</f>
        <v>158.08125822770504</v>
      </c>
      <c r="FX155">
        <f>(FU155*'Default-Data'!$C$58/wind_dollar_index)/CustomRegion1!$E28</f>
        <v>92.590056509702706</v>
      </c>
      <c r="FY155">
        <v>29432.757732459413</v>
      </c>
      <c r="FZ155">
        <v>20685.485982922492</v>
      </c>
      <c r="GA155">
        <f>FL155*CustomRegion1!C28</f>
        <v>0</v>
      </c>
      <c r="GB155">
        <f>FY155*CustomRegion1!$C28</f>
        <v>16197.686419128684</v>
      </c>
      <c r="GC155">
        <f>FZ155*CustomRegion1!$C28</f>
        <v>11383.813179325311</v>
      </c>
      <c r="GD155">
        <f>FL155*CustomRegion1!D28</f>
        <v>0</v>
      </c>
      <c r="GE155">
        <f>FY155*CustomRegion1!$D28</f>
        <v>4977.4607155728909</v>
      </c>
      <c r="GF155">
        <f>FZ155*CustomRegion1!$D28</f>
        <v>3498.1837175583919</v>
      </c>
      <c r="GG155">
        <f>(GD155*'Default-Data'!$C$58/wind_dollar_index)/CustomRegion1!$E28</f>
        <v>0</v>
      </c>
      <c r="GH155">
        <f>(GE155*'Default-Data'!$C$58/wind_dollar_index)/CustomRegion1!$E28</f>
        <v>1.2163499553171253</v>
      </c>
      <c r="GI155">
        <f>(GF155*'Default-Data'!$C$58/wind_dollar_index)/CustomRegion1!$E28</f>
        <v>0.85485669333976977</v>
      </c>
      <c r="GK155" t="s">
        <v>53</v>
      </c>
      <c r="GL155">
        <f t="shared" si="291"/>
        <v>254423700</v>
      </c>
      <c r="GM155">
        <f t="shared" si="292"/>
        <v>0</v>
      </c>
      <c r="GO155">
        <v>13949325.428603321</v>
      </c>
      <c r="GP155">
        <v>3067582.04450652</v>
      </c>
      <c r="GQ155">
        <f>GL155*CustomRegion2!C32</f>
        <v>93988152.067689881</v>
      </c>
      <c r="GR155">
        <f>GO155*CustomRegion2!$C32</f>
        <v>5153102.1662889989</v>
      </c>
      <c r="GS155">
        <f>GP155*CustomRegion2!$C32</f>
        <v>1133213.4847468764</v>
      </c>
      <c r="GT155">
        <f>GL155*CustomRegion2!D32</f>
        <v>42947215.503122851</v>
      </c>
      <c r="GU155">
        <f>GO155*CustomRegion2!$D32</f>
        <v>2354673.2686672602</v>
      </c>
      <c r="GV155">
        <f>GP155*CustomRegion2!$D32</f>
        <v>517813.81663316628</v>
      </c>
      <c r="GW155">
        <f>(GT155*'Default-Data'!$C$59/wind_dollar_index)/CustomRegion2!$E32</f>
        <v>5272.5010552236854</v>
      </c>
      <c r="GX155">
        <f>(GU155*'Default-Data'!$C$59/wind_dollar_index)/CustomRegion2!$E32</f>
        <v>289.07618685668672</v>
      </c>
      <c r="GY155">
        <f>(GV155*'Default-Data'!$C$59/wind_dollar_index)/CustomRegion2!$E32</f>
        <v>63.570451835445567</v>
      </c>
      <c r="GZ155">
        <v>0</v>
      </c>
      <c r="HA155">
        <v>0</v>
      </c>
      <c r="HB155">
        <f>GM155*CustomRegion2!C32</f>
        <v>0</v>
      </c>
      <c r="HC155">
        <f>GZ155*CustomRegion2!$C32</f>
        <v>0</v>
      </c>
      <c r="HD155">
        <f>HA155*CustomRegion2!$C32</f>
        <v>0</v>
      </c>
      <c r="HE155">
        <f>GM155*CustomRegion2!D32</f>
        <v>0</v>
      </c>
      <c r="HF155">
        <f>GZ155*CustomRegion2!$D32</f>
        <v>0</v>
      </c>
      <c r="HG155">
        <f>HA155*CustomRegion2!$D32</f>
        <v>0</v>
      </c>
      <c r="HH155">
        <f>(HE155*'Default-Data'!$C$59/wind_dollar_index)/CustomRegion2!$E32</f>
        <v>0</v>
      </c>
      <c r="HI155">
        <f>(HF155*'Default-Data'!$C$59/wind_dollar_index)/CustomRegion2!$E32</f>
        <v>0</v>
      </c>
      <c r="HJ155">
        <f>(HG155*'Default-Data'!$C$59/wind_dollar_index)/CustomRegion2!$E32</f>
        <v>0</v>
      </c>
      <c r="HL155" t="s">
        <v>148</v>
      </c>
      <c r="HM155">
        <f t="shared" si="293"/>
        <v>0</v>
      </c>
      <c r="HN155">
        <f t="shared" si="294"/>
        <v>4296604.9691098761</v>
      </c>
      <c r="HP155">
        <v>23738009.682628807</v>
      </c>
      <c r="HQ155">
        <v>2561999.0420334004</v>
      </c>
      <c r="HR155">
        <f>HM155*CustomRegion3!D31</f>
        <v>0</v>
      </c>
      <c r="HS155">
        <f>HP155*CustomRegion3!$D31</f>
        <v>6327587.9129919959</v>
      </c>
      <c r="HT155">
        <f>HQ155*CustomRegion3!$D31</f>
        <v>682924.74340554478</v>
      </c>
      <c r="HU155">
        <f>HM155*CustomRegion3!E31</f>
        <v>0</v>
      </c>
      <c r="HV155">
        <f>HP155*CustomRegion3!$E31</f>
        <v>313234.48861125193</v>
      </c>
      <c r="HW155">
        <f>HQ155*CustomRegion3!$E31</f>
        <v>33806.813228369108</v>
      </c>
      <c r="HX155">
        <f>(HU155*'Default-Data'!$C$60/wind_dollar_index)/CustomRegion3!$F31</f>
        <v>0</v>
      </c>
      <c r="HY155">
        <f>(HV155*'Default-Data'!$C$60/wind_dollar_index)/CustomRegion3!$F31</f>
        <v>416.80574931770406</v>
      </c>
      <c r="HZ155">
        <f>(HW155*'Default-Data'!$C$60/wind_dollar_index)/CustomRegion3!$F31</f>
        <v>44.985065923509822</v>
      </c>
      <c r="IA155">
        <v>4465039.7793061268</v>
      </c>
      <c r="IB155">
        <v>12645.071173595265</v>
      </c>
      <c r="IC155">
        <f>HN155*CustomRegion3!D31</f>
        <v>1145300.1339592608</v>
      </c>
      <c r="ID155">
        <f>IA155*CustomRegion3!$D31</f>
        <v>1190198.0038048874</v>
      </c>
      <c r="IE155">
        <f>IB155*CustomRegion3!$D31</f>
        <v>3370.6616766407892</v>
      </c>
      <c r="IF155">
        <f>HN155*CustomRegion3!E31</f>
        <v>56695.775183231526</v>
      </c>
      <c r="IG155">
        <f>IA155*CustomRegion3!$E31</f>
        <v>58918.353754120079</v>
      </c>
      <c r="IH155">
        <f>IB155*CustomRegion3!$E31</f>
        <v>166.85781392247537</v>
      </c>
      <c r="II155">
        <f>(IF155*'Default-Data'!$C$60/wind_dollar_index)/CustomRegion3!$F31</f>
        <v>75.442283393393964</v>
      </c>
      <c r="IJ155">
        <f>(IG155*'Default-Data'!$C$60/wind_dollar_index)/CustomRegion3!$F31</f>
        <v>78.399759534555386</v>
      </c>
      <c r="IK155">
        <f>(IH155*'Default-Data'!$C$60/wind_dollar_index)/CustomRegion3!$F31</f>
        <v>0.22202949767700997</v>
      </c>
    </row>
    <row r="156" spans="30:245" x14ac:dyDescent="0.3">
      <c r="AD156">
        <v>155</v>
      </c>
      <c r="AE156" t="s">
        <v>291</v>
      </c>
      <c r="AF156">
        <v>0</v>
      </c>
      <c r="AG156">
        <v>0</v>
      </c>
      <c r="AI156" s="84">
        <v>21607667.264516532</v>
      </c>
      <c r="AJ156" s="84">
        <v>12567850.131699122</v>
      </c>
      <c r="AK156">
        <f>AF156*'Colombia-IO-Data'!AN33</f>
        <v>0</v>
      </c>
      <c r="AL156">
        <f>AI156*'Colombia-IO-Data'!$AN33</f>
        <v>12981617.744694892</v>
      </c>
      <c r="AM156">
        <f>AJ156*'Colombia-IO-Data'!$AN33</f>
        <v>7550608.0450550588</v>
      </c>
      <c r="AN156">
        <f>AK156*'Colombia-IO-Data'!$AO33</f>
        <v>0</v>
      </c>
      <c r="AO156">
        <f>AL156*'Colombia-IO-Data'!$AO33</f>
        <v>5631504.4290463217</v>
      </c>
      <c r="AP156">
        <f>AM156*'Colombia-IO-Data'!$AO33</f>
        <v>3275499.5166220507</v>
      </c>
      <c r="AQ156">
        <f>(Calculations!AN156*'Default-Data'!$F$19/wind_dollar_index)/'Colombia-IO-Data'!$AP33</f>
        <v>0</v>
      </c>
      <c r="AR156">
        <f>(Calculations!AO156*'Default-Data'!$F$19/wind_dollar_index)/'Colombia-IO-Data'!$AP33</f>
        <v>1336.1003680831657</v>
      </c>
      <c r="AS156">
        <f>(Calculations!AP156*'Default-Data'!$F$19/wind_dollar_index)/'Colombia-IO-Data'!$AP33</f>
        <v>777.12734935308981</v>
      </c>
      <c r="AT156" s="84">
        <v>93686.917734449773</v>
      </c>
      <c r="AU156" s="84">
        <v>139157.61972514552</v>
      </c>
      <c r="AV156">
        <f>AG156*'Colombia-IO-Data'!AN33</f>
        <v>0</v>
      </c>
      <c r="AW156">
        <f>AT156*'Colombia-IO-Data'!$AN33</f>
        <v>56285.934933130142</v>
      </c>
      <c r="AX156">
        <f>AU156*'Colombia-IO-Data'!$AN33</f>
        <v>83604.167142096761</v>
      </c>
      <c r="AY156">
        <f>AV156*'Colombia-IO-Data'!$AO33</f>
        <v>0</v>
      </c>
      <c r="AZ156">
        <f>AW156*'Colombia-IO-Data'!$AO33</f>
        <v>24417.179592156092</v>
      </c>
      <c r="BA156">
        <f>AX156*'Colombia-IO-Data'!$AO33</f>
        <v>36267.994236685372</v>
      </c>
      <c r="BB156">
        <f>(AY156*'Default-Data'!$F$19/wind_dollar_index)/'Colombia-IO-Data'!$AP33</f>
        <v>0</v>
      </c>
      <c r="BC156">
        <f>(AZ156*'Default-Data'!$F$19/wind_dollar_index)/'Colombia-IO-Data'!$AP33</f>
        <v>5.7930883393014154</v>
      </c>
      <c r="BD156">
        <f>(BA156*'Default-Data'!$F$19/wind_dollar_index)/'Colombia-IO-Data'!$AP33</f>
        <v>8.6047487061072285</v>
      </c>
      <c r="BF156" t="s">
        <v>948</v>
      </c>
      <c r="BG156" s="18">
        <f t="shared" si="285"/>
        <v>0</v>
      </c>
      <c r="BH156" s="18">
        <f t="shared" si="286"/>
        <v>0</v>
      </c>
      <c r="BJ156" s="84">
        <v>30317034.838608809</v>
      </c>
      <c r="BK156" s="84">
        <v>25259979.921674103</v>
      </c>
      <c r="BL156" s="18">
        <f>BG156*'Mexico-IO-Data'!AQ33</f>
        <v>0</v>
      </c>
      <c r="BM156">
        <f>BJ156*'Mexico-IO-Data'!$AQ33</f>
        <v>23085455.215208456</v>
      </c>
      <c r="BN156">
        <f>BK156*'Mexico-IO-Data'!$AQ33</f>
        <v>19234669.166136414</v>
      </c>
      <c r="BO156" s="18">
        <f>BG156*'Mexico-IO-Data'!AR33</f>
        <v>0</v>
      </c>
      <c r="BP156">
        <f>BJ156*'Mexico-IO-Data'!$AR33</f>
        <v>4648566.1308638202</v>
      </c>
      <c r="BQ156">
        <f>BK156*'Mexico-IO-Data'!$AR33</f>
        <v>3873158.6962672328</v>
      </c>
      <c r="BR156">
        <f>(BO156*'Default-Data'!$F$19/wind_dollar_index)/'Mexico-IO-Data'!$AS33</f>
        <v>0</v>
      </c>
      <c r="BS156">
        <f>(BP156*'Default-Data'!$F$19/wind_dollar_index)/'Mexico-IO-Data'!$AS33</f>
        <v>743.75536332889533</v>
      </c>
      <c r="BT156">
        <f>(BQ156*'Default-Data'!$F$19/wind_dollar_index)/'Mexico-IO-Data'!$AS33</f>
        <v>619.69271217776634</v>
      </c>
      <c r="BU156" s="84">
        <v>609341.46095858491</v>
      </c>
      <c r="BV156" s="84">
        <v>202105.85076191602</v>
      </c>
      <c r="BW156" s="18">
        <f>BH156*'Mexico-IO-Data'!AQ33</f>
        <v>0</v>
      </c>
      <c r="BX156">
        <f>BU156*'Mexico-IO-Data'!$AQ33</f>
        <v>463994.09053733858</v>
      </c>
      <c r="BY156">
        <f>BV156*'Mexico-IO-Data'!$AQ33</f>
        <v>153897.16017194497</v>
      </c>
      <c r="BZ156" s="18">
        <f>BH156*'Mexico-IO-Data'!AR33</f>
        <v>0</v>
      </c>
      <c r="CA156">
        <f>BX156*'Mexico-IO-Data'!$AR33</f>
        <v>71145.058402809475</v>
      </c>
      <c r="CB156">
        <f>BY156*'Mexico-IO-Data'!$AR33</f>
        <v>23597.331672435295</v>
      </c>
      <c r="CC156">
        <f>(CA156*'Default-Data'!$F$19/wind_dollar_index)/'Mexico-IO-Data'!$AS33</f>
        <v>11.382976443018611</v>
      </c>
      <c r="CD156">
        <f>(CB156*'Default-Data'!$F$19/wind_dollar_index)/'Mexico-IO-Data'!$AS33</f>
        <v>3.7754958190437131</v>
      </c>
      <c r="CE156">
        <f>(CC156*'Default-Data'!$F$19/wind_dollar_index)/'Mexico-IO-Data'!$AS33</f>
        <v>1.8212389674164627E-3</v>
      </c>
      <c r="CG156" t="s">
        <v>291</v>
      </c>
      <c r="CH156">
        <v>0</v>
      </c>
      <c r="CI156">
        <v>0</v>
      </c>
      <c r="CK156" s="84">
        <v>24953507.648984227</v>
      </c>
      <c r="CL156" s="84">
        <v>16453587.461449381</v>
      </c>
      <c r="CM156">
        <f>CH156*'Philippines-IO-Data'!AN33</f>
        <v>0</v>
      </c>
      <c r="CN156">
        <f>CK156*'Philippines-IO-Data'!$AN33</f>
        <v>17245741.178716883</v>
      </c>
      <c r="CO156">
        <f>CL156*'Philippines-IO-Data'!$AN33</f>
        <v>11371319.608170921</v>
      </c>
      <c r="CP156">
        <f>CH156*'Philippines-IO-Data'!AO33</f>
        <v>0</v>
      </c>
      <c r="CQ156">
        <f>CK156*'Philippines-IO-Data'!$AO33</f>
        <v>3838748.8005034705</v>
      </c>
      <c r="CR156">
        <f>CL156*'Philippines-IO-Data'!$AO33</f>
        <v>2531154.7386480886</v>
      </c>
      <c r="CS156" s="54">
        <f>(CP156*'Default-Data'!$F$19/wind_dollar_index)/'Philippines-IO-Data'!$AP33</f>
        <v>0</v>
      </c>
      <c r="CT156" s="54">
        <f>(CQ156*'Default-Data'!$F$19/wind_dollar_index)/'Philippines-IO-Data'!$AP33</f>
        <v>934.17763569831845</v>
      </c>
      <c r="CU156" s="54">
        <f>(CR156*'Default-Data'!$F$19/wind_dollar_index)/'Philippines-IO-Data'!$AP33</f>
        <v>615.96845019573686</v>
      </c>
      <c r="CV156" s="84">
        <v>199347.199717621</v>
      </c>
      <c r="CW156" s="84">
        <v>150916.13387063888</v>
      </c>
      <c r="CX156">
        <f>CI156*'Philippines-IO-Data'!AN33</f>
        <v>0</v>
      </c>
      <c r="CY156">
        <f>CV156*'Philippines-IO-Data'!$AN33</f>
        <v>137771.82187739527</v>
      </c>
      <c r="CZ156">
        <f>CW156*'Philippines-IO-Data'!$AN33</f>
        <v>104300.39019109894</v>
      </c>
      <c r="DA156">
        <f>CI156*'Philippines-IO-Data'!AO33</f>
        <v>0</v>
      </c>
      <c r="DB156">
        <f>CV156*'Philippines-IO-Data'!$AO33</f>
        <v>30666.78378704382</v>
      </c>
      <c r="DC156">
        <f>CW156*'Philippines-IO-Data'!$AO33</f>
        <v>23216.340404797509</v>
      </c>
      <c r="DD156" s="20">
        <f>(DA156*'Default-Data'!$F$19/wind_dollar_index)/'Philippines-IO-Data'!$AP33</f>
        <v>0</v>
      </c>
      <c r="DE156" s="20">
        <f>(DB156*'Default-Data'!$F$19/wind_dollar_index)/'Philippines-IO-Data'!$AP33</f>
        <v>7.4629065514510255</v>
      </c>
      <c r="DF156" s="20">
        <f>(DC156*'Default-Data'!$F$19/wind_dollar_index)/'Philippines-IO-Data'!$AP33</f>
        <v>5.6498059956610254</v>
      </c>
      <c r="DH156" t="s">
        <v>948</v>
      </c>
      <c r="DI156">
        <f t="shared" si="287"/>
        <v>0</v>
      </c>
      <c r="DJ156">
        <f t="shared" si="288"/>
        <v>0</v>
      </c>
      <c r="DL156" s="84">
        <v>53178901.542689025</v>
      </c>
      <c r="DM156" s="84">
        <v>33204532.623203024</v>
      </c>
      <c r="DN156">
        <f>DI156*'SouthAfrica-IO-Data'!AR33</f>
        <v>0</v>
      </c>
      <c r="DO156">
        <f>DL156*'SouthAfrica-IO-Data'!$AR33</f>
        <v>31230176.340957318</v>
      </c>
      <c r="DP156">
        <f>DM156*'SouthAfrica-IO-Data'!$AR33</f>
        <v>19499902.763303012</v>
      </c>
      <c r="DQ156">
        <f>DI156*'SouthAfrica-IO-Data'!AS33</f>
        <v>0</v>
      </c>
      <c r="DR156">
        <f>DL156*'SouthAfrica-IO-Data'!$AS33</f>
        <v>14996259.068086293</v>
      </c>
      <c r="DS156">
        <f>DM156*'SouthAfrica-IO-Data'!$AS33</f>
        <v>9363558.8364410698</v>
      </c>
      <c r="DT156">
        <f>(DQ156*'Default-Data'!$F$19/wind_dollar_index)/'SouthAfrica-IO-Data'!$AT33</f>
        <v>0</v>
      </c>
      <c r="DU156">
        <f>(DR156*'Default-Data'!$F$19/wind_dollar_index)/'SouthAfrica-IO-Data'!$AT33</f>
        <v>1227.0386624999564</v>
      </c>
      <c r="DV156">
        <f>(DS156*'Default-Data'!$F$19/wind_dollar_index)/'SouthAfrica-IO-Data'!$AT33</f>
        <v>766.15432280422021</v>
      </c>
      <c r="DW156" s="84">
        <v>244322.22412868237</v>
      </c>
      <c r="DX156" s="84">
        <v>324019.36796301149</v>
      </c>
      <c r="DY156">
        <f>DJ156*'SouthAfrica-IO-Data'!AR33</f>
        <v>0</v>
      </c>
      <c r="DZ156">
        <f>'SouthAfrica-IO-Data'!$AR33*Calculations!DW156</f>
        <v>143482.20670614138</v>
      </c>
      <c r="EA156">
        <f>'SouthAfrica-IO-Data'!$AR33*Calculations!DX156</f>
        <v>190285.65287771646</v>
      </c>
      <c r="EB156">
        <f>DJ156*'SouthAfrica-IO-Data'!AS33</f>
        <v>0</v>
      </c>
      <c r="EC156">
        <f>DW156*'SouthAfrica-IO-Data'!$AS33</f>
        <v>68897.988917344905</v>
      </c>
      <c r="ED156">
        <f>DX156*'SouthAfrica-IO-Data'!$AS33</f>
        <v>91372.296984177185</v>
      </c>
      <c r="EE156">
        <f>(EB156*'Default-Data'!$F$19/wind_dollar_index)/'SouthAfrica-IO-Data'!$AT33</f>
        <v>0</v>
      </c>
      <c r="EF156">
        <f>(EC156*'Default-Data'!$F$19/wind_dollar_index)/'SouthAfrica-IO-Data'!$AT33</f>
        <v>5.6374390297102366</v>
      </c>
      <c r="EG156">
        <f>(ED156*'Default-Data'!$F$19/wind_dollar_index)/'SouthAfrica-IO-Data'!$AT33</f>
        <v>7.4763539741462433</v>
      </c>
      <c r="EI156" t="s">
        <v>149</v>
      </c>
      <c r="EJ156">
        <f>'Wind-Inputs'!B15*'Wind-Inputs'!C15+'Wind-Inputs'!B13*'Wind-Inputs'!C13+'Wind-Inputs'!B20*'Wind-Inputs'!C20</f>
        <v>39089191.480493493</v>
      </c>
      <c r="EK156">
        <f>0.5*'Wind-Inputs'!B34*'Wind-Inputs'!C34</f>
        <v>0</v>
      </c>
      <c r="EM156" s="84">
        <v>81098295.024778306</v>
      </c>
      <c r="EN156" s="84">
        <v>1572217.085933663</v>
      </c>
      <c r="EO156">
        <f>EJ156*'Zambia-IO-Data'!BO31</f>
        <v>4925003.7988732643</v>
      </c>
      <c r="EP156">
        <f>EM156*'Zambia-IO-Data'!$BO31</f>
        <v>10217899.013810337</v>
      </c>
      <c r="EQ156">
        <f>EN156*'Zambia-IO-Data'!$BO31</f>
        <v>198089.92787023456</v>
      </c>
      <c r="ER156">
        <f>EJ156*'Zambia-IO-Data'!BN31</f>
        <v>1104466.5894172858</v>
      </c>
      <c r="ES156">
        <f>EM156*'Zambia-IO-Data'!$BN31</f>
        <v>2291435.405060031</v>
      </c>
      <c r="ET156">
        <f>EN156*'Zambia-IO-Data'!$BN31</f>
        <v>44423.053456894217</v>
      </c>
      <c r="EU156">
        <f>(ER156*'Default-Data'!$F$19/wind_dollar_index)/'Zambia-IO-Data'!$BP31</f>
        <v>3246.5548421856383</v>
      </c>
      <c r="EV156">
        <f>(ES156*'Default-Data'!$F$19/wind_dollar_index)/'Zambia-IO-Data'!$BP31</f>
        <v>6735.6231334966833</v>
      </c>
      <c r="EW156">
        <f>(ET156*'Default-Data'!$F$19/wind_dollar_index)/'Zambia-IO-Data'!$BP31</f>
        <v>130.58057227538458</v>
      </c>
      <c r="EX156" s="84">
        <v>870648.62669178681</v>
      </c>
      <c r="EY156" s="84">
        <v>7565.2935355604859</v>
      </c>
      <c r="EZ156">
        <f>EK156*'Zambia-IO-Data'!BO31</f>
        <v>0</v>
      </c>
      <c r="FA156">
        <f>EX156*'Zambia-IO-Data'!$BO31</f>
        <v>109696.50769268625</v>
      </c>
      <c r="FB156">
        <f>EY156*'Zambia-IO-Data'!$BO31</f>
        <v>953.18163387492893</v>
      </c>
      <c r="FC156">
        <f>EK156*'Zambia-IO-Data'!BN31</f>
        <v>0</v>
      </c>
      <c r="FD156">
        <f>EX156*'Zambia-IO-Data'!$BN31</f>
        <v>24600.210003908254</v>
      </c>
      <c r="FE156">
        <f>EY156*'Zambia-IO-Data'!$BN31</f>
        <v>213.75765608584649</v>
      </c>
      <c r="FF156">
        <f>(FC156*'Default-Data'!$F$19/wind_dollar_index)/'Zambia-IO-Data'!$BP31</f>
        <v>0</v>
      </c>
      <c r="FG156">
        <f>(FD156*'Default-Data'!$F$19/wind_dollar_index)/'Zambia-IO-Data'!$BP31</f>
        <v>72.311767211635654</v>
      </c>
      <c r="FH156">
        <f>(FE156*'Default-Data'!$F$19/wind_dollar_index)/'Zambia-IO-Data'!$BP31</f>
        <v>0.62833585014635673</v>
      </c>
      <c r="FJ156" t="s">
        <v>291</v>
      </c>
      <c r="FK156">
        <f t="shared" si="289"/>
        <v>0</v>
      </c>
      <c r="FL156">
        <f t="shared" si="290"/>
        <v>0</v>
      </c>
      <c r="FN156">
        <v>43915908.659402579</v>
      </c>
      <c r="FO156">
        <v>26636240.081383988</v>
      </c>
      <c r="FP156">
        <f>FK156*CustomRegion1!C29</f>
        <v>0</v>
      </c>
      <c r="FQ156">
        <f>FN156*CustomRegion1!$C29</f>
        <v>30350939.235553049</v>
      </c>
      <c r="FR156">
        <f>FO156*CustomRegion1!$C29</f>
        <v>18408702.651324935</v>
      </c>
      <c r="FS156">
        <f>FK156*CustomRegion1!D29</f>
        <v>0</v>
      </c>
      <c r="FT156">
        <f>FN156*CustomRegion1!$D29</f>
        <v>6755849.4805905186</v>
      </c>
      <c r="FU156">
        <f>FO156*CustomRegion1!$D29</f>
        <v>4097613.6942614359</v>
      </c>
      <c r="FV156">
        <f>(FS156*'Default-Data'!$C$58/wind_dollar_index)/CustomRegion1!$E29</f>
        <v>0</v>
      </c>
      <c r="FW156">
        <f>(FT156*'Default-Data'!$C$58/wind_dollar_index)/CustomRegion1!$E29</f>
        <v>1650.9376333469856</v>
      </c>
      <c r="FX156">
        <f>(FU156*'Default-Data'!$C$58/wind_dollar_index)/CustomRegion1!$E29</f>
        <v>1001.3403457566175</v>
      </c>
      <c r="FY156">
        <v>374047.55351237598</v>
      </c>
      <c r="FZ156">
        <v>245924.5514834653</v>
      </c>
      <c r="GA156">
        <f>FL156*CustomRegion1!C29</f>
        <v>0</v>
      </c>
      <c r="GB156">
        <f>FY156*CustomRegion1!$C29</f>
        <v>258509.84106714459</v>
      </c>
      <c r="GC156">
        <f>FZ156*CustomRegion1!$C29</f>
        <v>169962.12412440224</v>
      </c>
      <c r="GD156">
        <f>FL156*CustomRegion1!D29</f>
        <v>0</v>
      </c>
      <c r="GE156">
        <f>FY156*CustomRegion1!$D29</f>
        <v>57541.994399145748</v>
      </c>
      <c r="GF156">
        <f>FZ156*CustomRegion1!$D29</f>
        <v>37832.059135779862</v>
      </c>
      <c r="GG156">
        <f>(GD156*'Default-Data'!$C$58/wind_dollar_index)/CustomRegion1!$E29</f>
        <v>0</v>
      </c>
      <c r="GH156">
        <f>(GE156*'Default-Data'!$C$58/wind_dollar_index)/CustomRegion1!$E29</f>
        <v>14.061628271073845</v>
      </c>
      <c r="GI156">
        <f>(GF156*'Default-Data'!$C$58/wind_dollar_index)/CustomRegion1!$E29</f>
        <v>9.2450801862459819</v>
      </c>
      <c r="GK156" t="s">
        <v>54</v>
      </c>
      <c r="GL156">
        <f t="shared" si="291"/>
        <v>0</v>
      </c>
      <c r="GM156">
        <f t="shared" si="292"/>
        <v>0</v>
      </c>
      <c r="GO156">
        <v>10571579.987407312</v>
      </c>
      <c r="GP156">
        <v>7867028.0182756297</v>
      </c>
      <c r="GQ156">
        <f>GL156*CustomRegion2!C33</f>
        <v>0</v>
      </c>
      <c r="GR156">
        <f>GO156*CustomRegion2!$C33</f>
        <v>4152714.6705688639</v>
      </c>
      <c r="GS156">
        <f>GP156*CustomRegion2!$C33</f>
        <v>3090315.9891127809</v>
      </c>
      <c r="GT156">
        <f>GL156*CustomRegion2!D33</f>
        <v>0</v>
      </c>
      <c r="GU156">
        <f>GO156*CustomRegion2!$D33</f>
        <v>1563608.6986005353</v>
      </c>
      <c r="GV156">
        <f>GP156*CustomRegion2!$D33</f>
        <v>1163587.0377145701</v>
      </c>
      <c r="GW156">
        <f>(GT156*'Default-Data'!$C$59/wind_dollar_index)/CustomRegion2!$E33</f>
        <v>0</v>
      </c>
      <c r="GX156">
        <f>(GU156*'Default-Data'!$C$59/wind_dollar_index)/CustomRegion2!$E33</f>
        <v>65.836761737234795</v>
      </c>
      <c r="GY156">
        <f>(GV156*'Default-Data'!$C$59/wind_dollar_index)/CustomRegion2!$E33</f>
        <v>48.993589400668967</v>
      </c>
      <c r="GZ156">
        <v>0</v>
      </c>
      <c r="HA156">
        <v>0</v>
      </c>
      <c r="HB156">
        <f>GM156*CustomRegion2!C33</f>
        <v>0</v>
      </c>
      <c r="HC156">
        <f>GZ156*CustomRegion2!$C33</f>
        <v>0</v>
      </c>
      <c r="HD156">
        <f>HA156*CustomRegion2!$C33</f>
        <v>0</v>
      </c>
      <c r="HE156">
        <f>GM156*CustomRegion2!D33</f>
        <v>0</v>
      </c>
      <c r="HF156">
        <f>GZ156*CustomRegion2!$D33</f>
        <v>0</v>
      </c>
      <c r="HG156">
        <f>HA156*CustomRegion2!$D33</f>
        <v>0</v>
      </c>
      <c r="HH156">
        <f>(HE156*'Default-Data'!$C$59/wind_dollar_index)/CustomRegion2!$E33</f>
        <v>0</v>
      </c>
      <c r="HI156">
        <f>(HF156*'Default-Data'!$C$59/wind_dollar_index)/CustomRegion2!$E33</f>
        <v>0</v>
      </c>
      <c r="HJ156">
        <f>(HG156*'Default-Data'!$C$59/wind_dollar_index)/CustomRegion2!$E33</f>
        <v>0</v>
      </c>
      <c r="HL156" t="s">
        <v>149</v>
      </c>
      <c r="HM156">
        <f t="shared" si="293"/>
        <v>39089191.480493493</v>
      </c>
      <c r="HN156">
        <f t="shared" si="294"/>
        <v>0</v>
      </c>
      <c r="HP156">
        <v>81098295.024778306</v>
      </c>
      <c r="HQ156">
        <v>1572217.0859336555</v>
      </c>
      <c r="HR156">
        <f>HM156*CustomRegion3!D32</f>
        <v>4925003.7988732643</v>
      </c>
      <c r="HS156">
        <f>HP156*CustomRegion3!$D32</f>
        <v>10217899.013810337</v>
      </c>
      <c r="HT156">
        <f>HQ156*CustomRegion3!$D32</f>
        <v>198089.92787023363</v>
      </c>
      <c r="HU156">
        <f>HM156*CustomRegion3!E32</f>
        <v>1104466.5894172858</v>
      </c>
      <c r="HV156">
        <f>HP156*CustomRegion3!$E32</f>
        <v>2291435.405060031</v>
      </c>
      <c r="HW156">
        <f>HQ156*CustomRegion3!$E32</f>
        <v>44423.053456894006</v>
      </c>
      <c r="HX156">
        <f>(HU156*'Default-Data'!$C$60/wind_dollar_index)/CustomRegion3!$F32</f>
        <v>3259.7038141610337</v>
      </c>
      <c r="HY156">
        <f>(HV156*'Default-Data'!$C$60/wind_dollar_index)/CustomRegion3!$F32</f>
        <v>6762.9032886532641</v>
      </c>
      <c r="HZ156">
        <f>(HW156*'Default-Data'!$C$60/wind_dollar_index)/CustomRegion3!$F32</f>
        <v>131.10944068169255</v>
      </c>
      <c r="IA156">
        <v>870648.62669178681</v>
      </c>
      <c r="IB156">
        <v>7565.2935355604859</v>
      </c>
      <c r="IC156">
        <f>HN156*CustomRegion3!D32</f>
        <v>0</v>
      </c>
      <c r="ID156">
        <f>IA156*CustomRegion3!$D32</f>
        <v>109696.50769268625</v>
      </c>
      <c r="IE156">
        <f>IB156*CustomRegion3!$D32</f>
        <v>953.18163387492893</v>
      </c>
      <c r="IF156">
        <f>HN156*CustomRegion3!E32</f>
        <v>0</v>
      </c>
      <c r="IG156">
        <f>IA156*CustomRegion3!$E32</f>
        <v>24600.210003908254</v>
      </c>
      <c r="IH156">
        <f>IB156*CustomRegion3!$E32</f>
        <v>213.75765608584649</v>
      </c>
      <c r="II156">
        <f>(IF156*'Default-Data'!$C$60/wind_dollar_index)/CustomRegion3!$F32</f>
        <v>0</v>
      </c>
      <c r="IJ156">
        <f>(IG156*'Default-Data'!$C$60/wind_dollar_index)/CustomRegion3!$F32</f>
        <v>72.604639332014486</v>
      </c>
      <c r="IK156">
        <f>(IH156*'Default-Data'!$C$60/wind_dollar_index)/CustomRegion3!$F32</f>
        <v>0.63088069256742252</v>
      </c>
    </row>
    <row r="157" spans="30:245" x14ac:dyDescent="0.3">
      <c r="AD157">
        <v>156</v>
      </c>
      <c r="AE157" t="s">
        <v>292</v>
      </c>
      <c r="AF157">
        <v>0</v>
      </c>
      <c r="AG157">
        <v>0</v>
      </c>
      <c r="AI157" s="84">
        <v>2376652.2755915071</v>
      </c>
      <c r="AJ157" s="84">
        <v>8523679.871095879</v>
      </c>
      <c r="AK157">
        <f>AF157*'Colombia-IO-Data'!AN34</f>
        <v>0</v>
      </c>
      <c r="AL157">
        <f>AI157*'Colombia-IO-Data'!$AN34</f>
        <v>1098414.5878472379</v>
      </c>
      <c r="AM157">
        <f>AJ157*'Colombia-IO-Data'!$AN34</f>
        <v>3939379.1042576507</v>
      </c>
      <c r="AN157">
        <f>AK157*'Colombia-IO-Data'!$AO34</f>
        <v>0</v>
      </c>
      <c r="AO157">
        <f>AL157*'Colombia-IO-Data'!$AO34</f>
        <v>467018.62260111084</v>
      </c>
      <c r="AP157">
        <f>AM157*'Colombia-IO-Data'!$AO34</f>
        <v>1674926.2287017906</v>
      </c>
      <c r="AQ157">
        <f>(Calculations!AN157*'Default-Data'!$F$19/wind_dollar_index)/'Colombia-IO-Data'!$AP34</f>
        <v>0</v>
      </c>
      <c r="AR157">
        <f>(Calculations!AO157*'Default-Data'!$F$19/wind_dollar_index)/'Colombia-IO-Data'!$AP34</f>
        <v>74.953475311775804</v>
      </c>
      <c r="AS157">
        <f>(Calculations!AP157*'Default-Data'!$F$19/wind_dollar_index)/'Colombia-IO-Data'!$AP34</f>
        <v>268.81485160661941</v>
      </c>
      <c r="AT157" s="84">
        <v>31653.84466484734</v>
      </c>
      <c r="AU157" s="84">
        <v>94378.512612043472</v>
      </c>
      <c r="AV157">
        <f>AG157*'Colombia-IO-Data'!AN34</f>
        <v>0</v>
      </c>
      <c r="AW157">
        <f>AT157*'Colombia-IO-Data'!$AN34</f>
        <v>14629.420171558491</v>
      </c>
      <c r="AX157">
        <f>AU157*'Colombia-IO-Data'!$AN34</f>
        <v>43618.806207816939</v>
      </c>
      <c r="AY157">
        <f>AV157*'Colombia-IO-Data'!$AO34</f>
        <v>0</v>
      </c>
      <c r="AZ157">
        <f>AW157*'Colombia-IO-Data'!$AO34</f>
        <v>6220.0663880151815</v>
      </c>
      <c r="BA157">
        <f>AX157*'Colombia-IO-Data'!$AO34</f>
        <v>18545.633880012268</v>
      </c>
      <c r="BB157">
        <f>(AY157*'Default-Data'!$F$19/wind_dollar_index)/'Colombia-IO-Data'!$AP34</f>
        <v>0</v>
      </c>
      <c r="BC157">
        <f>(AZ157*'Default-Data'!$F$19/wind_dollar_index)/'Colombia-IO-Data'!$AP34</f>
        <v>0.99828051792681005</v>
      </c>
      <c r="BD157">
        <f>(BA157*'Default-Data'!$F$19/wind_dollar_index)/'Colombia-IO-Data'!$AP34</f>
        <v>2.9764545649692602</v>
      </c>
      <c r="BF157" t="s">
        <v>949</v>
      </c>
      <c r="BG157" s="18">
        <f t="shared" si="285"/>
        <v>0</v>
      </c>
      <c r="BH157" s="18">
        <f t="shared" si="286"/>
        <v>0</v>
      </c>
      <c r="BJ157" s="84">
        <v>1715469.9800949595</v>
      </c>
      <c r="BK157" s="84">
        <v>4450494.5758771412</v>
      </c>
      <c r="BL157" s="18">
        <f>BG157*'Mexico-IO-Data'!AQ34</f>
        <v>0</v>
      </c>
      <c r="BM157">
        <f>BJ157*'Mexico-IO-Data'!$AQ34</f>
        <v>1261608.7354766773</v>
      </c>
      <c r="BN157">
        <f>BK157*'Mexico-IO-Data'!$AQ34</f>
        <v>3273028.9071029774</v>
      </c>
      <c r="BO157" s="18">
        <f>BG157*'Mexico-IO-Data'!AR34</f>
        <v>0</v>
      </c>
      <c r="BP157">
        <f>BJ157*'Mexico-IO-Data'!$AR34</f>
        <v>308593.1407942081</v>
      </c>
      <c r="BQ157">
        <f>BK157*'Mexico-IO-Data'!$AR34</f>
        <v>800592.32466515689</v>
      </c>
      <c r="BR157">
        <f>(BO157*'Default-Data'!$F$19/wind_dollar_index)/'Mexico-IO-Data'!$AS34</f>
        <v>0</v>
      </c>
      <c r="BS157">
        <f>(BP157*'Default-Data'!$F$19/wind_dollar_index)/'Mexico-IO-Data'!$AS34</f>
        <v>168.43931029871615</v>
      </c>
      <c r="BT157">
        <f>(BQ157*'Default-Data'!$F$19/wind_dollar_index)/'Mexico-IO-Data'!$AS34</f>
        <v>436.98709132026124</v>
      </c>
      <c r="BU157" s="84">
        <v>15691.922975353564</v>
      </c>
      <c r="BV157" s="84">
        <v>35608.539490451411</v>
      </c>
      <c r="BW157" s="18">
        <f>BH157*'Mexico-IO-Data'!AQ34</f>
        <v>0</v>
      </c>
      <c r="BX157">
        <f>BU157*'Mexico-IO-Data'!$AQ34</f>
        <v>11540.31684135759</v>
      </c>
      <c r="BY157">
        <f>BV157*'Mexico-IO-Data'!$AQ34</f>
        <v>26187.601648519067</v>
      </c>
      <c r="BZ157" s="18">
        <f>BH157*'Mexico-IO-Data'!AR34</f>
        <v>0</v>
      </c>
      <c r="CA157">
        <f>BX157*'Mexico-IO-Data'!$AR34</f>
        <v>2075.9690703755132</v>
      </c>
      <c r="CB157">
        <f>BY157*'Mexico-IO-Data'!$AR34</f>
        <v>4710.8456203569012</v>
      </c>
      <c r="CC157">
        <f>(CA157*'Default-Data'!$F$19/wind_dollar_index)/'Mexico-IO-Data'!$AS34</f>
        <v>1.1331256343403513</v>
      </c>
      <c r="CD157">
        <f>(CB157*'Default-Data'!$F$19/wind_dollar_index)/'Mexico-IO-Data'!$AS34</f>
        <v>2.5713195866067577</v>
      </c>
      <c r="CE157">
        <f>(CC157*'Default-Data'!$F$19/wind_dollar_index)/'Mexico-IO-Data'!$AS34</f>
        <v>6.1849365750279257E-4</v>
      </c>
      <c r="CG157" t="s">
        <v>292</v>
      </c>
      <c r="CH157">
        <v>0</v>
      </c>
      <c r="CI157">
        <v>0</v>
      </c>
      <c r="CK157" s="84">
        <v>3531113.3388935439</v>
      </c>
      <c r="CL157" s="84">
        <v>4932290.0051152613</v>
      </c>
      <c r="CM157">
        <f>CH157*'Philippines-IO-Data'!AN34</f>
        <v>0</v>
      </c>
      <c r="CN157">
        <f>CK157*'Philippines-IO-Data'!$AN34</f>
        <v>1323683.3426985163</v>
      </c>
      <c r="CO157">
        <f>CL157*'Philippines-IO-Data'!$AN34</f>
        <v>1848932.4738512114</v>
      </c>
      <c r="CP157">
        <f>CH157*'Philippines-IO-Data'!AO34</f>
        <v>0</v>
      </c>
      <c r="CQ157">
        <f>CK157*'Philippines-IO-Data'!$AO34</f>
        <v>498642.06734310923</v>
      </c>
      <c r="CR157">
        <f>CL157*'Philippines-IO-Data'!$AO34</f>
        <v>696507.60223320499</v>
      </c>
      <c r="CS157" s="54">
        <f>(CP157*'Default-Data'!$F$19/wind_dollar_index)/'Philippines-IO-Data'!$AP34</f>
        <v>0</v>
      </c>
      <c r="CT157" s="54">
        <f>(CQ157*'Default-Data'!$F$19/wind_dollar_index)/'Philippines-IO-Data'!$AP34</f>
        <v>121.34690018508451</v>
      </c>
      <c r="CU157" s="54">
        <f>(CR157*'Default-Data'!$F$19/wind_dollar_index)/'Philippines-IO-Data'!$AP34</f>
        <v>169.498411830121</v>
      </c>
      <c r="CV157" s="84">
        <v>5583.5984083523299</v>
      </c>
      <c r="CW157" s="84">
        <v>45240.111947915495</v>
      </c>
      <c r="CX157">
        <f>CI157*'Philippines-IO-Data'!AN34</f>
        <v>0</v>
      </c>
      <c r="CY157">
        <f>CV157*'Philippines-IO-Data'!$AN34</f>
        <v>2093.0838226138139</v>
      </c>
      <c r="CZ157">
        <f>CW157*'Philippines-IO-Data'!$AN34</f>
        <v>16958.839000629778</v>
      </c>
      <c r="DA157">
        <f>CI157*'Philippines-IO-Data'!AO34</f>
        <v>0</v>
      </c>
      <c r="DB157">
        <f>CV157*'Philippines-IO-Data'!$AO34</f>
        <v>788.48136163958986</v>
      </c>
      <c r="DC157">
        <f>CW157*'Philippines-IO-Data'!$AO34</f>
        <v>6388.5298441343448</v>
      </c>
      <c r="DD157" s="20">
        <f>(DA157*'Default-Data'!$F$19/wind_dollar_index)/'Philippines-IO-Data'!$AP34</f>
        <v>0</v>
      </c>
      <c r="DE157" s="20">
        <f>(DB157*'Default-Data'!$F$19/wind_dollar_index)/'Philippines-IO-Data'!$AP34</f>
        <v>0.19188066020679878</v>
      </c>
      <c r="DF157" s="20">
        <f>(DC157*'Default-Data'!$F$19/wind_dollar_index)/'Philippines-IO-Data'!$AP34</f>
        <v>1.5546788851093445</v>
      </c>
      <c r="DH157" t="s">
        <v>949</v>
      </c>
      <c r="DI157">
        <f t="shared" si="287"/>
        <v>0</v>
      </c>
      <c r="DJ157">
        <f t="shared" si="288"/>
        <v>0</v>
      </c>
      <c r="DL157" s="84">
        <v>2424182.0361786848</v>
      </c>
      <c r="DM157" s="84">
        <v>2428723.9715104131</v>
      </c>
      <c r="DN157">
        <f>DI157*'SouthAfrica-IO-Data'!AR34</f>
        <v>0</v>
      </c>
      <c r="DO157">
        <f>DL157*'SouthAfrica-IO-Data'!$AR34</f>
        <v>1088610.6274896709</v>
      </c>
      <c r="DP157">
        <f>DM157*'SouthAfrica-IO-Data'!$AR34</f>
        <v>1090650.2429136364</v>
      </c>
      <c r="DQ157">
        <f>DI157*'SouthAfrica-IO-Data'!AS34</f>
        <v>0</v>
      </c>
      <c r="DR157">
        <f>DL157*'SouthAfrica-IO-Data'!$AS34</f>
        <v>417575.43918201467</v>
      </c>
      <c r="DS157">
        <f>DM157*'SouthAfrica-IO-Data'!$AS34</f>
        <v>418357.80643520679</v>
      </c>
      <c r="DT157">
        <f>(DQ157*'Default-Data'!$F$19/wind_dollar_index)/'SouthAfrica-IO-Data'!$AT34</f>
        <v>0</v>
      </c>
      <c r="DU157">
        <f>(DR157*'Default-Data'!$F$19/wind_dollar_index)/'SouthAfrica-IO-Data'!$AT34</f>
        <v>34.167268387429729</v>
      </c>
      <c r="DV157">
        <f>(DS157*'Default-Data'!$F$19/wind_dollar_index)/'SouthAfrica-IO-Data'!$AT34</f>
        <v>34.231284010498257</v>
      </c>
      <c r="DW157" s="84">
        <v>7104.4291519732906</v>
      </c>
      <c r="DX157" s="84">
        <v>23700.1862105869</v>
      </c>
      <c r="DY157">
        <f>DJ157*'SouthAfrica-IO-Data'!AR34</f>
        <v>0</v>
      </c>
      <c r="DZ157">
        <f>'SouthAfrica-IO-Data'!$AR34*Calculations!DW157</f>
        <v>3190.3367658300267</v>
      </c>
      <c r="EA157">
        <f>'SouthAfrica-IO-Data'!$AR34*Calculations!DX157</f>
        <v>10642.878380123153</v>
      </c>
      <c r="EB157">
        <f>DJ157*'SouthAfrica-IO-Data'!AS34</f>
        <v>0</v>
      </c>
      <c r="EC157">
        <f>DW157*'SouthAfrica-IO-Data'!$AS34</f>
        <v>1223.7674724911153</v>
      </c>
      <c r="ED157">
        <f>DX157*'SouthAfrica-IO-Data'!$AS34</f>
        <v>4082.455656334168</v>
      </c>
      <c r="EE157">
        <f>(EB157*'Default-Data'!$F$19/wind_dollar_index)/'SouthAfrica-IO-Data'!$AT34</f>
        <v>0</v>
      </c>
      <c r="EF157">
        <f>(EC157*'Default-Data'!$F$19/wind_dollar_index)/'SouthAfrica-IO-Data'!$AT34</f>
        <v>0.1001323060530505</v>
      </c>
      <c r="EG157">
        <f>(ED157*'Default-Data'!$F$19/wind_dollar_index)/'SouthAfrica-IO-Data'!$AT34</f>
        <v>0.33403870295386356</v>
      </c>
      <c r="EI157" t="s">
        <v>150</v>
      </c>
      <c r="EJ157">
        <f>'Wind-Inputs'!B21*'Wind-Inputs'!C21+'Wind-Inputs'!B26*'Wind-Inputs'!C26</f>
        <v>254423700</v>
      </c>
      <c r="EK157">
        <f>'Wind-Inputs'!B35*'Wind-Inputs'!C35</f>
        <v>0</v>
      </c>
      <c r="EM157" s="84">
        <v>299497020.94128788</v>
      </c>
      <c r="EN157" s="84">
        <v>1722401.3475164175</v>
      </c>
      <c r="EO157">
        <f>EJ157*'Zambia-IO-Data'!BO32</f>
        <v>15434825.373351375</v>
      </c>
      <c r="EP157">
        <f>EM157*'Zambia-IO-Data'!$BO32</f>
        <v>18169235.877269838</v>
      </c>
      <c r="EQ157">
        <f>EN157*'Zambia-IO-Data'!$BO32</f>
        <v>104490.91032691137</v>
      </c>
      <c r="ER157">
        <f>EJ157*'Zambia-IO-Data'!BN32</f>
        <v>6789025.8080948209</v>
      </c>
      <c r="ES157">
        <f>EM157*'Zambia-IO-Data'!$BN32</f>
        <v>7991759.4336452084</v>
      </c>
      <c r="ET157">
        <f>EN157*'Zambia-IO-Data'!$BN32</f>
        <v>45960.447867813629</v>
      </c>
      <c r="EU157">
        <f>(ER157*'Default-Data'!$F$19/wind_dollar_index)/'Zambia-IO-Data'!$BP32</f>
        <v>18478.679423800677</v>
      </c>
      <c r="EV157">
        <f>(ES157*'Default-Data'!$F$19/wind_dollar_index)/'Zambia-IO-Data'!$BP32</f>
        <v>21752.334544137899</v>
      </c>
      <c r="EW157">
        <f>(ET157*'Default-Data'!$F$19/wind_dollar_index)/'Zambia-IO-Data'!$BP32</f>
        <v>125.09723873946564</v>
      </c>
      <c r="EX157" s="84">
        <v>319628.41420102521</v>
      </c>
      <c r="EY157" s="84">
        <v>8443.5833193257567</v>
      </c>
      <c r="EZ157">
        <f>EK157*'Zambia-IO-Data'!BO32</f>
        <v>0</v>
      </c>
      <c r="FA157">
        <f>EX157*'Zambia-IO-Data'!$BO32</f>
        <v>19390.523593336809</v>
      </c>
      <c r="FB157">
        <f>EY157*'Zambia-IO-Data'!$BO32</f>
        <v>512.23700488254678</v>
      </c>
      <c r="FC157">
        <f>EK157*'Zambia-IO-Data'!BN32</f>
        <v>0</v>
      </c>
      <c r="FD157">
        <f>EX157*'Zambia-IO-Data'!$BN32</f>
        <v>8528.9442493414772</v>
      </c>
      <c r="FE157">
        <f>EY157*'Zambia-IO-Data'!$BN32</f>
        <v>225.3080395721841</v>
      </c>
      <c r="FF157">
        <f>(FC157*'Default-Data'!$F$19/wind_dollar_index)/'Zambia-IO-Data'!$BP32</f>
        <v>0</v>
      </c>
      <c r="FG157">
        <f>(FD157*'Default-Data'!$F$19/wind_dollar_index)/'Zambia-IO-Data'!$BP32</f>
        <v>23.214468623632641</v>
      </c>
      <c r="FH157">
        <f>(FE157*'Default-Data'!$F$19/wind_dollar_index)/'Zambia-IO-Data'!$BP32</f>
        <v>0.61325367623366644</v>
      </c>
      <c r="FJ157" t="s">
        <v>292</v>
      </c>
      <c r="FK157">
        <f t="shared" si="289"/>
        <v>0</v>
      </c>
      <c r="FL157">
        <f t="shared" si="290"/>
        <v>0</v>
      </c>
      <c r="FN157">
        <v>4407839.7578376932</v>
      </c>
      <c r="FO157">
        <v>6206642.4426710745</v>
      </c>
      <c r="FP157">
        <f>FK157*CustomRegion1!C30</f>
        <v>0</v>
      </c>
      <c r="FQ157">
        <f>FN157*CustomRegion1!$C30</f>
        <v>1652335.5397485637</v>
      </c>
      <c r="FR157">
        <f>FO157*CustomRegion1!$C30</f>
        <v>2326639.908427198</v>
      </c>
      <c r="FS157">
        <f>FK157*CustomRegion1!D30</f>
        <v>0</v>
      </c>
      <c r="FT157">
        <f>FN157*CustomRegion1!$D30</f>
        <v>622447.96992385655</v>
      </c>
      <c r="FU157">
        <f>FO157*CustomRegion1!$D30</f>
        <v>876463.80102960917</v>
      </c>
      <c r="FV157">
        <f>(FS157*'Default-Data'!$C$58/wind_dollar_index)/CustomRegion1!$E30</f>
        <v>0</v>
      </c>
      <c r="FW157">
        <f>(FT157*'Default-Data'!$C$58/wind_dollar_index)/CustomRegion1!$E30</f>
        <v>152.10859586201209</v>
      </c>
      <c r="FX157">
        <f>(FU157*'Default-Data'!$C$58/wind_dollar_index)/CustomRegion1!$E30</f>
        <v>214.18284666396198</v>
      </c>
      <c r="FY157">
        <v>12817.313445691454</v>
      </c>
      <c r="FZ157">
        <v>57304.099762897749</v>
      </c>
      <c r="GA157">
        <f>FL157*CustomRegion1!C30</f>
        <v>0</v>
      </c>
      <c r="GB157">
        <f>FY157*CustomRegion1!$C30</f>
        <v>4804.7351296641564</v>
      </c>
      <c r="GC157">
        <f>FZ157*CustomRegion1!$C30</f>
        <v>21481.180309055086</v>
      </c>
      <c r="GD157">
        <f>FL157*CustomRegion1!D30</f>
        <v>0</v>
      </c>
      <c r="GE157">
        <f>FY157*CustomRegion1!$D30</f>
        <v>1809.9820257672282</v>
      </c>
      <c r="GF157">
        <f>FZ157*CustomRegion1!$D30</f>
        <v>8092.1318662517633</v>
      </c>
      <c r="GG157">
        <f>(GD157*'Default-Data'!$C$58/wind_dollar_index)/CustomRegion1!$E30</f>
        <v>0</v>
      </c>
      <c r="GH157">
        <f>(GE157*'Default-Data'!$C$58/wind_dollar_index)/CustomRegion1!$E30</f>
        <v>0.44230817317728921</v>
      </c>
      <c r="GI157">
        <f>(GF157*'Default-Data'!$C$58/wind_dollar_index)/CustomRegion1!$E30</f>
        <v>1.9774870755163225</v>
      </c>
      <c r="GK157" t="s">
        <v>55</v>
      </c>
      <c r="GL157">
        <f t="shared" si="291"/>
        <v>0</v>
      </c>
      <c r="GM157">
        <f t="shared" si="292"/>
        <v>0</v>
      </c>
      <c r="GO157">
        <v>994041.56028055248</v>
      </c>
      <c r="GP157">
        <v>614654.16636560054</v>
      </c>
      <c r="GQ157">
        <f>GL157*CustomRegion2!C34</f>
        <v>0</v>
      </c>
      <c r="GR157">
        <f>GO157*CustomRegion2!$C34</f>
        <v>484389.04585476761</v>
      </c>
      <c r="GS157">
        <f>GP157*CustomRegion2!$C34</f>
        <v>299516.3955644478</v>
      </c>
      <c r="GT157">
        <f>GL157*CustomRegion2!D34</f>
        <v>0</v>
      </c>
      <c r="GU157">
        <f>GO157*CustomRegion2!$D34</f>
        <v>199891.1373305681</v>
      </c>
      <c r="GV157">
        <f>GP157*CustomRegion2!$D34</f>
        <v>123600.38582804899</v>
      </c>
      <c r="GW157">
        <f>(GT157*'Default-Data'!$C$59/wind_dollar_index)/CustomRegion2!$E34</f>
        <v>0</v>
      </c>
      <c r="GX157">
        <f>(GU157*'Default-Data'!$C$59/wind_dollar_index)/CustomRegion2!$E34</f>
        <v>53.251414235374369</v>
      </c>
      <c r="GY157">
        <f>(GV157*'Default-Data'!$C$59/wind_dollar_index)/CustomRegion2!$E34</f>
        <v>32.927399549969969</v>
      </c>
      <c r="GZ157">
        <v>0</v>
      </c>
      <c r="HA157">
        <v>0</v>
      </c>
      <c r="HB157">
        <f>GM157*CustomRegion2!C34</f>
        <v>0</v>
      </c>
      <c r="HC157">
        <f>GZ157*CustomRegion2!$C34</f>
        <v>0</v>
      </c>
      <c r="HD157">
        <f>HA157*CustomRegion2!$C34</f>
        <v>0</v>
      </c>
      <c r="HE157">
        <f>GM157*CustomRegion2!D34</f>
        <v>0</v>
      </c>
      <c r="HF157">
        <f>GZ157*CustomRegion2!$D34</f>
        <v>0</v>
      </c>
      <c r="HG157">
        <f>HA157*CustomRegion2!$D34</f>
        <v>0</v>
      </c>
      <c r="HH157">
        <f>(HE157*'Default-Data'!$C$59/wind_dollar_index)/CustomRegion2!$E34</f>
        <v>0</v>
      </c>
      <c r="HI157">
        <f>(HF157*'Default-Data'!$C$59/wind_dollar_index)/CustomRegion2!$E34</f>
        <v>0</v>
      </c>
      <c r="HJ157">
        <f>(HG157*'Default-Data'!$C$59/wind_dollar_index)/CustomRegion2!$E34</f>
        <v>0</v>
      </c>
      <c r="HL157" t="s">
        <v>150</v>
      </c>
      <c r="HM157">
        <f t="shared" si="293"/>
        <v>254423700</v>
      </c>
      <c r="HN157">
        <f t="shared" si="294"/>
        <v>0</v>
      </c>
      <c r="HP157">
        <v>299497020.94128788</v>
      </c>
      <c r="HQ157">
        <v>1722401.3475164175</v>
      </c>
      <c r="HR157">
        <f>HM157*CustomRegion3!D33</f>
        <v>15434825.373351375</v>
      </c>
      <c r="HS157">
        <f>HP157*CustomRegion3!$D33</f>
        <v>18169235.877269838</v>
      </c>
      <c r="HT157">
        <f>HQ157*CustomRegion3!$D33</f>
        <v>104490.91032691137</v>
      </c>
      <c r="HU157">
        <f>HM157*CustomRegion3!E33</f>
        <v>6789025.8080948209</v>
      </c>
      <c r="HV157">
        <f>HP157*CustomRegion3!$E33</f>
        <v>7991759.4336452084</v>
      </c>
      <c r="HW157">
        <f>HQ157*CustomRegion3!$E33</f>
        <v>45960.447867813629</v>
      </c>
      <c r="HX157">
        <f>(HU157*'Default-Data'!$C$60/wind_dollar_index)/CustomRegion3!$F33</f>
        <v>18553.520493703039</v>
      </c>
      <c r="HY157">
        <f>(HV157*'Default-Data'!$C$60/wind_dollar_index)/CustomRegion3!$F33</f>
        <v>21840.434345688685</v>
      </c>
      <c r="HZ157">
        <f>(HW157*'Default-Data'!$C$60/wind_dollar_index)/CustomRegion3!$F33</f>
        <v>125.60389892737031</v>
      </c>
      <c r="IA157">
        <v>319628.41420102521</v>
      </c>
      <c r="IB157">
        <v>8443.5833193257567</v>
      </c>
      <c r="IC157">
        <f>HN157*CustomRegion3!D33</f>
        <v>0</v>
      </c>
      <c r="ID157">
        <f>IA157*CustomRegion3!$D33</f>
        <v>19390.523593336809</v>
      </c>
      <c r="IE157">
        <f>IB157*CustomRegion3!$D33</f>
        <v>512.23700488254678</v>
      </c>
      <c r="IF157">
        <f>HN157*CustomRegion3!E33</f>
        <v>0</v>
      </c>
      <c r="IG157">
        <f>IA157*CustomRegion3!$E33</f>
        <v>8528.9442493414772</v>
      </c>
      <c r="IH157">
        <f>IB157*CustomRegion3!$E33</f>
        <v>225.3080395721841</v>
      </c>
      <c r="II157">
        <f>(IF157*'Default-Data'!$C$60/wind_dollar_index)/CustomRegion3!$F33</f>
        <v>0</v>
      </c>
      <c r="IJ157">
        <f>(IG157*'Default-Data'!$C$60/wind_dollar_index)/CustomRegion3!$F33</f>
        <v>23.308490259549426</v>
      </c>
      <c r="IK157">
        <f>(IH157*'Default-Data'!$C$60/wind_dollar_index)/CustomRegion3!$F33</f>
        <v>0.61573743387663793</v>
      </c>
    </row>
    <row r="158" spans="30:245" x14ac:dyDescent="0.3">
      <c r="AD158">
        <v>157</v>
      </c>
      <c r="AE158" t="s">
        <v>293</v>
      </c>
      <c r="AF158">
        <f>'Wind-Inputs'!B16*'Wind-Inputs'!C16</f>
        <v>39344314.771590531</v>
      </c>
      <c r="AG158">
        <v>0</v>
      </c>
      <c r="AI158" s="84">
        <v>18846415.28976243</v>
      </c>
      <c r="AJ158" s="84">
        <v>8867073.3041996881</v>
      </c>
      <c r="AK158">
        <f>AF158*'Colombia-IO-Data'!AN35</f>
        <v>17162639.884700589</v>
      </c>
      <c r="AL158">
        <f>AI158*'Colombia-IO-Data'!$AN35</f>
        <v>8221117.6027207179</v>
      </c>
      <c r="AM158">
        <f>AJ158*'Colombia-IO-Data'!$AN35</f>
        <v>3867963.8172554527</v>
      </c>
      <c r="AN158">
        <f>AK158*'Colombia-IO-Data'!$AO35</f>
        <v>4340879.1677329224</v>
      </c>
      <c r="AO158">
        <f>AL158*'Colombia-IO-Data'!$AO35</f>
        <v>2079335.0193722465</v>
      </c>
      <c r="AP158">
        <f>AM158*'Colombia-IO-Data'!$AO35</f>
        <v>978308.9121875976</v>
      </c>
      <c r="AQ158">
        <f>(Calculations!AN158*'Default-Data'!$F$19/wind_dollar_index)/'Colombia-IO-Data'!$AP35</f>
        <v>760.353713992905</v>
      </c>
      <c r="AR158">
        <f>(Calculations!AO158*'Default-Data'!$F$19/wind_dollar_index)/'Colombia-IO-Data'!$AP35</f>
        <v>364.21886984725933</v>
      </c>
      <c r="AS158">
        <f>(Calculations!AP158*'Default-Data'!$F$19/wind_dollar_index)/'Colombia-IO-Data'!$AP35</f>
        <v>171.3617878017759</v>
      </c>
      <c r="AT158" s="84">
        <v>165599.44305051258</v>
      </c>
      <c r="AU158" s="84">
        <v>98180.73910895607</v>
      </c>
      <c r="AV158">
        <f>AG158*'Colombia-IO-Data'!AN35</f>
        <v>0</v>
      </c>
      <c r="AW158">
        <f>AT158*'Colombia-IO-Data'!$AN35</f>
        <v>72237.211975417391</v>
      </c>
      <c r="AX158">
        <f>AU158*'Colombia-IO-Data'!$AN35</f>
        <v>42828.059879123241</v>
      </c>
      <c r="AY158">
        <f>AV158*'Colombia-IO-Data'!$AO35</f>
        <v>0</v>
      </c>
      <c r="AZ158">
        <f>AW158*'Colombia-IO-Data'!$AO35</f>
        <v>18270.674599350365</v>
      </c>
      <c r="BA158">
        <f>AX158*'Colombia-IO-Data'!$AO35</f>
        <v>10832.333147619824</v>
      </c>
      <c r="BB158">
        <f>(AY158*'Default-Data'!$F$19/wind_dollar_index)/'Colombia-IO-Data'!$AP35</f>
        <v>0</v>
      </c>
      <c r="BC158">
        <f>(AZ158*'Default-Data'!$F$19/wind_dollar_index)/'Colombia-IO-Data'!$AP35</f>
        <v>3.200313750273597</v>
      </c>
      <c r="BD158">
        <f>(BA158*'Default-Data'!$F$19/wind_dollar_index)/'Colombia-IO-Data'!$AP35</f>
        <v>1.8974047472283713</v>
      </c>
      <c r="BF158" t="s">
        <v>950</v>
      </c>
      <c r="BG158" s="18">
        <f t="shared" si="285"/>
        <v>39344314.771590531</v>
      </c>
      <c r="BH158" s="18">
        <f t="shared" si="286"/>
        <v>0</v>
      </c>
      <c r="BJ158" s="84">
        <v>8439937.4786845744</v>
      </c>
      <c r="BK158" s="84">
        <v>14594935.330402799</v>
      </c>
      <c r="BL158" s="18">
        <f>BG158*'Mexico-IO-Data'!AQ35</f>
        <v>28756566.628897853</v>
      </c>
      <c r="BM158">
        <f>BJ158*'Mexico-IO-Data'!$AQ35</f>
        <v>6168708.8937376756</v>
      </c>
      <c r="BN158">
        <f>BK158*'Mexico-IO-Data'!$AQ35</f>
        <v>10667366.624878611</v>
      </c>
      <c r="BO158" s="18">
        <f>BG158*'Mexico-IO-Data'!AR35</f>
        <v>9277247.8829498626</v>
      </c>
      <c r="BP158">
        <f>BJ158*'Mexico-IO-Data'!$AR35</f>
        <v>1990106.8950092264</v>
      </c>
      <c r="BQ158">
        <f>BK158*'Mexico-IO-Data'!$AR35</f>
        <v>3441433.2459931113</v>
      </c>
      <c r="BR158">
        <f>(BO158*'Default-Data'!$F$19/wind_dollar_index)/'Mexico-IO-Data'!$AS35</f>
        <v>996.79410001732924</v>
      </c>
      <c r="BS158">
        <f>(BP158*'Default-Data'!$F$19/wind_dollar_index)/'Mexico-IO-Data'!$AS35</f>
        <v>213.82707850188899</v>
      </c>
      <c r="BT158">
        <f>(BQ158*'Default-Data'!$F$19/wind_dollar_index)/'Mexico-IO-Data'!$AS35</f>
        <v>369.76486976422842</v>
      </c>
      <c r="BU158" s="84">
        <v>161204.41538527375</v>
      </c>
      <c r="BV158" s="84">
        <v>116774.51173408172</v>
      </c>
      <c r="BW158" s="18">
        <f>BH158*'Mexico-IO-Data'!AQ35</f>
        <v>0</v>
      </c>
      <c r="BX158">
        <f>BU158*'Mexico-IO-Data'!$AQ35</f>
        <v>117823.51627703157</v>
      </c>
      <c r="BY158">
        <f>BV158*'Mexico-IO-Data'!$AQ35</f>
        <v>85349.917687799738</v>
      </c>
      <c r="BZ158" s="18">
        <f>BH158*'Mexico-IO-Data'!AR35</f>
        <v>0</v>
      </c>
      <c r="CA158">
        <f>BX158*'Mexico-IO-Data'!$AR35</f>
        <v>27782.361270962632</v>
      </c>
      <c r="CB158">
        <f>BY158*'Mexico-IO-Data'!$AR35</f>
        <v>20125.203546582834</v>
      </c>
      <c r="CC158">
        <f>(CA158*'Default-Data'!$F$19/wind_dollar_index)/'Mexico-IO-Data'!$AS35</f>
        <v>2.9850764093887658</v>
      </c>
      <c r="CD158">
        <f>(CB158*'Default-Data'!$F$19/wind_dollar_index)/'Mexico-IO-Data'!$AS35</f>
        <v>2.1623529316005468</v>
      </c>
      <c r="CE158">
        <f>(CC158*'Default-Data'!$F$19/wind_dollar_index)/'Mexico-IO-Data'!$AS35</f>
        <v>3.2073159955638933E-4</v>
      </c>
      <c r="CG158" t="s">
        <v>293</v>
      </c>
      <c r="CH158">
        <f>'Wind-Inputs'!B16*'Wind-Inputs'!C16</f>
        <v>39344314.771590531</v>
      </c>
      <c r="CI158">
        <v>0</v>
      </c>
      <c r="CK158" s="84">
        <v>2442004.1633862257</v>
      </c>
      <c r="CL158" s="84">
        <v>4090345.3102988154</v>
      </c>
      <c r="CM158">
        <f>CH158*'Philippines-IO-Data'!AN35</f>
        <v>17391132.109052964</v>
      </c>
      <c r="CN158">
        <f>CK158*'Philippines-IO-Data'!$AN35</f>
        <v>1079424.492785247</v>
      </c>
      <c r="CO158">
        <f>CL158*'Philippines-IO-Data'!$AN35</f>
        <v>1808030.8699242396</v>
      </c>
      <c r="CP158">
        <f>CH158*'Philippines-IO-Data'!AO35</f>
        <v>6471774.8611755231</v>
      </c>
      <c r="CQ158">
        <f>CK158*'Philippines-IO-Data'!$AO35</f>
        <v>401687.0352740431</v>
      </c>
      <c r="CR158">
        <f>CL158*'Philippines-IO-Data'!$AO35</f>
        <v>672823.86556732305</v>
      </c>
      <c r="CS158" s="54">
        <f>(CP158*'Default-Data'!$F$19/wind_dollar_index)/'Philippines-IO-Data'!$AP35</f>
        <v>1574.9369528404227</v>
      </c>
      <c r="CT158" s="54">
        <f>(CQ158*'Default-Data'!$F$19/wind_dollar_index)/'Philippines-IO-Data'!$AP35</f>
        <v>97.752435599265354</v>
      </c>
      <c r="CU158" s="54">
        <f>(CR158*'Default-Data'!$F$19/wind_dollar_index)/'Philippines-IO-Data'!$AP35</f>
        <v>163.73486274867724</v>
      </c>
      <c r="CV158" s="84">
        <v>20579.158059691967</v>
      </c>
      <c r="CW158" s="84">
        <v>37517.599239225121</v>
      </c>
      <c r="CX158">
        <f>CI158*'Philippines-IO-Data'!AN35</f>
        <v>0</v>
      </c>
      <c r="CY158">
        <f>CV158*'Philippines-IO-Data'!$AN35</f>
        <v>9096.4821369213751</v>
      </c>
      <c r="CZ158">
        <f>CW158*'Philippines-IO-Data'!$AN35</f>
        <v>16583.679969310397</v>
      </c>
      <c r="DA158">
        <f>CI158*'Philippines-IO-Data'!AO35</f>
        <v>0</v>
      </c>
      <c r="DB158">
        <f>CV158*'Philippines-IO-Data'!$AO35</f>
        <v>3385.0806290071791</v>
      </c>
      <c r="DC158">
        <f>CW158*'Philippines-IO-Data'!$AO35</f>
        <v>6171.297098898729</v>
      </c>
      <c r="DD158" s="20">
        <f>(DA158*'Default-Data'!$F$19/wind_dollar_index)/'Philippines-IO-Data'!$AP35</f>
        <v>0</v>
      </c>
      <c r="DE158" s="20">
        <f>(DB158*'Default-Data'!$F$19/wind_dollar_index)/'Philippines-IO-Data'!$AP35</f>
        <v>0.82377534529984275</v>
      </c>
      <c r="DF158" s="20">
        <f>(DC158*'Default-Data'!$F$19/wind_dollar_index)/'Philippines-IO-Data'!$AP35</f>
        <v>1.5018142714326572</v>
      </c>
      <c r="DH158" t="s">
        <v>950</v>
      </c>
      <c r="DI158">
        <f t="shared" si="287"/>
        <v>39344314.771590531</v>
      </c>
      <c r="DJ158">
        <f t="shared" si="288"/>
        <v>0</v>
      </c>
      <c r="DL158" s="84">
        <v>26517817.306460232</v>
      </c>
      <c r="DM158" s="84">
        <v>17348181.509652704</v>
      </c>
      <c r="DN158">
        <f>DI158*'SouthAfrica-IO-Data'!AR35</f>
        <v>20805602.992321394</v>
      </c>
      <c r="DO158">
        <f>DL158*'SouthAfrica-IO-Data'!$AR35</f>
        <v>14022843.765460685</v>
      </c>
      <c r="DP158">
        <f>DM158*'SouthAfrica-IO-Data'!$AR35</f>
        <v>9173863.5994542614</v>
      </c>
      <c r="DQ158">
        <f>DI158*'SouthAfrica-IO-Data'!AS35</f>
        <v>7247641.1917695999</v>
      </c>
      <c r="DR158">
        <f>DL158*'SouthAfrica-IO-Data'!$AS35</f>
        <v>4884863.954090219</v>
      </c>
      <c r="DS158">
        <f>DM158*'SouthAfrica-IO-Data'!$AS35</f>
        <v>3195719.524957729</v>
      </c>
      <c r="DT158">
        <f>(DQ158*'Default-Data'!$F$19/wind_dollar_index)/'SouthAfrica-IO-Data'!$AT35</f>
        <v>319.01168985961675</v>
      </c>
      <c r="DU158">
        <f>(DR158*'Default-Data'!$F$19/wind_dollar_index)/'SouthAfrica-IO-Data'!$AT35</f>
        <v>215.01184502597667</v>
      </c>
      <c r="DV158">
        <f>(DS158*'Default-Data'!$F$19/wind_dollar_index)/'SouthAfrica-IO-Data'!$AT35</f>
        <v>140.66257683007902</v>
      </c>
      <c r="DW158" s="84">
        <v>177698.03624730793</v>
      </c>
      <c r="DX158" s="84">
        <v>169288.53876224332</v>
      </c>
      <c r="DY158">
        <f>DJ158*'SouthAfrica-IO-Data'!AR35</f>
        <v>0</v>
      </c>
      <c r="DZ158">
        <f>'SouthAfrica-IO-Data'!$AR35*Calculations!DW158</f>
        <v>93968.209031974606</v>
      </c>
      <c r="EA158">
        <f>'SouthAfrica-IO-Data'!$AR35*Calculations!DX158</f>
        <v>89521.196368139455</v>
      </c>
      <c r="EB158">
        <f>DJ158*'SouthAfrica-IO-Data'!AS35</f>
        <v>0</v>
      </c>
      <c r="EC158">
        <f>DW158*'SouthAfrica-IO-Data'!$AS35</f>
        <v>32733.868023354371</v>
      </c>
      <c r="ED158">
        <f>DX158*'SouthAfrica-IO-Data'!$AS35</f>
        <v>31184.749155007812</v>
      </c>
      <c r="EE158">
        <f>(EB158*'Default-Data'!$F$19/wind_dollar_index)/'SouthAfrica-IO-Data'!$AT35</f>
        <v>0</v>
      </c>
      <c r="EF158">
        <f>(EC158*'Default-Data'!$F$19/wind_dollar_index)/'SouthAfrica-IO-Data'!$AT35</f>
        <v>1.4408117451551559</v>
      </c>
      <c r="EG158">
        <f>(ED158*'Default-Data'!$F$19/wind_dollar_index)/'SouthAfrica-IO-Data'!$AT35</f>
        <v>1.3726258326756791</v>
      </c>
      <c r="EI158" t="s">
        <v>151</v>
      </c>
      <c r="EJ158">
        <f>'Wind-Inputs'!B16*'Wind-Inputs'!C16</f>
        <v>39344314.771590531</v>
      </c>
      <c r="EK158">
        <v>0</v>
      </c>
      <c r="EM158" s="84">
        <v>72231510.383345187</v>
      </c>
      <c r="EN158" s="84">
        <v>6218698.069648087</v>
      </c>
      <c r="EO158">
        <f>EJ158*'Zambia-IO-Data'!BO33</f>
        <v>8894624.9286784325</v>
      </c>
      <c r="EP158">
        <f>EM158*'Zambia-IO-Data'!$BO33</f>
        <v>16329479.789433492</v>
      </c>
      <c r="EQ158">
        <f>EN158*'Zambia-IO-Data'!$BO33</f>
        <v>1405869.8746014594</v>
      </c>
      <c r="ER158">
        <f>EJ158*'Zambia-IO-Data'!BN33</f>
        <v>3274628.1759059322</v>
      </c>
      <c r="ES158">
        <f>EM158*'Zambia-IO-Data'!$BN33</f>
        <v>6011830.1834128508</v>
      </c>
      <c r="ET158">
        <f>EN158*'Zambia-IO-Data'!$BN33</f>
        <v>517582.37586655584</v>
      </c>
      <c r="EU158">
        <f>(ER158*'Default-Data'!$F$19/wind_dollar_index)/'Zambia-IO-Data'!$BP33</f>
        <v>6379.1141524566219</v>
      </c>
      <c r="EV158">
        <f>(ES158*'Default-Data'!$F$19/wind_dollar_index)/'Zambia-IO-Data'!$BP33</f>
        <v>11711.299404111785</v>
      </c>
      <c r="EW158">
        <f>(ET158*'Default-Data'!$F$19/wind_dollar_index)/'Zambia-IO-Data'!$BP33</f>
        <v>1008.2723538647385</v>
      </c>
      <c r="EX158" s="84">
        <v>329788.47824204015</v>
      </c>
      <c r="EY158" s="84">
        <v>30293.137123190914</v>
      </c>
      <c r="EZ158">
        <f>EK158*'Zambia-IO-Data'!BO33</f>
        <v>0</v>
      </c>
      <c r="FA158">
        <f>EX158*'Zambia-IO-Data'!$BO33</f>
        <v>74555.748061487771</v>
      </c>
      <c r="FB158">
        <f>EY158*'Zambia-IO-Data'!$BO33</f>
        <v>6848.41238659385</v>
      </c>
      <c r="FC158">
        <f>EK158*'Zambia-IO-Data'!BN33</f>
        <v>0</v>
      </c>
      <c r="FD158">
        <f>EX158*'Zambia-IO-Data'!$BN33</f>
        <v>27448.30223146539</v>
      </c>
      <c r="FE158">
        <f>EY158*'Zambia-IO-Data'!$BN33</f>
        <v>2521.2984629690818</v>
      </c>
      <c r="FF158">
        <f>(FC158*'Default-Data'!$F$19/wind_dollar_index)/'Zambia-IO-Data'!$BP33</f>
        <v>0</v>
      </c>
      <c r="FG158">
        <f>(FD158*'Default-Data'!$F$19/wind_dollar_index)/'Zambia-IO-Data'!$BP33</f>
        <v>53.470453382759082</v>
      </c>
      <c r="FH158">
        <f>(FE158*'Default-Data'!$F$19/wind_dollar_index)/'Zambia-IO-Data'!$BP33</f>
        <v>4.9115960175367466</v>
      </c>
      <c r="FJ158" t="s">
        <v>293</v>
      </c>
      <c r="FK158">
        <f t="shared" si="289"/>
        <v>39344314.771590531</v>
      </c>
      <c r="FL158">
        <f t="shared" si="290"/>
        <v>0</v>
      </c>
      <c r="FN158">
        <v>6060731.1744999364</v>
      </c>
      <c r="FO158">
        <v>7494584.9877879843</v>
      </c>
      <c r="FP158">
        <f>FK158*CustomRegion1!C31</f>
        <v>17391132.109052964</v>
      </c>
      <c r="FQ158">
        <f>FN158*CustomRegion1!$C31</f>
        <v>2678988.7470423752</v>
      </c>
      <c r="FR158">
        <f>FO158*CustomRegion1!$C31</f>
        <v>3312786.5711175236</v>
      </c>
      <c r="FS158">
        <f>FK158*CustomRegion1!D31</f>
        <v>6471774.8611755231</v>
      </c>
      <c r="FT158">
        <f>FN158*CustomRegion1!$D31</f>
        <v>996934.0648879176</v>
      </c>
      <c r="FU158">
        <f>FO158*CustomRegion1!$D31</f>
        <v>1232789.7181712424</v>
      </c>
      <c r="FV158">
        <f>(FS158*'Default-Data'!$C$58/wind_dollar_index)/CustomRegion1!$E31</f>
        <v>1581.5178688572144</v>
      </c>
      <c r="FW158">
        <f>(FT158*'Default-Data'!$C$58/wind_dollar_index)/CustomRegion1!$E31</f>
        <v>243.62235577000828</v>
      </c>
      <c r="FX158">
        <f>(FU158*'Default-Data'!$C$58/wind_dollar_index)/CustomRegion1!$E31</f>
        <v>301.25877516652866</v>
      </c>
      <c r="FY158">
        <v>52125.452456632214</v>
      </c>
      <c r="FZ158">
        <v>69195.29355663876</v>
      </c>
      <c r="GA158">
        <f>FL158*CustomRegion1!C31</f>
        <v>0</v>
      </c>
      <c r="GB158">
        <f>FY158*CustomRegion1!$C31</f>
        <v>23040.701945888872</v>
      </c>
      <c r="GC158">
        <f>FZ158*CustomRegion1!$C31</f>
        <v>30585.981699118001</v>
      </c>
      <c r="GD158">
        <f>FL158*CustomRegion1!D31</f>
        <v>0</v>
      </c>
      <c r="GE158">
        <f>FY158*CustomRegion1!$D31</f>
        <v>8574.1534652376104</v>
      </c>
      <c r="GF158">
        <f>FZ158*CustomRegion1!$D31</f>
        <v>11381.984003311998</v>
      </c>
      <c r="GG158">
        <f>(GD158*'Default-Data'!$C$58/wind_dollar_index)/CustomRegion1!$E31</f>
        <v>0</v>
      </c>
      <c r="GH158">
        <f>(GE158*'Default-Data'!$C$58/wind_dollar_index)/CustomRegion1!$E31</f>
        <v>2.0952794567909669</v>
      </c>
      <c r="GI158">
        <f>(GF158*'Default-Data'!$C$58/wind_dollar_index)/CustomRegion1!$E31</f>
        <v>2.7814334507018459</v>
      </c>
      <c r="GK158" t="s">
        <v>56</v>
      </c>
      <c r="GL158">
        <f t="shared" si="291"/>
        <v>39344314.771590531</v>
      </c>
      <c r="GM158">
        <f t="shared" si="292"/>
        <v>0</v>
      </c>
      <c r="GO158">
        <v>41890641.883501798</v>
      </c>
      <c r="GP158">
        <v>44277479.908303484</v>
      </c>
      <c r="GQ158">
        <f>GL158*CustomRegion2!C35</f>
        <v>28865449.755343739</v>
      </c>
      <c r="GR158">
        <f>GO158*CustomRegion2!$C35</f>
        <v>30733594.561937682</v>
      </c>
      <c r="GS158">
        <f>GP158*CustomRegion2!$C35</f>
        <v>32484728.200406987</v>
      </c>
      <c r="GT158">
        <f>GL158*CustomRegion2!D35</f>
        <v>7030161.87020336</v>
      </c>
      <c r="GU158">
        <f>GO158*CustomRegion2!$D35</f>
        <v>7485147.3458723761</v>
      </c>
      <c r="GV158">
        <f>GP158*CustomRegion2!$D35</f>
        <v>7911634.8262040606</v>
      </c>
      <c r="GW158">
        <f>(GT158*'Default-Data'!$C$59/wind_dollar_index)/CustomRegion2!$E35</f>
        <v>1124.802885199015</v>
      </c>
      <c r="GX158">
        <f>(GU158*'Default-Data'!$C$59/wind_dollar_index)/CustomRegion2!$E35</f>
        <v>1197.5990718594157</v>
      </c>
      <c r="GY158">
        <f>(GV158*'Default-Data'!$C$59/wind_dollar_index)/CustomRegion2!$E35</f>
        <v>1265.8356725572685</v>
      </c>
      <c r="GZ158">
        <v>0</v>
      </c>
      <c r="HA158">
        <v>0</v>
      </c>
      <c r="HB158">
        <f>GM158*CustomRegion2!C35</f>
        <v>0</v>
      </c>
      <c r="HC158">
        <f>GZ158*CustomRegion2!$C35</f>
        <v>0</v>
      </c>
      <c r="HD158">
        <f>HA158*CustomRegion2!$C35</f>
        <v>0</v>
      </c>
      <c r="HE158">
        <f>GM158*CustomRegion2!D35</f>
        <v>0</v>
      </c>
      <c r="HF158">
        <f>GZ158*CustomRegion2!$D35</f>
        <v>0</v>
      </c>
      <c r="HG158">
        <f>HA158*CustomRegion2!$D35</f>
        <v>0</v>
      </c>
      <c r="HH158">
        <f>(HE158*'Default-Data'!$C$59/wind_dollar_index)/CustomRegion2!$E35</f>
        <v>0</v>
      </c>
      <c r="HI158">
        <f>(HF158*'Default-Data'!$C$59/wind_dollar_index)/CustomRegion2!$E35</f>
        <v>0</v>
      </c>
      <c r="HJ158">
        <f>(HG158*'Default-Data'!$C$59/wind_dollar_index)/CustomRegion2!$E35</f>
        <v>0</v>
      </c>
      <c r="HL158" t="s">
        <v>151</v>
      </c>
      <c r="HM158">
        <f t="shared" si="293"/>
        <v>39344314.771590531</v>
      </c>
      <c r="HN158">
        <f t="shared" si="294"/>
        <v>0</v>
      </c>
      <c r="HP158">
        <v>72231510.383345187</v>
      </c>
      <c r="HQ158">
        <v>6218698.069648087</v>
      </c>
      <c r="HR158">
        <f>HM158*CustomRegion3!D34</f>
        <v>8894624.9286784325</v>
      </c>
      <c r="HS158">
        <f>HP158*CustomRegion3!$D34</f>
        <v>16329479.789433492</v>
      </c>
      <c r="HT158">
        <f>HQ158*CustomRegion3!$D34</f>
        <v>1405869.8746014594</v>
      </c>
      <c r="HU158">
        <f>HM158*CustomRegion3!E34</f>
        <v>3274628.1759059322</v>
      </c>
      <c r="HV158">
        <f>HP158*CustomRegion3!$E34</f>
        <v>6011830.1834128508</v>
      </c>
      <c r="HW158">
        <f>HQ158*CustomRegion3!$E34</f>
        <v>517582.37586655584</v>
      </c>
      <c r="HX158">
        <f>(HU158*'Default-Data'!$C$60/wind_dollar_index)/CustomRegion3!$F34</f>
        <v>6404.9503995849864</v>
      </c>
      <c r="HY158">
        <f>(HV158*'Default-Data'!$C$60/wind_dollar_index)/CustomRegion3!$F34</f>
        <v>11758.731699312582</v>
      </c>
      <c r="HZ158">
        <f>(HW158*'Default-Data'!$C$60/wind_dollar_index)/CustomRegion3!$F34</f>
        <v>1012.3559888467393</v>
      </c>
      <c r="IA158">
        <v>329788.47824204015</v>
      </c>
      <c r="IB158">
        <v>30293.137123190914</v>
      </c>
      <c r="IC158">
        <f>HN158*CustomRegion3!D34</f>
        <v>0</v>
      </c>
      <c r="ID158">
        <f>IA158*CustomRegion3!$D34</f>
        <v>74555.748061487771</v>
      </c>
      <c r="IE158">
        <f>IB158*CustomRegion3!$D34</f>
        <v>6848.41238659385</v>
      </c>
      <c r="IF158">
        <f>HN158*CustomRegion3!E34</f>
        <v>0</v>
      </c>
      <c r="IG158">
        <f>IA158*CustomRegion3!$E34</f>
        <v>27448.30223146539</v>
      </c>
      <c r="IH158">
        <f>IB158*CustomRegion3!$E34</f>
        <v>2521.2984629690818</v>
      </c>
      <c r="II158">
        <f>(IF158*'Default-Data'!$C$60/wind_dollar_index)/CustomRegion3!$F34</f>
        <v>0</v>
      </c>
      <c r="IJ158">
        <f>(IG158*'Default-Data'!$C$60/wind_dollar_index)/CustomRegion3!$F34</f>
        <v>53.687015716438388</v>
      </c>
      <c r="IK158">
        <f>(IH158*'Default-Data'!$C$60/wind_dollar_index)/CustomRegion3!$F34</f>
        <v>4.9314886241700524</v>
      </c>
    </row>
    <row r="159" spans="30:245" x14ac:dyDescent="0.3">
      <c r="AD159">
        <v>158</v>
      </c>
      <c r="AE159" t="s">
        <v>294</v>
      </c>
      <c r="AF159">
        <v>0</v>
      </c>
      <c r="AG159">
        <v>0</v>
      </c>
      <c r="AI159" s="84">
        <v>3103277.4178106813</v>
      </c>
      <c r="AJ159" s="84">
        <v>5367340.8977052858</v>
      </c>
      <c r="AK159">
        <f>AF159*'Colombia-IO-Data'!AN36</f>
        <v>0</v>
      </c>
      <c r="AL159">
        <f>AI159*'Colombia-IO-Data'!$AN36</f>
        <v>1696655.472065252</v>
      </c>
      <c r="AM159">
        <f>AJ159*'Colombia-IO-Data'!$AN36</f>
        <v>2934487.343047733</v>
      </c>
      <c r="AN159">
        <f>AK159*'Colombia-IO-Data'!$AO36</f>
        <v>0</v>
      </c>
      <c r="AO159">
        <f>AL159*'Colombia-IO-Data'!$AO36</f>
        <v>411833.05648157804</v>
      </c>
      <c r="AP159">
        <f>AM159*'Colombia-IO-Data'!$AO36</f>
        <v>712294.81270159385</v>
      </c>
      <c r="AQ159">
        <f>(Calculations!AN159*'Default-Data'!$F$19/wind_dollar_index)/'Colombia-IO-Data'!$AP36</f>
        <v>0</v>
      </c>
      <c r="AR159">
        <f>(Calculations!AO159*'Default-Data'!$F$19/wind_dollar_index)/'Colombia-IO-Data'!$AP36</f>
        <v>72.137182801233848</v>
      </c>
      <c r="AS159">
        <f>(Calculations!AP159*'Default-Data'!$F$19/wind_dollar_index)/'Colombia-IO-Data'!$AP36</f>
        <v>124.76643218299778</v>
      </c>
      <c r="AT159" s="84">
        <v>39584.795863365471</v>
      </c>
      <c r="AU159" s="84">
        <v>59429.924430290346</v>
      </c>
      <c r="AV159">
        <f>AG159*'Colombia-IO-Data'!AN36</f>
        <v>0</v>
      </c>
      <c r="AW159">
        <f>AT159*'Colombia-IO-Data'!$AN36</f>
        <v>21642.203216091024</v>
      </c>
      <c r="AX159">
        <f>AU159*'Colombia-IO-Data'!$AN36</f>
        <v>32492.134254697783</v>
      </c>
      <c r="AY159">
        <f>AV159*'Colombia-IO-Data'!$AO36</f>
        <v>0</v>
      </c>
      <c r="AZ159">
        <f>AW159*'Colombia-IO-Data'!$AO36</f>
        <v>5253.2613993982504</v>
      </c>
      <c r="BA159">
        <f>AX159*'Colombia-IO-Data'!$AO36</f>
        <v>7886.8899325999009</v>
      </c>
      <c r="BB159">
        <f>(AY159*'Default-Data'!$F$19/wind_dollar_index)/'Colombia-IO-Data'!$AP36</f>
        <v>0</v>
      </c>
      <c r="BC159">
        <f>(AZ159*'Default-Data'!$F$19/wind_dollar_index)/'Colombia-IO-Data'!$AP36</f>
        <v>0.92016770365301748</v>
      </c>
      <c r="BD159">
        <f>(BA159*'Default-Data'!$F$19/wind_dollar_index)/'Colombia-IO-Data'!$AP36</f>
        <v>1.3814773045704249</v>
      </c>
      <c r="BF159" t="s">
        <v>951</v>
      </c>
      <c r="BG159" s="18">
        <f t="shared" si="285"/>
        <v>0</v>
      </c>
      <c r="BH159" s="18">
        <f t="shared" si="286"/>
        <v>0</v>
      </c>
      <c r="BJ159" s="84">
        <v>4388250.1752312947</v>
      </c>
      <c r="BK159" s="84">
        <v>5688520.5007992201</v>
      </c>
      <c r="BL159" s="18">
        <f>BG159*'Mexico-IO-Data'!AQ36</f>
        <v>0</v>
      </c>
      <c r="BM159">
        <f>BJ159*'Mexico-IO-Data'!$AQ36</f>
        <v>2677450.6518860576</v>
      </c>
      <c r="BN159">
        <f>BK159*'Mexico-IO-Data'!$AQ36</f>
        <v>3470798.6816930505</v>
      </c>
      <c r="BO159" s="18">
        <f>BG159*'Mexico-IO-Data'!AR36</f>
        <v>0</v>
      </c>
      <c r="BP159">
        <f>BJ159*'Mexico-IO-Data'!$AR36</f>
        <v>684457.05584737577</v>
      </c>
      <c r="BQ159">
        <f>BK159*'Mexico-IO-Data'!$AR36</f>
        <v>887266.64128698036</v>
      </c>
      <c r="BR159">
        <f>(BO159*'Default-Data'!$F$19/wind_dollar_index)/'Mexico-IO-Data'!$AS36</f>
        <v>0</v>
      </c>
      <c r="BS159">
        <f>(BP159*'Default-Data'!$F$19/wind_dollar_index)/'Mexico-IO-Data'!$AS36</f>
        <v>43.400571300395015</v>
      </c>
      <c r="BT159">
        <f>(BQ159*'Default-Data'!$F$19/wind_dollar_index)/'Mexico-IO-Data'!$AS36</f>
        <v>56.260475070950704</v>
      </c>
      <c r="BU159" s="84">
        <v>25223.302483391013</v>
      </c>
      <c r="BV159" s="84">
        <v>45514.021743309102</v>
      </c>
      <c r="BW159" s="18">
        <f>BH159*'Mexico-IO-Data'!AQ36</f>
        <v>0</v>
      </c>
      <c r="BX159">
        <f>BU159*'Mexico-IO-Data'!$AQ36</f>
        <v>15389.766986863942</v>
      </c>
      <c r="BY159">
        <f>BV159*'Mexico-IO-Data'!$AQ36</f>
        <v>27769.963498071556</v>
      </c>
      <c r="BZ159" s="18">
        <f>BH159*'Mexico-IO-Data'!AR36</f>
        <v>0</v>
      </c>
      <c r="CA159">
        <f>BX159*'Mexico-IO-Data'!$AR36</f>
        <v>2400.4179755888299</v>
      </c>
      <c r="CB159">
        <f>BY159*'Mexico-IO-Data'!$AR36</f>
        <v>4331.4183781414231</v>
      </c>
      <c r="CC159">
        <f>(CA159*'Default-Data'!$F$19/wind_dollar_index)/'Mexico-IO-Data'!$AS36</f>
        <v>0.15220752070605204</v>
      </c>
      <c r="CD159">
        <f>(CB159*'Default-Data'!$F$19/wind_dollar_index)/'Mexico-IO-Data'!$AS36</f>
        <v>0.27464985647585521</v>
      </c>
      <c r="CE159">
        <f>(CC159*'Default-Data'!$F$19/wind_dollar_index)/'Mexico-IO-Data'!$AS36</f>
        <v>9.6512897316561265E-6</v>
      </c>
      <c r="CG159" t="s">
        <v>294</v>
      </c>
      <c r="CH159">
        <v>0</v>
      </c>
      <c r="CI159">
        <v>0</v>
      </c>
      <c r="CK159" s="84">
        <v>1407050.378364431</v>
      </c>
      <c r="CL159" s="84">
        <v>3621123.8393859919</v>
      </c>
      <c r="CM159">
        <f>CH159*'Philippines-IO-Data'!AN36</f>
        <v>0</v>
      </c>
      <c r="CN159">
        <f>CK159*'Philippines-IO-Data'!$AN36</f>
        <v>852247.37207838718</v>
      </c>
      <c r="CO159">
        <f>CL159*'Philippines-IO-Data'!$AN36</f>
        <v>2193306.8805073034</v>
      </c>
      <c r="CP159">
        <f>CH159*'Philippines-IO-Data'!AO36</f>
        <v>0</v>
      </c>
      <c r="CQ159">
        <f>CK159*'Philippines-IO-Data'!$AO36</f>
        <v>151123.03096706257</v>
      </c>
      <c r="CR159">
        <f>CL159*'Philippines-IO-Data'!$AO36</f>
        <v>388923.67930081458</v>
      </c>
      <c r="CS159" s="54">
        <f>(CP159*'Default-Data'!$F$19/wind_dollar_index)/'Philippines-IO-Data'!$AP36</f>
        <v>0</v>
      </c>
      <c r="CT159" s="54">
        <f>(CQ159*'Default-Data'!$F$19/wind_dollar_index)/'Philippines-IO-Data'!$AP36</f>
        <v>29.938178075672909</v>
      </c>
      <c r="CU159" s="54">
        <f>(CR159*'Default-Data'!$F$19/wind_dollar_index)/'Philippines-IO-Data'!$AP36</f>
        <v>77.047596876821771</v>
      </c>
      <c r="CV159" s="84">
        <v>5646.6859103824618</v>
      </c>
      <c r="CW159" s="84">
        <v>33213.790693813738</v>
      </c>
      <c r="CX159">
        <f>CI159*'Philippines-IO-Data'!AN36</f>
        <v>0</v>
      </c>
      <c r="CY159">
        <f>CV159*'Philippines-IO-Data'!$AN36</f>
        <v>3420.1854475668865</v>
      </c>
      <c r="CZ159">
        <f>CW159*'Philippines-IO-Data'!$AN36</f>
        <v>20117.521213752094</v>
      </c>
      <c r="DA159">
        <f>CI159*'Philippines-IO-Data'!AO36</f>
        <v>0</v>
      </c>
      <c r="DB159">
        <f>CV159*'Philippines-IO-Data'!$AO36</f>
        <v>606.4774245595529</v>
      </c>
      <c r="DC159">
        <f>CW159*'Philippines-IO-Data'!$AO36</f>
        <v>3567.2985109384008</v>
      </c>
      <c r="DD159" s="20">
        <f>(DA159*'Default-Data'!$F$19/wind_dollar_index)/'Philippines-IO-Data'!$AP36</f>
        <v>0</v>
      </c>
      <c r="DE159" s="20">
        <f>(DB159*'Default-Data'!$F$19/wind_dollar_index)/'Philippines-IO-Data'!$AP36</f>
        <v>0.12014600963963382</v>
      </c>
      <c r="DF159" s="20">
        <f>(DC159*'Default-Data'!$F$19/wind_dollar_index)/'Philippines-IO-Data'!$AP36</f>
        <v>0.7066984918588185</v>
      </c>
      <c r="DH159" t="s">
        <v>951</v>
      </c>
      <c r="DI159">
        <f t="shared" si="287"/>
        <v>0</v>
      </c>
      <c r="DJ159">
        <f t="shared" si="288"/>
        <v>0</v>
      </c>
      <c r="DL159" s="84">
        <v>14081340.260537261</v>
      </c>
      <c r="DM159" s="84">
        <v>9881406.7855854649</v>
      </c>
      <c r="DN159">
        <f>DI159*'SouthAfrica-IO-Data'!AR36</f>
        <v>0</v>
      </c>
      <c r="DO159">
        <f>DL159*'SouthAfrica-IO-Data'!$AR36</f>
        <v>5718166.491303592</v>
      </c>
      <c r="DP159">
        <f>DM159*'SouthAfrica-IO-Data'!$AR36</f>
        <v>4012652.7818253925</v>
      </c>
      <c r="DQ159">
        <f>DI159*'SouthAfrica-IO-Data'!AS36</f>
        <v>0</v>
      </c>
      <c r="DR159">
        <f>DL159*'SouthAfrica-IO-Data'!$AS36</f>
        <v>1871237.9362969967</v>
      </c>
      <c r="DS159">
        <f>DM159*'SouthAfrica-IO-Data'!$AS36</f>
        <v>1313118.1335763417</v>
      </c>
      <c r="DT159">
        <f>(DQ159*'Default-Data'!$F$19/wind_dollar_index)/'SouthAfrica-IO-Data'!$AT36</f>
        <v>0</v>
      </c>
      <c r="DU159">
        <f>(DR159*'Default-Data'!$F$19/wind_dollar_index)/'SouthAfrica-IO-Data'!$AT36</f>
        <v>82.364283825945705</v>
      </c>
      <c r="DV159">
        <f>(DS159*'Default-Data'!$F$19/wind_dollar_index)/'SouthAfrica-IO-Data'!$AT36</f>
        <v>57.79811992530707</v>
      </c>
      <c r="DW159" s="84">
        <v>39694.30938653709</v>
      </c>
      <c r="DX159" s="84">
        <v>96425.606033480144</v>
      </c>
      <c r="DY159">
        <f>DJ159*'SouthAfrica-IO-Data'!AR36</f>
        <v>0</v>
      </c>
      <c r="DZ159">
        <f>'SouthAfrica-IO-Data'!$AR36*Calculations!DW159</f>
        <v>16119.109802753523</v>
      </c>
      <c r="EA159">
        <f>'SouthAfrica-IO-Data'!$AR36*Calculations!DX159</f>
        <v>39156.618554947854</v>
      </c>
      <c r="EB159">
        <f>DJ159*'SouthAfrica-IO-Data'!AS36</f>
        <v>0</v>
      </c>
      <c r="EC159">
        <f>DW159*'SouthAfrica-IO-Data'!$AS36</f>
        <v>5274.8883419399863</v>
      </c>
      <c r="ED159">
        <f>DX159*'SouthAfrica-IO-Data'!$AS36</f>
        <v>12813.783965290833</v>
      </c>
      <c r="EE159">
        <f>(EB159*'Default-Data'!$F$19/wind_dollar_index)/'SouthAfrica-IO-Data'!$AT36</f>
        <v>0</v>
      </c>
      <c r="EF159">
        <f>(EC159*'Default-Data'!$F$19/wind_dollar_index)/'SouthAfrica-IO-Data'!$AT36</f>
        <v>0.23217913239054855</v>
      </c>
      <c r="EG159">
        <f>(ED159*'Default-Data'!$F$19/wind_dollar_index)/'SouthAfrica-IO-Data'!$AT36</f>
        <v>0.56401065782692483</v>
      </c>
      <c r="EI159" t="s">
        <v>152</v>
      </c>
      <c r="EJ159">
        <v>0</v>
      </c>
      <c r="EK159">
        <v>0</v>
      </c>
      <c r="EM159" s="84">
        <v>346712.80887205375</v>
      </c>
      <c r="EN159" s="84">
        <v>20844.649807348789</v>
      </c>
      <c r="EO159">
        <f>EJ159*'Zambia-IO-Data'!BO34</f>
        <v>0</v>
      </c>
      <c r="EP159">
        <f>EM159*'Zambia-IO-Data'!$BO34</f>
        <v>151540.88094100993</v>
      </c>
      <c r="EQ159">
        <f>EN159*'Zambia-IO-Data'!$BO34</f>
        <v>9110.7582814402904</v>
      </c>
      <c r="ER159">
        <f>EJ159*'Zambia-IO-Data'!BN34</f>
        <v>0</v>
      </c>
      <c r="ES159">
        <f>EM159*'Zambia-IO-Data'!$BN34</f>
        <v>106205.82042050562</v>
      </c>
      <c r="ET159">
        <f>EN159*'Zambia-IO-Data'!$BN34</f>
        <v>6385.1783883316875</v>
      </c>
      <c r="EU159">
        <f>(ER159*'Default-Data'!$F$19/wind_dollar_index)/'Zambia-IO-Data'!$BP34</f>
        <v>0</v>
      </c>
      <c r="EV159">
        <f>(ES159*'Default-Data'!$F$19/wind_dollar_index)/'Zambia-IO-Data'!$BP34</f>
        <v>240.98836213542555</v>
      </c>
      <c r="EW159">
        <f>(ET159*'Default-Data'!$F$19/wind_dollar_index)/'Zambia-IO-Data'!$BP34</f>
        <v>14.488411987724504</v>
      </c>
      <c r="EX159" s="84">
        <v>1087.70135083276</v>
      </c>
      <c r="EY159" s="84">
        <v>101.60223717117628</v>
      </c>
      <c r="EZ159">
        <f>EK159*'Zambia-IO-Data'!BO34</f>
        <v>0</v>
      </c>
      <c r="FA159">
        <f>EX159*'Zambia-IO-Data'!$BO34</f>
        <v>475.41139723727389</v>
      </c>
      <c r="FB159">
        <f>EY159*'Zambia-IO-Data'!$BO34</f>
        <v>44.40820221377902</v>
      </c>
      <c r="FC159">
        <f>EK159*'Zambia-IO-Data'!BN34</f>
        <v>0</v>
      </c>
      <c r="FD159">
        <f>EX159*'Zambia-IO-Data'!$BN34</f>
        <v>333.18703947945437</v>
      </c>
      <c r="FE159">
        <f>EY159*'Zambia-IO-Data'!$BN34</f>
        <v>31.123017896075606</v>
      </c>
      <c r="FF159">
        <f>(FC159*'Default-Data'!$F$19/wind_dollar_index)/'Zambia-IO-Data'!$BP34</f>
        <v>0</v>
      </c>
      <c r="FG159">
        <f>(FD159*'Default-Data'!$F$19/wind_dollar_index)/'Zambia-IO-Data'!$BP34</f>
        <v>0.75602446844243132</v>
      </c>
      <c r="FH159">
        <f>(FE159*'Default-Data'!$F$19/wind_dollar_index)/'Zambia-IO-Data'!$BP34</f>
        <v>7.0620283123755095E-2</v>
      </c>
      <c r="FJ159" t="s">
        <v>294</v>
      </c>
      <c r="FK159">
        <f t="shared" si="289"/>
        <v>0</v>
      </c>
      <c r="FL159">
        <f t="shared" si="290"/>
        <v>0</v>
      </c>
      <c r="FN159">
        <v>2134490.49950762</v>
      </c>
      <c r="FO159">
        <v>4810066.6167301042</v>
      </c>
      <c r="FP159">
        <f>FK159*CustomRegion1!C32</f>
        <v>0</v>
      </c>
      <c r="FQ159">
        <f>FN159*CustomRegion1!$C32</f>
        <v>1292856.2807013411</v>
      </c>
      <c r="FR159">
        <f>FO159*CustomRegion1!$C32</f>
        <v>2913446.9502046923</v>
      </c>
      <c r="FS159">
        <f>FK159*CustomRegion1!D32</f>
        <v>0</v>
      </c>
      <c r="FT159">
        <f>FN159*CustomRegion1!$D32</f>
        <v>229253.10906845439</v>
      </c>
      <c r="FU159">
        <f>FO159*CustomRegion1!$D32</f>
        <v>516621.05170584354</v>
      </c>
      <c r="FV159">
        <f>(FS159*'Default-Data'!$C$58/wind_dollar_index)/CustomRegion1!$E32</f>
        <v>0</v>
      </c>
      <c r="FW159">
        <f>(FT159*'Default-Data'!$C$58/wind_dollar_index)/CustomRegion1!$E32</f>
        <v>45.605883792833261</v>
      </c>
      <c r="FX159">
        <f>(FU159*'Default-Data'!$C$58/wind_dollar_index)/CustomRegion1!$E32</f>
        <v>102.77269409677999</v>
      </c>
      <c r="FY159">
        <v>11374.250865979415</v>
      </c>
      <c r="FZ159">
        <v>44409.92691576152</v>
      </c>
      <c r="GA159">
        <f>FL159*CustomRegion1!C32</f>
        <v>0</v>
      </c>
      <c r="GB159">
        <f>FY159*CustomRegion1!$C32</f>
        <v>6889.3591579565882</v>
      </c>
      <c r="GC159">
        <f>FZ159*CustomRegion1!$C32</f>
        <v>26898.99671690942</v>
      </c>
      <c r="GD159">
        <f>FL159*CustomRegion1!D32</f>
        <v>0</v>
      </c>
      <c r="GE159">
        <f>FY159*CustomRegion1!$D32</f>
        <v>1221.6415931351544</v>
      </c>
      <c r="GF159">
        <f>FZ159*CustomRegion1!$D32</f>
        <v>4769.8098545248722</v>
      </c>
      <c r="GG159">
        <f>(GD159*'Default-Data'!$C$58/wind_dollar_index)/CustomRegion1!$E32</f>
        <v>0</v>
      </c>
      <c r="GH159">
        <f>(GE159*'Default-Data'!$C$58/wind_dollar_index)/CustomRegion1!$E32</f>
        <v>0.24302416119633721</v>
      </c>
      <c r="GI159">
        <f>(GF159*'Default-Data'!$C$58/wind_dollar_index)/CustomRegion1!$E32</f>
        <v>0.94886998402459144</v>
      </c>
      <c r="GK159" t="s">
        <v>57</v>
      </c>
      <c r="GL159">
        <f t="shared" si="291"/>
        <v>0</v>
      </c>
      <c r="GM159">
        <f t="shared" si="292"/>
        <v>0</v>
      </c>
      <c r="GO159">
        <v>3307674.4880009373</v>
      </c>
      <c r="GP159">
        <v>11000691.469078256</v>
      </c>
      <c r="GQ159">
        <f>GL159*CustomRegion2!C36</f>
        <v>0</v>
      </c>
      <c r="GR159">
        <f>GO159*CustomRegion2!$C36</f>
        <v>2378669.3306060294</v>
      </c>
      <c r="GS159">
        <f>GP159*CustomRegion2!$C36</f>
        <v>7910998.3488037884</v>
      </c>
      <c r="GT159">
        <f>GL159*CustomRegion2!D36</f>
        <v>0</v>
      </c>
      <c r="GU159">
        <f>GO159*CustomRegion2!$D36</f>
        <v>657217.65206841321</v>
      </c>
      <c r="GV159">
        <f>GP159*CustomRegion2!$D36</f>
        <v>2185779.9625277352</v>
      </c>
      <c r="GW159">
        <f>(GT159*'Default-Data'!$C$59/wind_dollar_index)/CustomRegion2!$E36</f>
        <v>0</v>
      </c>
      <c r="GX159">
        <f>(GU159*'Default-Data'!$C$59/wind_dollar_index)/CustomRegion2!$E36</f>
        <v>358.72893268346695</v>
      </c>
      <c r="GY159">
        <f>(GV159*'Default-Data'!$C$59/wind_dollar_index)/CustomRegion2!$E36</f>
        <v>1193.063683805105</v>
      </c>
      <c r="GZ159">
        <v>0</v>
      </c>
      <c r="HA159">
        <v>0</v>
      </c>
      <c r="HB159">
        <f>GM159*CustomRegion2!C36</f>
        <v>0</v>
      </c>
      <c r="HC159">
        <f>GZ159*CustomRegion2!$C36</f>
        <v>0</v>
      </c>
      <c r="HD159">
        <f>HA159*CustomRegion2!$C36</f>
        <v>0</v>
      </c>
      <c r="HE159">
        <f>GM159*CustomRegion2!D36</f>
        <v>0</v>
      </c>
      <c r="HF159">
        <f>GZ159*CustomRegion2!$D36</f>
        <v>0</v>
      </c>
      <c r="HG159">
        <f>HA159*CustomRegion2!$D36</f>
        <v>0</v>
      </c>
      <c r="HH159">
        <f>(HE159*'Default-Data'!$C$59/wind_dollar_index)/CustomRegion2!$E36</f>
        <v>0</v>
      </c>
      <c r="HI159">
        <f>(HF159*'Default-Data'!$C$59/wind_dollar_index)/CustomRegion2!$E36</f>
        <v>0</v>
      </c>
      <c r="HJ159">
        <f>(HG159*'Default-Data'!$C$59/wind_dollar_index)/CustomRegion2!$E36</f>
        <v>0</v>
      </c>
      <c r="HL159" t="s">
        <v>152</v>
      </c>
      <c r="HM159">
        <f t="shared" si="293"/>
        <v>0</v>
      </c>
      <c r="HN159">
        <f t="shared" si="294"/>
        <v>0</v>
      </c>
      <c r="HP159">
        <v>346712.80887205375</v>
      </c>
      <c r="HQ159">
        <v>20844.649807348789</v>
      </c>
      <c r="HR159">
        <f>HM159*CustomRegion3!D35</f>
        <v>0</v>
      </c>
      <c r="HS159">
        <f>HP159*CustomRegion3!$D35</f>
        <v>151540.88094100993</v>
      </c>
      <c r="HT159">
        <f>HQ159*CustomRegion3!$D35</f>
        <v>9110.7582814402904</v>
      </c>
      <c r="HU159">
        <f>HM159*CustomRegion3!E35</f>
        <v>0</v>
      </c>
      <c r="HV159">
        <f>HP159*CustomRegion3!$E35</f>
        <v>106205.82042050562</v>
      </c>
      <c r="HW159">
        <f>HQ159*CustomRegion3!$E35</f>
        <v>6385.1783883316875</v>
      </c>
      <c r="HX159">
        <f>(HU159*'Default-Data'!$C$60/wind_dollar_index)/CustomRegion3!$F35</f>
        <v>0</v>
      </c>
      <c r="HY159">
        <f>(HV159*'Default-Data'!$C$60/wind_dollar_index)/CustomRegion3!$F35</f>
        <v>241.96439653932364</v>
      </c>
      <c r="HZ159">
        <f>(HW159*'Default-Data'!$C$60/wind_dollar_index)/CustomRegion3!$F35</f>
        <v>14.547091952319317</v>
      </c>
      <c r="IA159">
        <v>1087.70135083276</v>
      </c>
      <c r="IB159">
        <v>101.60223717117628</v>
      </c>
      <c r="IC159">
        <f>HN159*CustomRegion3!D35</f>
        <v>0</v>
      </c>
      <c r="ID159">
        <f>IA159*CustomRegion3!$D35</f>
        <v>475.41139723727389</v>
      </c>
      <c r="IE159">
        <f>IB159*CustomRegion3!$D35</f>
        <v>44.40820221377902</v>
      </c>
      <c r="IF159">
        <f>HN159*CustomRegion3!E35</f>
        <v>0</v>
      </c>
      <c r="IG159">
        <f>IA159*CustomRegion3!$E35</f>
        <v>333.18703947945437</v>
      </c>
      <c r="IH159">
        <f>IB159*CustomRegion3!$E35</f>
        <v>31.123017896075606</v>
      </c>
      <c r="II159">
        <f>(IF159*'Default-Data'!$C$60/wind_dollar_index)/CustomRegion3!$F35</f>
        <v>0</v>
      </c>
      <c r="IJ159">
        <f>(IG159*'Default-Data'!$C$60/wind_dollar_index)/CustomRegion3!$F35</f>
        <v>0.75908646647773026</v>
      </c>
      <c r="IK159">
        <f>(IH159*'Default-Data'!$C$60/wind_dollar_index)/CustomRegion3!$F35</f>
        <v>7.0906304512219812E-2</v>
      </c>
    </row>
    <row r="160" spans="30:245" x14ac:dyDescent="0.3">
      <c r="AD160">
        <v>159</v>
      </c>
      <c r="AE160" t="s">
        <v>295</v>
      </c>
      <c r="AF160">
        <v>0</v>
      </c>
      <c r="AG160">
        <v>0</v>
      </c>
      <c r="AI160" s="84">
        <v>11707986.30322393</v>
      </c>
      <c r="AJ160" s="84">
        <v>7991129.1631944478</v>
      </c>
      <c r="AK160">
        <f>AF160*'Colombia-IO-Data'!AN37</f>
        <v>0</v>
      </c>
      <c r="AL160">
        <f>AI160*'Colombia-IO-Data'!$AN37</f>
        <v>7800799.9441367164</v>
      </c>
      <c r="AM160">
        <f>AJ160*'Colombia-IO-Data'!$AN37</f>
        <v>5324331.4704486169</v>
      </c>
      <c r="AN160">
        <f>AK160*'Colombia-IO-Data'!$AO37</f>
        <v>0</v>
      </c>
      <c r="AO160">
        <f>AL160*'Colombia-IO-Data'!$AO37</f>
        <v>2777100.9864100292</v>
      </c>
      <c r="AP160">
        <f>AM160*'Colombia-IO-Data'!$AO37</f>
        <v>1895473.0648708036</v>
      </c>
      <c r="AQ160">
        <f>(Calculations!AN160*'Default-Data'!$F$19/wind_dollar_index)/'Colombia-IO-Data'!$AP37</f>
        <v>0</v>
      </c>
      <c r="AR160">
        <f>(Calculations!AO160*'Default-Data'!$F$19/wind_dollar_index)/'Colombia-IO-Data'!$AP37</f>
        <v>305.60014454621108</v>
      </c>
      <c r="AS160">
        <f>(Calculations!AP160*'Default-Data'!$F$19/wind_dollar_index)/'Colombia-IO-Data'!$AP37</f>
        <v>208.5832835905529</v>
      </c>
      <c r="AT160" s="84">
        <v>214025.59305419569</v>
      </c>
      <c r="AU160" s="84">
        <v>88481.84069776081</v>
      </c>
      <c r="AV160">
        <f>AG160*'Colombia-IO-Data'!AN37</f>
        <v>0</v>
      </c>
      <c r="AW160">
        <f>AT160*'Colombia-IO-Data'!$AN37</f>
        <v>142601.0238738716</v>
      </c>
      <c r="AX160">
        <f>AU160*'Colombia-IO-Data'!$AN37</f>
        <v>58953.702207709597</v>
      </c>
      <c r="AY160">
        <f>AV160*'Colombia-IO-Data'!$AO37</f>
        <v>0</v>
      </c>
      <c r="AZ160">
        <f>AW160*'Colombia-IO-Data'!$AO37</f>
        <v>50766.260755201904</v>
      </c>
      <c r="BA160">
        <f>AX160*'Colombia-IO-Data'!$AO37</f>
        <v>20987.640463284788</v>
      </c>
      <c r="BB160">
        <f>(AY160*'Default-Data'!$F$19/wind_dollar_index)/'Colombia-IO-Data'!$AP37</f>
        <v>0</v>
      </c>
      <c r="BC160">
        <f>(AZ160*'Default-Data'!$F$19/wind_dollar_index)/'Colombia-IO-Data'!$AP37</f>
        <v>5.5864646985400377</v>
      </c>
      <c r="BD160">
        <f>(BA160*'Default-Data'!$F$19/wind_dollar_index)/'Colombia-IO-Data'!$AP37</f>
        <v>2.3095400529726215</v>
      </c>
      <c r="BF160" t="s">
        <v>952</v>
      </c>
      <c r="BG160" s="18">
        <f t="shared" si="285"/>
        <v>0</v>
      </c>
      <c r="BH160" s="18">
        <f t="shared" si="286"/>
        <v>0</v>
      </c>
      <c r="BJ160" s="84">
        <v>12667066.66594846</v>
      </c>
      <c r="BK160" s="84">
        <v>8878067.3223481346</v>
      </c>
      <c r="BL160" s="18">
        <f>BG160*'Mexico-IO-Data'!AQ37</f>
        <v>0</v>
      </c>
      <c r="BM160">
        <f>BJ160*'Mexico-IO-Data'!$AQ37</f>
        <v>8610981.5184652749</v>
      </c>
      <c r="BN160">
        <f>BK160*'Mexico-IO-Data'!$AQ37</f>
        <v>6035246.805634941</v>
      </c>
      <c r="BO160" s="18">
        <f>BG160*'Mexico-IO-Data'!AR37</f>
        <v>0</v>
      </c>
      <c r="BP160">
        <f>BJ160*'Mexico-IO-Data'!$AR37</f>
        <v>2338625.2529014861</v>
      </c>
      <c r="BQ160">
        <f>BK160*'Mexico-IO-Data'!$AR37</f>
        <v>1639090.80014684</v>
      </c>
      <c r="BR160">
        <f>(BO160*'Default-Data'!$F$19/wind_dollar_index)/'Mexico-IO-Data'!$AS37</f>
        <v>0</v>
      </c>
      <c r="BS160">
        <f>(BP160*'Default-Data'!$F$19/wind_dollar_index)/'Mexico-IO-Data'!$AS37</f>
        <v>138.91134089749585</v>
      </c>
      <c r="BT160">
        <f>(BQ160*'Default-Data'!$F$19/wind_dollar_index)/'Mexico-IO-Data'!$AS37</f>
        <v>97.359891508337455</v>
      </c>
      <c r="BU160" s="84">
        <v>68541.045130462851</v>
      </c>
      <c r="BV160" s="84">
        <v>71033.680741968536</v>
      </c>
      <c r="BW160" s="18">
        <f>BH160*'Mexico-IO-Data'!AQ37</f>
        <v>0</v>
      </c>
      <c r="BX160">
        <f>BU160*'Mexico-IO-Data'!$AQ37</f>
        <v>46593.713322856165</v>
      </c>
      <c r="BY160">
        <f>BV160*'Mexico-IO-Data'!$AQ37</f>
        <v>48288.189222366775</v>
      </c>
      <c r="BZ160" s="18">
        <f>BH160*'Mexico-IO-Data'!AR37</f>
        <v>0</v>
      </c>
      <c r="CA160">
        <f>BX160*'Mexico-IO-Data'!$AR37</f>
        <v>8602.2468718984164</v>
      </c>
      <c r="CB160">
        <f>BY160*'Mexico-IO-Data'!$AR37</f>
        <v>8915.0852135234054</v>
      </c>
      <c r="CC160">
        <f>(CA160*'Default-Data'!$F$19/wind_dollar_index)/'Mexico-IO-Data'!$AS37</f>
        <v>0.51096243240516959</v>
      </c>
      <c r="CD160">
        <f>(CB160*'Default-Data'!$F$19/wind_dollar_index)/'Mexico-IO-Data'!$AS37</f>
        <v>0.52954462870419627</v>
      </c>
      <c r="CE160">
        <f>(CC160*'Default-Data'!$F$19/wind_dollar_index)/'Mexico-IO-Data'!$AS37</f>
        <v>3.0350513210950153E-5</v>
      </c>
      <c r="CG160" t="s">
        <v>295</v>
      </c>
      <c r="CH160">
        <v>0</v>
      </c>
      <c r="CI160">
        <v>0</v>
      </c>
      <c r="CK160" s="84">
        <v>8132785.731832304</v>
      </c>
      <c r="CL160" s="84">
        <v>11411272.191594213</v>
      </c>
      <c r="CM160">
        <f>CH160*'Philippines-IO-Data'!AN37</f>
        <v>0</v>
      </c>
      <c r="CN160">
        <f>CK160*'Philippines-IO-Data'!$AN37</f>
        <v>5187043.3380262498</v>
      </c>
      <c r="CO160">
        <f>CL160*'Philippines-IO-Data'!$AN37</f>
        <v>7278042.8934868025</v>
      </c>
      <c r="CP160">
        <f>CH160*'Philippines-IO-Data'!AO37</f>
        <v>0</v>
      </c>
      <c r="CQ160">
        <f>CK160*'Philippines-IO-Data'!$AO37</f>
        <v>1136413.0392718494</v>
      </c>
      <c r="CR160">
        <f>CL160*'Philippines-IO-Data'!$AO37</f>
        <v>1594523.5668081797</v>
      </c>
      <c r="CS160" s="54">
        <f>(CP160*'Default-Data'!$F$19/wind_dollar_index)/'Philippines-IO-Data'!$AP37</f>
        <v>0</v>
      </c>
      <c r="CT160" s="54">
        <f>(CQ160*'Default-Data'!$F$19/wind_dollar_index)/'Philippines-IO-Data'!$AP37</f>
        <v>225.12872935067364</v>
      </c>
      <c r="CU160" s="54">
        <f>(CR160*'Default-Data'!$F$19/wind_dollar_index)/'Philippines-IO-Data'!$AP37</f>
        <v>315.88256391816788</v>
      </c>
      <c r="CV160" s="84">
        <v>64160.840347994817</v>
      </c>
      <c r="CW160" s="84">
        <v>104666.84458546821</v>
      </c>
      <c r="CX160">
        <f>CI160*'Philippines-IO-Data'!AN37</f>
        <v>0</v>
      </c>
      <c r="CY160">
        <f>CV160*'Philippines-IO-Data'!$AN37</f>
        <v>40921.410014112334</v>
      </c>
      <c r="CZ160">
        <f>CW160*'Philippines-IO-Data'!$AN37</f>
        <v>66755.903428549398</v>
      </c>
      <c r="DA160">
        <f>CI160*'Philippines-IO-Data'!AO37</f>
        <v>0</v>
      </c>
      <c r="DB160">
        <f>CV160*'Philippines-IO-Data'!$AO37</f>
        <v>8965.3432398585355</v>
      </c>
      <c r="DC160">
        <f>CW160*'Philippines-IO-Data'!$AO37</f>
        <v>14625.341289984801</v>
      </c>
      <c r="DD160" s="20">
        <f>(DA160*'Default-Data'!$F$19/wind_dollar_index)/'Philippines-IO-Data'!$AP37</f>
        <v>0</v>
      </c>
      <c r="DE160" s="20">
        <f>(DB160*'Default-Data'!$F$19/wind_dollar_index)/'Philippines-IO-Data'!$AP37</f>
        <v>1.7760763578313521</v>
      </c>
      <c r="DF160" s="20">
        <f>(DC160*'Default-Data'!$F$19/wind_dollar_index)/'Philippines-IO-Data'!$AP37</f>
        <v>2.8973483998775005</v>
      </c>
      <c r="DH160" t="s">
        <v>952</v>
      </c>
      <c r="DI160">
        <f t="shared" si="287"/>
        <v>0</v>
      </c>
      <c r="DJ160">
        <f t="shared" si="288"/>
        <v>0</v>
      </c>
      <c r="DL160" s="84">
        <v>24896722.743949499</v>
      </c>
      <c r="DM160" s="84">
        <v>28067610.468995396</v>
      </c>
      <c r="DN160">
        <f>DI160*'SouthAfrica-IO-Data'!AR37</f>
        <v>0</v>
      </c>
      <c r="DO160">
        <f>DL160*'SouthAfrica-IO-Data'!$AR37</f>
        <v>14487980.445253426</v>
      </c>
      <c r="DP160">
        <f>DM160*'SouthAfrica-IO-Data'!$AR37</f>
        <v>16333193.561334079</v>
      </c>
      <c r="DQ160">
        <f>DI160*'SouthAfrica-IO-Data'!AS37</f>
        <v>0</v>
      </c>
      <c r="DR160">
        <f>DL160*'SouthAfrica-IO-Data'!$AS37</f>
        <v>7278925.5506151458</v>
      </c>
      <c r="DS160">
        <f>DM160*'SouthAfrica-IO-Data'!$AS37</f>
        <v>8205981.5297229849</v>
      </c>
      <c r="DT160">
        <f>(DQ160*'Default-Data'!$F$19/wind_dollar_index)/'SouthAfrica-IO-Data'!$AT37</f>
        <v>0</v>
      </c>
      <c r="DU160">
        <f>(DR160*'Default-Data'!$F$19/wind_dollar_index)/'SouthAfrica-IO-Data'!$AT37</f>
        <v>355.26135739777374</v>
      </c>
      <c r="DV160">
        <f>(DS160*'Default-Data'!$F$19/wind_dollar_index)/'SouthAfrica-IO-Data'!$AT37</f>
        <v>400.50803058207913</v>
      </c>
      <c r="DW160" s="84">
        <v>264142.32458741294</v>
      </c>
      <c r="DX160" s="84">
        <v>273891.8059048595</v>
      </c>
      <c r="DY160">
        <f>DJ160*'SouthAfrica-IO-Data'!AR37</f>
        <v>0</v>
      </c>
      <c r="DZ160">
        <f>'SouthAfrica-IO-Data'!$AR37*Calculations!DW160</f>
        <v>153710.54546993531</v>
      </c>
      <c r="EA160">
        <f>'SouthAfrica-IO-Data'!$AR37*Calculations!DX160</f>
        <v>159383.99478819376</v>
      </c>
      <c r="EB160">
        <f>DJ160*'SouthAfrica-IO-Data'!AS37</f>
        <v>0</v>
      </c>
      <c r="EC160">
        <f>DW160*'SouthAfrica-IO-Data'!$AS37</f>
        <v>77225.919861498827</v>
      </c>
      <c r="ED160">
        <f>DX160*'SouthAfrica-IO-Data'!$AS37</f>
        <v>80076.325089393868</v>
      </c>
      <c r="EE160">
        <f>(EB160*'Default-Data'!$F$19/wind_dollar_index)/'SouthAfrica-IO-Data'!$AT37</f>
        <v>0</v>
      </c>
      <c r="EF160">
        <f>(EC160*'Default-Data'!$F$19/wind_dollar_index)/'SouthAfrica-IO-Data'!$AT37</f>
        <v>3.769153142934563</v>
      </c>
      <c r="EG160">
        <f>(ED160*'Default-Data'!$F$19/wind_dollar_index)/'SouthAfrica-IO-Data'!$AT37</f>
        <v>3.9082724158759001</v>
      </c>
      <c r="EI160" t="s">
        <v>153</v>
      </c>
      <c r="EJ160">
        <f>'Wind-Inputs'!B25*'Wind-Inputs'!C25</f>
        <v>12291000</v>
      </c>
      <c r="EK160">
        <v>0</v>
      </c>
      <c r="EM160" s="84">
        <v>19291389.479968153</v>
      </c>
      <c r="EN160" s="84">
        <v>1330813.1298672594</v>
      </c>
      <c r="EO160">
        <f>EJ160*'Zambia-IO-Data'!BO35</f>
        <v>4498401.7466868302</v>
      </c>
      <c r="EP160">
        <f>EM160*'Zambia-IO-Data'!$BO35</f>
        <v>7060484.9184529064</v>
      </c>
      <c r="EQ160">
        <f>EN160*'Zambia-IO-Data'!$BO35</f>
        <v>487066.31746063352</v>
      </c>
      <c r="ER160">
        <f>EJ160*'Zambia-IO-Data'!BN35</f>
        <v>3599282.6055588</v>
      </c>
      <c r="ES160">
        <f>EM160*'Zambia-IO-Data'!$BN35</f>
        <v>5649268.7814099258</v>
      </c>
      <c r="ET160">
        <f>EN160*'Zambia-IO-Data'!$BN35</f>
        <v>389713.81902046141</v>
      </c>
      <c r="EU160">
        <f>(ER160*'Default-Data'!$F$19/wind_dollar_index)/'Zambia-IO-Data'!$BP35</f>
        <v>6570.3190759179352</v>
      </c>
      <c r="EV160">
        <f>(ES160*'Default-Data'!$F$19/wind_dollar_index)/'Zambia-IO-Data'!$BP35</f>
        <v>10312.471263623573</v>
      </c>
      <c r="EW160">
        <f>(ET160*'Default-Data'!$F$19/wind_dollar_index)/'Zambia-IO-Data'!$BP35</f>
        <v>711.4040268203488</v>
      </c>
      <c r="EX160" s="84">
        <v>22673.079828590151</v>
      </c>
      <c r="EY160" s="84">
        <v>6659.8954165772193</v>
      </c>
      <c r="EZ160">
        <f>EK160*'Zambia-IO-Data'!BO35</f>
        <v>0</v>
      </c>
      <c r="FA160">
        <f>EX160*'Zambia-IO-Data'!$BO35</f>
        <v>8298.1549022618055</v>
      </c>
      <c r="FB160">
        <f>EY160*'Zambia-IO-Data'!$BO35</f>
        <v>2437.4652326647606</v>
      </c>
      <c r="FC160">
        <f>EK160*'Zambia-IO-Data'!BN35</f>
        <v>0</v>
      </c>
      <c r="FD160">
        <f>EX160*'Zambia-IO-Data'!$BN35</f>
        <v>6639.5591767545875</v>
      </c>
      <c r="FE160">
        <f>EY160*'Zambia-IO-Data'!$BN35</f>
        <v>1950.2762775792989</v>
      </c>
      <c r="FF160">
        <f>(FC160*'Default-Data'!$F$19/wind_dollar_index)/'Zambia-IO-Data'!$BP35</f>
        <v>0</v>
      </c>
      <c r="FG160">
        <f>(FD160*'Default-Data'!$F$19/wind_dollar_index)/'Zambia-IO-Data'!$BP35</f>
        <v>12.120199243966807</v>
      </c>
      <c r="FH160">
        <f>(FE160*'Default-Data'!$F$19/wind_dollar_index)/'Zambia-IO-Data'!$BP35</f>
        <v>3.5601365144541313</v>
      </c>
      <c r="FJ160" t="s">
        <v>295</v>
      </c>
      <c r="FK160">
        <f t="shared" si="289"/>
        <v>0</v>
      </c>
      <c r="FL160">
        <f t="shared" si="290"/>
        <v>0</v>
      </c>
      <c r="FN160">
        <v>12407317.9711664</v>
      </c>
      <c r="FO160">
        <v>16162838.72184453</v>
      </c>
      <c r="FP160">
        <f>FK160*CustomRegion1!C33</f>
        <v>0</v>
      </c>
      <c r="FQ160">
        <f>FN160*CustomRegion1!$C33</f>
        <v>7913315.0862702541</v>
      </c>
      <c r="FR160">
        <f>FO160*CustomRegion1!$C33</f>
        <v>10308564.332094846</v>
      </c>
      <c r="FS160">
        <f>FK160*CustomRegion1!D33</f>
        <v>0</v>
      </c>
      <c r="FT160">
        <f>FN160*CustomRegion1!$D33</f>
        <v>1733703.3569736965</v>
      </c>
      <c r="FU160">
        <f>FO160*CustomRegion1!$D33</f>
        <v>2258470.993925211</v>
      </c>
      <c r="FV160">
        <f>(FS160*'Default-Data'!$C$58/wind_dollar_index)/CustomRegion1!$E33</f>
        <v>0</v>
      </c>
      <c r="FW160">
        <f>(FT160*'Default-Data'!$C$58/wind_dollar_index)/CustomRegion1!$E33</f>
        <v>344.88986496483278</v>
      </c>
      <c r="FX160">
        <f>(FU160*'Default-Data'!$C$58/wind_dollar_index)/CustomRegion1!$E33</f>
        <v>449.28317926402644</v>
      </c>
      <c r="FY160">
        <v>99854.222694540964</v>
      </c>
      <c r="FZ160">
        <v>149226.72461370431</v>
      </c>
      <c r="GA160">
        <f>FL160*CustomRegion1!C33</f>
        <v>0</v>
      </c>
      <c r="GB160">
        <f>FY160*CustomRegion1!$C33</f>
        <v>63686.441236761239</v>
      </c>
      <c r="GC160">
        <f>FZ160*CustomRegion1!$C33</f>
        <v>95175.935194422185</v>
      </c>
      <c r="GD160">
        <f>FL160*CustomRegion1!D33</f>
        <v>0</v>
      </c>
      <c r="GE160">
        <f>FY160*CustomRegion1!$D33</f>
        <v>13952.862455515042</v>
      </c>
      <c r="GF160">
        <f>FZ160*CustomRegion1!$D33</f>
        <v>20851.796819764018</v>
      </c>
      <c r="GG160">
        <f>(GD160*'Default-Data'!$C$58/wind_dollar_index)/CustomRegion1!$E33</f>
        <v>0</v>
      </c>
      <c r="GH160">
        <f>(GE160*'Default-Data'!$C$58/wind_dollar_index)/CustomRegion1!$E33</f>
        <v>2.7756771819116217</v>
      </c>
      <c r="GI160">
        <f>(GF160*'Default-Data'!$C$58/wind_dollar_index)/CustomRegion1!$E33</f>
        <v>4.1480991315584399</v>
      </c>
      <c r="GK160" t="s">
        <v>58</v>
      </c>
      <c r="GL160">
        <f t="shared" si="291"/>
        <v>0</v>
      </c>
      <c r="GM160">
        <f t="shared" si="292"/>
        <v>0</v>
      </c>
      <c r="GO160">
        <v>16360636.080861157</v>
      </c>
      <c r="GP160">
        <v>27125711.373385161</v>
      </c>
      <c r="GQ160">
        <f>GL160*CustomRegion2!C37</f>
        <v>0</v>
      </c>
      <c r="GR160">
        <f>GO160*CustomRegion2!$C37</f>
        <v>10150839.410610881</v>
      </c>
      <c r="GS160">
        <f>GP160*CustomRegion2!$C37</f>
        <v>16829953.229747571</v>
      </c>
      <c r="GT160">
        <f>GL160*CustomRegion2!D37</f>
        <v>0</v>
      </c>
      <c r="GU160">
        <f>GO160*CustomRegion2!$D37</f>
        <v>3447000.0699515427</v>
      </c>
      <c r="GV160">
        <f>GP160*CustomRegion2!$D37</f>
        <v>5715079.0800196342</v>
      </c>
      <c r="GW160">
        <f>(GT160*'Default-Data'!$C$59/wind_dollar_index)/CustomRegion2!$E37</f>
        <v>0</v>
      </c>
      <c r="GX160">
        <f>(GU160*'Default-Data'!$C$59/wind_dollar_index)/CustomRegion2!$E37</f>
        <v>370.36299728519265</v>
      </c>
      <c r="GY160">
        <f>(GV160*'Default-Data'!$C$59/wind_dollar_index)/CustomRegion2!$E37</f>
        <v>614.05679571910446</v>
      </c>
      <c r="GZ160">
        <v>0</v>
      </c>
      <c r="HA160">
        <v>0</v>
      </c>
      <c r="HB160">
        <f>GM160*CustomRegion2!C37</f>
        <v>0</v>
      </c>
      <c r="HC160">
        <f>GZ160*CustomRegion2!$C37</f>
        <v>0</v>
      </c>
      <c r="HD160">
        <f>HA160*CustomRegion2!$C37</f>
        <v>0</v>
      </c>
      <c r="HE160">
        <f>GM160*CustomRegion2!D37</f>
        <v>0</v>
      </c>
      <c r="HF160">
        <f>GZ160*CustomRegion2!$D37</f>
        <v>0</v>
      </c>
      <c r="HG160">
        <f>HA160*CustomRegion2!$D37</f>
        <v>0</v>
      </c>
      <c r="HH160">
        <f>(HE160*'Default-Data'!$C$59/wind_dollar_index)/CustomRegion2!$E37</f>
        <v>0</v>
      </c>
      <c r="HI160">
        <f>(HF160*'Default-Data'!$C$59/wind_dollar_index)/CustomRegion2!$E37</f>
        <v>0</v>
      </c>
      <c r="HJ160">
        <f>(HG160*'Default-Data'!$C$59/wind_dollar_index)/CustomRegion2!$E37</f>
        <v>0</v>
      </c>
      <c r="HL160" t="s">
        <v>153</v>
      </c>
      <c r="HM160">
        <f t="shared" si="293"/>
        <v>12291000</v>
      </c>
      <c r="HN160">
        <f t="shared" si="294"/>
        <v>0</v>
      </c>
      <c r="HP160">
        <v>19291389.479968153</v>
      </c>
      <c r="HQ160">
        <v>1330813.1298672594</v>
      </c>
      <c r="HR160">
        <f>HM160*CustomRegion3!D36</f>
        <v>4498401.7466868302</v>
      </c>
      <c r="HS160">
        <f>HP160*CustomRegion3!$D36</f>
        <v>7060484.9184529064</v>
      </c>
      <c r="HT160">
        <f>HQ160*CustomRegion3!$D36</f>
        <v>487066.31746063352</v>
      </c>
      <c r="HU160">
        <f>HM160*CustomRegion3!E36</f>
        <v>3599282.6055588</v>
      </c>
      <c r="HV160">
        <f>HP160*CustomRegion3!$E36</f>
        <v>5649268.7814099258</v>
      </c>
      <c r="HW160">
        <f>HQ160*CustomRegion3!$E36</f>
        <v>389713.81902046141</v>
      </c>
      <c r="HX160">
        <f>(HU160*'Default-Data'!$C$60/wind_dollar_index)/CustomRegion3!$F36</f>
        <v>6596.9297280085948</v>
      </c>
      <c r="HY160">
        <f>(HV160*'Default-Data'!$C$60/wind_dollar_index)/CustomRegion3!$F36</f>
        <v>10354.238121795963</v>
      </c>
      <c r="HZ160">
        <f>(HW160*'Default-Data'!$C$60/wind_dollar_index)/CustomRegion3!$F36</f>
        <v>714.28530622776725</v>
      </c>
      <c r="IA160">
        <v>22673.079828590151</v>
      </c>
      <c r="IB160">
        <v>6659.8954165772193</v>
      </c>
      <c r="IC160">
        <f>HN160*CustomRegion3!D36</f>
        <v>0</v>
      </c>
      <c r="ID160">
        <f>IA160*CustomRegion3!$D36</f>
        <v>8298.1549022618055</v>
      </c>
      <c r="IE160">
        <f>IB160*CustomRegion3!$D36</f>
        <v>2437.4652326647606</v>
      </c>
      <c r="IF160">
        <f>HN160*CustomRegion3!E36</f>
        <v>0</v>
      </c>
      <c r="IG160">
        <f>IA160*CustomRegion3!$E36</f>
        <v>6639.5591767545875</v>
      </c>
      <c r="IH160">
        <f>IB160*CustomRegion3!$E36</f>
        <v>1950.2762775792989</v>
      </c>
      <c r="II160">
        <f>(IF160*'Default-Data'!$C$60/wind_dollar_index)/CustomRegion3!$F36</f>
        <v>0</v>
      </c>
      <c r="IJ160">
        <f>(IG160*'Default-Data'!$C$60/wind_dollar_index)/CustomRegion3!$F36</f>
        <v>12.169287637030218</v>
      </c>
      <c r="IK160">
        <f>(IH160*'Default-Data'!$C$60/wind_dollar_index)/CustomRegion3!$F36</f>
        <v>3.5745555332394794</v>
      </c>
    </row>
    <row r="161" spans="30:245" x14ac:dyDescent="0.3">
      <c r="AD161">
        <v>160</v>
      </c>
      <c r="AE161" t="s">
        <v>296</v>
      </c>
      <c r="AF161">
        <v>0</v>
      </c>
      <c r="AG161">
        <v>0</v>
      </c>
      <c r="AI161" s="84">
        <v>4568894.0570179466</v>
      </c>
      <c r="AJ161" s="84">
        <v>10809028.689844465</v>
      </c>
      <c r="AK161">
        <f>AF161*'Colombia-IO-Data'!AN38</f>
        <v>0</v>
      </c>
      <c r="AL161">
        <f>AI161*'Colombia-IO-Data'!$AN38</f>
        <v>4052061.9866318968</v>
      </c>
      <c r="AM161">
        <f>AJ161*'Colombia-IO-Data'!$AN38</f>
        <v>9586314.2633513436</v>
      </c>
      <c r="AN161">
        <f>AK161*'Colombia-IO-Data'!$AO38</f>
        <v>0</v>
      </c>
      <c r="AO161">
        <f>AL161*'Colombia-IO-Data'!$AO38</f>
        <v>133504.09688683448</v>
      </c>
      <c r="AP161">
        <f>AM161*'Colombia-IO-Data'!$AO38</f>
        <v>315842.21377271926</v>
      </c>
      <c r="AQ161">
        <f>(Calculations!AN161*'Default-Data'!$F$19/wind_dollar_index)/'Colombia-IO-Data'!$AP38</f>
        <v>0</v>
      </c>
      <c r="AR161">
        <f>(Calculations!AO161*'Default-Data'!$F$19/wind_dollar_index)/'Colombia-IO-Data'!$AP38</f>
        <v>21.963979117490485</v>
      </c>
      <c r="AS161">
        <f>(Calculations!AP161*'Default-Data'!$F$19/wind_dollar_index)/'Colombia-IO-Data'!$AP38</f>
        <v>51.962089175482667</v>
      </c>
      <c r="AT161" s="84">
        <v>36696.808750244956</v>
      </c>
      <c r="AU161" s="84">
        <v>119683.05543568794</v>
      </c>
      <c r="AV161">
        <f>AG161*'Colombia-IO-Data'!AN38</f>
        <v>0</v>
      </c>
      <c r="AW161">
        <f>AT161*'Colombia-IO-Data'!$AN38</f>
        <v>32545.675586231759</v>
      </c>
      <c r="AX161">
        <f>AU161*'Colombia-IO-Data'!$AN38</f>
        <v>106144.54030291914</v>
      </c>
      <c r="AY161">
        <f>AV161*'Colombia-IO-Data'!$AO38</f>
        <v>0</v>
      </c>
      <c r="AZ161">
        <f>AW161*'Colombia-IO-Data'!$AO38</f>
        <v>1072.2888842881073</v>
      </c>
      <c r="BA161">
        <f>AX161*'Colombia-IO-Data'!$AO38</f>
        <v>3497.1654035303241</v>
      </c>
      <c r="BB161">
        <f>(AY161*'Default-Data'!$F$19/wind_dollar_index)/'Colombia-IO-Data'!$AP38</f>
        <v>0</v>
      </c>
      <c r="BC161">
        <f>(AZ161*'Default-Data'!$F$19/wind_dollar_index)/'Colombia-IO-Data'!$AP38</f>
        <v>0.17641204436134214</v>
      </c>
      <c r="BD161">
        <f>(BA161*'Default-Data'!$F$19/wind_dollar_index)/'Colombia-IO-Data'!$AP38</f>
        <v>0.57535064230021404</v>
      </c>
      <c r="BF161" t="s">
        <v>953</v>
      </c>
      <c r="BG161" s="18">
        <f t="shared" si="285"/>
        <v>0</v>
      </c>
      <c r="BH161" s="18">
        <f t="shared" si="286"/>
        <v>0</v>
      </c>
      <c r="BJ161" s="84">
        <v>2988188.3298885673</v>
      </c>
      <c r="BK161" s="84">
        <v>15864883.730542831</v>
      </c>
      <c r="BL161" s="18">
        <f>BG161*'Mexico-IO-Data'!AQ38</f>
        <v>0</v>
      </c>
      <c r="BM161">
        <f>BJ161*'Mexico-IO-Data'!$AQ38</f>
        <v>2761640.5976080704</v>
      </c>
      <c r="BN161">
        <f>BK161*'Mexico-IO-Data'!$AQ38</f>
        <v>14662096.946290093</v>
      </c>
      <c r="BO161" s="18">
        <f>BG161*'Mexico-IO-Data'!AR38</f>
        <v>0</v>
      </c>
      <c r="BP161">
        <f>BJ161*'Mexico-IO-Data'!$AR38</f>
        <v>39565.636978400158</v>
      </c>
      <c r="BQ161">
        <f>BK161*'Mexico-IO-Data'!$AR38</f>
        <v>210061.80370518754</v>
      </c>
      <c r="BR161">
        <f>(BO161*'Default-Data'!$F$19/wind_dollar_index)/'Mexico-IO-Data'!$AS38</f>
        <v>0</v>
      </c>
      <c r="BS161">
        <f>(BP161*'Default-Data'!$F$19/wind_dollar_index)/'Mexico-IO-Data'!$AS38</f>
        <v>13.272094631499741</v>
      </c>
      <c r="BT161">
        <f>(BQ161*'Default-Data'!$F$19/wind_dollar_index)/'Mexico-IO-Data'!$AS38</f>
        <v>70.464179276597704</v>
      </c>
      <c r="BU161" s="84">
        <v>29714.298371243523</v>
      </c>
      <c r="BV161" s="84">
        <v>126935.40666075613</v>
      </c>
      <c r="BW161" s="18">
        <f>BH161*'Mexico-IO-Data'!AQ38</f>
        <v>0</v>
      </c>
      <c r="BX161">
        <f>BU161*'Mexico-IO-Data'!$AQ38</f>
        <v>27461.526400688937</v>
      </c>
      <c r="BY161">
        <f>BV161*'Mexico-IO-Data'!$AQ38</f>
        <v>117311.87382065252</v>
      </c>
      <c r="BZ161" s="18">
        <f>BH161*'Mexico-IO-Data'!AR38</f>
        <v>0</v>
      </c>
      <c r="CA161">
        <f>BX161*'Mexico-IO-Data'!$AR38</f>
        <v>363.60920547565632</v>
      </c>
      <c r="CB161">
        <f>BY161*'Mexico-IO-Data'!$AR38</f>
        <v>1553.2886486498357</v>
      </c>
      <c r="CC161">
        <f>(CA161*'Default-Data'!$F$19/wind_dollar_index)/'Mexico-IO-Data'!$AS38</f>
        <v>0.12197088565999575</v>
      </c>
      <c r="CD161">
        <f>(CB161*'Default-Data'!$F$19/wind_dollar_index)/'Mexico-IO-Data'!$AS38</f>
        <v>0.52104289250213298</v>
      </c>
      <c r="CE161">
        <f>(CC161*'Default-Data'!$F$19/wind_dollar_index)/'Mexico-IO-Data'!$AS38</f>
        <v>4.0914522307603582E-5</v>
      </c>
      <c r="CG161" t="s">
        <v>296</v>
      </c>
      <c r="CH161">
        <v>0</v>
      </c>
      <c r="CI161">
        <v>0</v>
      </c>
      <c r="CK161" s="84">
        <v>2775078.0667359438</v>
      </c>
      <c r="CL161" s="84">
        <v>12289087.728291305</v>
      </c>
      <c r="CM161">
        <f>CH161*'Philippines-IO-Data'!AN38</f>
        <v>0</v>
      </c>
      <c r="CN161">
        <f>CK161*'Philippines-IO-Data'!$AN38</f>
        <v>2251893.8915609089</v>
      </c>
      <c r="CO161">
        <f>CL161*'Philippines-IO-Data'!$AN38</f>
        <v>9972231.7436443288</v>
      </c>
      <c r="CP161">
        <f>CH161*'Philippines-IO-Data'!AO38</f>
        <v>0</v>
      </c>
      <c r="CQ161">
        <f>CK161*'Philippines-IO-Data'!$AO38</f>
        <v>57714.918062016259</v>
      </c>
      <c r="CR161">
        <f>CL161*'Philippines-IO-Data'!$AO38</f>
        <v>255583.32927530954</v>
      </c>
      <c r="CS161" s="54">
        <f>(CP161*'Default-Data'!$F$19/wind_dollar_index)/'Philippines-IO-Data'!$AP38</f>
        <v>0</v>
      </c>
      <c r="CT161" s="54">
        <f>(CQ161*'Default-Data'!$F$19/wind_dollar_index)/'Philippines-IO-Data'!$AP38</f>
        <v>11.433594757241911</v>
      </c>
      <c r="CU161" s="54">
        <f>(CR161*'Default-Data'!$F$19/wind_dollar_index)/'Philippines-IO-Data'!$AP38</f>
        <v>50.632250928617616</v>
      </c>
      <c r="CV161" s="84">
        <v>7574.0183966317009</v>
      </c>
      <c r="CW161" s="84">
        <v>112718.37300504817</v>
      </c>
      <c r="CX161">
        <f>CI161*'Philippines-IO-Data'!AN38</f>
        <v>0</v>
      </c>
      <c r="CY161">
        <f>CV161*'Philippines-IO-Data'!$AN38</f>
        <v>6146.0922366072627</v>
      </c>
      <c r="CZ161">
        <f>CW161*'Philippines-IO-Data'!$AN38</f>
        <v>91467.630651309024</v>
      </c>
      <c r="DA161">
        <f>CI161*'Philippines-IO-Data'!AO38</f>
        <v>0</v>
      </c>
      <c r="DB161">
        <f>CV161*'Philippines-IO-Data'!$AO38</f>
        <v>157.52128071696401</v>
      </c>
      <c r="DC161">
        <f>CW161*'Philippines-IO-Data'!$AO38</f>
        <v>2344.2697847134687</v>
      </c>
      <c r="DD161" s="20">
        <f>(DA161*'Default-Data'!$F$19/wind_dollar_index)/'Philippines-IO-Data'!$AP38</f>
        <v>0</v>
      </c>
      <c r="DE161" s="20">
        <f>(DB161*'Default-Data'!$F$19/wind_dollar_index)/'Philippines-IO-Data'!$AP38</f>
        <v>3.120570122657456E-2</v>
      </c>
      <c r="DF161" s="20">
        <f>(DC161*'Default-Data'!$F$19/wind_dollar_index)/'Philippines-IO-Data'!$AP38</f>
        <v>0.46441079048677708</v>
      </c>
      <c r="DH161" t="s">
        <v>953</v>
      </c>
      <c r="DI161">
        <f t="shared" si="287"/>
        <v>0</v>
      </c>
      <c r="DJ161">
        <f t="shared" si="288"/>
        <v>0</v>
      </c>
      <c r="DL161" s="84">
        <v>11610601.779513033</v>
      </c>
      <c r="DM161" s="84">
        <v>18710402.578183122</v>
      </c>
      <c r="DN161">
        <f>DI161*'SouthAfrica-IO-Data'!AR38</f>
        <v>0</v>
      </c>
      <c r="DO161">
        <f>DL161*'SouthAfrica-IO-Data'!$AR38</f>
        <v>6827429.5634111734</v>
      </c>
      <c r="DP161">
        <f>DM161*'SouthAfrica-IO-Data'!$AR38</f>
        <v>11002354.411208637</v>
      </c>
      <c r="DQ161">
        <f>DI161*'SouthAfrica-IO-Data'!AS38</f>
        <v>0</v>
      </c>
      <c r="DR161">
        <f>DL161*'SouthAfrica-IO-Data'!$AS38</f>
        <v>419583.62554693531</v>
      </c>
      <c r="DS161">
        <f>DM161*'SouthAfrica-IO-Data'!$AS38</f>
        <v>676156.04240679299</v>
      </c>
      <c r="DT161">
        <f>(DQ161*'Default-Data'!$F$19/wind_dollar_index)/'SouthAfrica-IO-Data'!$AT38</f>
        <v>0</v>
      </c>
      <c r="DU161">
        <f>(DR161*'Default-Data'!$F$19/wind_dollar_index)/'SouthAfrica-IO-Data'!$AT38</f>
        <v>20.478551033000493</v>
      </c>
      <c r="DV161">
        <f>(DS161*'Default-Data'!$F$19/wind_dollar_index)/'SouthAfrica-IO-Data'!$AT38</f>
        <v>33.001040025453143</v>
      </c>
      <c r="DW161" s="84">
        <v>31707.291477216957</v>
      </c>
      <c r="DX161" s="84">
        <v>182581.48327255645</v>
      </c>
      <c r="DY161">
        <f>DJ161*'SouthAfrica-IO-Data'!AR38</f>
        <v>0</v>
      </c>
      <c r="DZ161">
        <f>'SouthAfrica-IO-Data'!$AR38*Calculations!DW161</f>
        <v>18644.968048876246</v>
      </c>
      <c r="EA161">
        <f>'SouthAfrica-IO-Data'!$AR38*Calculations!DX161</f>
        <v>107364.13497757541</v>
      </c>
      <c r="EB161">
        <f>DJ161*'SouthAfrica-IO-Data'!AS38</f>
        <v>0</v>
      </c>
      <c r="EC161">
        <f>DW161*'SouthAfrica-IO-Data'!$AS38</f>
        <v>1145.8372758730613</v>
      </c>
      <c r="ED161">
        <f>DX161*'SouthAfrica-IO-Data'!$AS38</f>
        <v>6598.1249003313442</v>
      </c>
      <c r="EE161">
        <f>(EB161*'Default-Data'!$F$19/wind_dollar_index)/'SouthAfrica-IO-Data'!$AT38</f>
        <v>0</v>
      </c>
      <c r="EF161">
        <f>(EC161*'Default-Data'!$F$19/wind_dollar_index)/'SouthAfrica-IO-Data'!$AT38</f>
        <v>5.5924697010979775E-2</v>
      </c>
      <c r="EG161">
        <f>(ED161*'Default-Data'!$F$19/wind_dollar_index)/'SouthAfrica-IO-Data'!$AT38</f>
        <v>0.32203362873709657</v>
      </c>
      <c r="EI161" t="s">
        <v>154</v>
      </c>
      <c r="EJ161">
        <v>0</v>
      </c>
      <c r="EK161">
        <v>0</v>
      </c>
      <c r="EM161" s="84">
        <v>112808127.46832851</v>
      </c>
      <c r="EN161" s="84">
        <v>4958036.1413942575</v>
      </c>
      <c r="EO161">
        <f>EJ161*'Zambia-IO-Data'!BO36</f>
        <v>0</v>
      </c>
      <c r="EP161">
        <f>EM161*'Zambia-IO-Data'!$BO36</f>
        <v>23501166.547125623</v>
      </c>
      <c r="EQ161">
        <f>EN161*'Zambia-IO-Data'!$BO36</f>
        <v>1032901.0481827921</v>
      </c>
      <c r="ER161">
        <f>EJ161*'Zambia-IO-Data'!BN36</f>
        <v>0</v>
      </c>
      <c r="ES161">
        <f>EM161*'Zambia-IO-Data'!$BN36</f>
        <v>5600036.4001075104</v>
      </c>
      <c r="ET161">
        <f>EN161*'Zambia-IO-Data'!$BN36</f>
        <v>246127.50417873618</v>
      </c>
      <c r="EU161">
        <f>(ER161*'Default-Data'!$F$19/wind_dollar_index)/'Zambia-IO-Data'!$BP36</f>
        <v>0</v>
      </c>
      <c r="EV161">
        <f>(ES161*'Default-Data'!$F$19/wind_dollar_index)/'Zambia-IO-Data'!$BP36</f>
        <v>4346.4803642336128</v>
      </c>
      <c r="EW161">
        <f>(ET161*'Default-Data'!$F$19/wind_dollar_index)/'Zambia-IO-Data'!$BP36</f>
        <v>191.0323947162496</v>
      </c>
      <c r="EX161" s="84">
        <v>544370.05827907857</v>
      </c>
      <c r="EY161" s="84">
        <v>24565.59540059662</v>
      </c>
      <c r="EZ161">
        <f>EK161*'Zambia-IO-Data'!BO36</f>
        <v>0</v>
      </c>
      <c r="FA161">
        <f>EX161*'Zambia-IO-Data'!$BO36</f>
        <v>113407.88726837882</v>
      </c>
      <c r="FB161">
        <f>EY161*'Zambia-IO-Data'!$BO36</f>
        <v>5117.7176839568601</v>
      </c>
      <c r="FC161">
        <f>EK161*'Zambia-IO-Data'!BN36</f>
        <v>0</v>
      </c>
      <c r="FD161">
        <f>EX161*'Zambia-IO-Data'!$BN36</f>
        <v>27023.692440488096</v>
      </c>
      <c r="FE161">
        <f>EY161*'Zambia-IO-Data'!$BN36</f>
        <v>1219.4886265821381</v>
      </c>
      <c r="FF161">
        <f>(FC161*'Default-Data'!$F$19/wind_dollar_index)/'Zambia-IO-Data'!$BP36</f>
        <v>0</v>
      </c>
      <c r="FG161">
        <f>(FD161*'Default-Data'!$F$19/wind_dollar_index)/'Zambia-IO-Data'!$BP36</f>
        <v>20.974497337091393</v>
      </c>
      <c r="FH161">
        <f>(FE161*'Default-Data'!$F$19/wind_dollar_index)/'Zambia-IO-Data'!$BP36</f>
        <v>0.94650873514745748</v>
      </c>
      <c r="FJ161" t="s">
        <v>296</v>
      </c>
      <c r="FK161">
        <f t="shared" si="289"/>
        <v>0</v>
      </c>
      <c r="FL161">
        <f t="shared" si="290"/>
        <v>0</v>
      </c>
      <c r="FN161">
        <v>3873333.8706544875</v>
      </c>
      <c r="FO161">
        <v>14929234.580042778</v>
      </c>
      <c r="FP161">
        <f>FK161*CustomRegion1!C34</f>
        <v>0</v>
      </c>
      <c r="FQ161">
        <f>FN161*CustomRegion1!$C34</f>
        <v>3143096.0403798851</v>
      </c>
      <c r="FR161">
        <f>FO161*CustomRegion1!$C34</f>
        <v>12114632.939325221</v>
      </c>
      <c r="FS161">
        <f>FK161*CustomRegion1!D34</f>
        <v>0</v>
      </c>
      <c r="FT161">
        <f>FN161*CustomRegion1!$D34</f>
        <v>80555.984947333491</v>
      </c>
      <c r="FU161">
        <f>FO161*CustomRegion1!$D34</f>
        <v>310492.00411477144</v>
      </c>
      <c r="FV161">
        <f>(FS161*'Default-Data'!$C$58/wind_dollar_index)/CustomRegion1!$E34</f>
        <v>0</v>
      </c>
      <c r="FW161">
        <f>(FT161*'Default-Data'!$C$58/wind_dollar_index)/CustomRegion1!$E34</f>
        <v>16.025199846813511</v>
      </c>
      <c r="FX161">
        <f>(FU161*'Default-Data'!$C$58/wind_dollar_index)/CustomRegion1!$E34</f>
        <v>61.766936622150467</v>
      </c>
      <c r="FY161">
        <v>17804.972369952658</v>
      </c>
      <c r="FZ161">
        <v>137837.22127712917</v>
      </c>
      <c r="GA161">
        <f>FL161*CustomRegion1!C34</f>
        <v>0</v>
      </c>
      <c r="GB161">
        <f>FY161*CustomRegion1!$C34</f>
        <v>14448.209223341566</v>
      </c>
      <c r="GC161">
        <f>FZ161*CustomRegion1!$C34</f>
        <v>111850.83416005803</v>
      </c>
      <c r="GD161">
        <f>FL161*CustomRegion1!D34</f>
        <v>0</v>
      </c>
      <c r="GE161">
        <f>FY161*CustomRegion1!$D34</f>
        <v>370.3004011836548</v>
      </c>
      <c r="GF161">
        <f>FZ161*CustomRegion1!$D34</f>
        <v>2866.6811313393146</v>
      </c>
      <c r="GG161">
        <f>(GD161*'Default-Data'!$C$58/wind_dollar_index)/CustomRegion1!$E34</f>
        <v>0</v>
      </c>
      <c r="GH161">
        <f>(GE161*'Default-Data'!$C$58/wind_dollar_index)/CustomRegion1!$E34</f>
        <v>7.3664767877929291E-2</v>
      </c>
      <c r="GI161">
        <f>(GF161*'Default-Data'!$C$58/wind_dollar_index)/CustomRegion1!$E34</f>
        <v>0.57027591502774633</v>
      </c>
      <c r="GK161" t="s">
        <v>59</v>
      </c>
      <c r="GL161">
        <f t="shared" si="291"/>
        <v>0</v>
      </c>
      <c r="GM161">
        <f t="shared" si="292"/>
        <v>0</v>
      </c>
      <c r="GO161">
        <v>6149915.6335357456</v>
      </c>
      <c r="GP161">
        <v>10396883.870604854</v>
      </c>
      <c r="GQ161">
        <f>GL161*CustomRegion2!C38</f>
        <v>0</v>
      </c>
      <c r="GR161">
        <f>GO161*CustomRegion2!$C38</f>
        <v>3780749.7953337678</v>
      </c>
      <c r="GS161">
        <f>GP161*CustomRegion2!$C38</f>
        <v>6391635.0903335977</v>
      </c>
      <c r="GT161">
        <f>GL161*CustomRegion2!D38</f>
        <v>0</v>
      </c>
      <c r="GU161">
        <f>GO161*CustomRegion2!$D38</f>
        <v>1034663.5153021476</v>
      </c>
      <c r="GV161">
        <f>GP161*CustomRegion2!$D38</f>
        <v>1749174.6317767908</v>
      </c>
      <c r="GW161">
        <f>(GT161*'Default-Data'!$C$59/wind_dollar_index)/CustomRegion2!$E38</f>
        <v>0</v>
      </c>
      <c r="GX161">
        <f>(GU161*'Default-Data'!$C$59/wind_dollar_index)/CustomRegion2!$E38</f>
        <v>65.606727674382228</v>
      </c>
      <c r="GY161">
        <f>(GV161*'Default-Data'!$C$59/wind_dollar_index)/CustomRegion2!$E38</f>
        <v>110.91298960938585</v>
      </c>
      <c r="GZ161">
        <v>0</v>
      </c>
      <c r="HA161">
        <v>0</v>
      </c>
      <c r="HB161">
        <f>GM161*CustomRegion2!C38</f>
        <v>0</v>
      </c>
      <c r="HC161">
        <f>GZ161*CustomRegion2!$C38</f>
        <v>0</v>
      </c>
      <c r="HD161">
        <f>HA161*CustomRegion2!$C38</f>
        <v>0</v>
      </c>
      <c r="HE161">
        <f>GM161*CustomRegion2!D38</f>
        <v>0</v>
      </c>
      <c r="HF161">
        <f>GZ161*CustomRegion2!$D38</f>
        <v>0</v>
      </c>
      <c r="HG161">
        <f>HA161*CustomRegion2!$D38</f>
        <v>0</v>
      </c>
      <c r="HH161">
        <f>(HE161*'Default-Data'!$C$59/wind_dollar_index)/CustomRegion2!$E38</f>
        <v>0</v>
      </c>
      <c r="HI161">
        <f>(HF161*'Default-Data'!$C$59/wind_dollar_index)/CustomRegion2!$E38</f>
        <v>0</v>
      </c>
      <c r="HJ161">
        <f>(HG161*'Default-Data'!$C$59/wind_dollar_index)/CustomRegion2!$E38</f>
        <v>0</v>
      </c>
      <c r="HL161" t="s">
        <v>154</v>
      </c>
      <c r="HM161">
        <f t="shared" si="293"/>
        <v>0</v>
      </c>
      <c r="HN161">
        <f t="shared" si="294"/>
        <v>0</v>
      </c>
      <c r="HP161">
        <v>112808127.46832851</v>
      </c>
      <c r="HQ161">
        <v>4958036.1413942575</v>
      </c>
      <c r="HR161">
        <f>HM161*CustomRegion3!D37</f>
        <v>0</v>
      </c>
      <c r="HS161">
        <f>HP161*CustomRegion3!$D37</f>
        <v>23501166.547125623</v>
      </c>
      <c r="HT161">
        <f>HQ161*CustomRegion3!$D37</f>
        <v>1032901.0481827921</v>
      </c>
      <c r="HU161">
        <f>HM161*CustomRegion3!E37</f>
        <v>0</v>
      </c>
      <c r="HV161">
        <f>HP161*CustomRegion3!$E37</f>
        <v>5600036.4001075104</v>
      </c>
      <c r="HW161">
        <f>HQ161*CustomRegion3!$E37</f>
        <v>246127.50417873618</v>
      </c>
      <c r="HX161">
        <f>(HU161*'Default-Data'!$C$60/wind_dollar_index)/CustomRegion3!$F37</f>
        <v>0</v>
      </c>
      <c r="HY161">
        <f>(HV161*'Default-Data'!$C$60/wind_dollar_index)/CustomRegion3!$F37</f>
        <v>4364.0841785164603</v>
      </c>
      <c r="HZ161">
        <f>(HW161*'Default-Data'!$C$60/wind_dollar_index)/CustomRegion3!$F37</f>
        <v>191.80610091454858</v>
      </c>
      <c r="IA161">
        <v>544370.05827907857</v>
      </c>
      <c r="IB161">
        <v>24565.59540059662</v>
      </c>
      <c r="IC161">
        <f>HN161*CustomRegion3!D37</f>
        <v>0</v>
      </c>
      <c r="ID161">
        <f>IA161*CustomRegion3!$D37</f>
        <v>113407.88726837882</v>
      </c>
      <c r="IE161">
        <f>IB161*CustomRegion3!$D37</f>
        <v>5117.7176839568601</v>
      </c>
      <c r="IF161">
        <f>HN161*CustomRegion3!E37</f>
        <v>0</v>
      </c>
      <c r="IG161">
        <f>IA161*CustomRegion3!$E37</f>
        <v>27023.692440488096</v>
      </c>
      <c r="IH161">
        <f>IB161*CustomRegion3!$E37</f>
        <v>1219.4886265821381</v>
      </c>
      <c r="II161">
        <f>(IF161*'Default-Data'!$C$60/wind_dollar_index)/CustomRegion3!$F37</f>
        <v>0</v>
      </c>
      <c r="IJ161">
        <f>(IG161*'Default-Data'!$C$60/wind_dollar_index)/CustomRegion3!$F37</f>
        <v>21.059446796160984</v>
      </c>
      <c r="IK161">
        <f>(IH161*'Default-Data'!$C$60/wind_dollar_index)/CustomRegion3!$F37</f>
        <v>0.95034221939087848</v>
      </c>
    </row>
    <row r="162" spans="30:245" x14ac:dyDescent="0.3">
      <c r="AD162">
        <v>161</v>
      </c>
      <c r="AE162" t="s">
        <v>297</v>
      </c>
      <c r="AF162">
        <v>0</v>
      </c>
      <c r="AG162">
        <v>0</v>
      </c>
      <c r="AI162" s="84">
        <v>1161976.0119386704</v>
      </c>
      <c r="AJ162" s="84">
        <v>192000.64934149454</v>
      </c>
      <c r="AK162">
        <f>AF162*'Colombia-IO-Data'!AN39</f>
        <v>0</v>
      </c>
      <c r="AL162">
        <f>AI162*'Colombia-IO-Data'!$AN39</f>
        <v>838541.87561421224</v>
      </c>
      <c r="AM162">
        <f>AJ162*'Colombia-IO-Data'!$AN39</f>
        <v>138557.58033192615</v>
      </c>
      <c r="AN162">
        <f>AK162*'Colombia-IO-Data'!$AO39</f>
        <v>0</v>
      </c>
      <c r="AO162">
        <f>AL162*'Colombia-IO-Data'!$AO39</f>
        <v>320179.30155712302</v>
      </c>
      <c r="AP162">
        <f>AM162*'Colombia-IO-Data'!$AO39</f>
        <v>52905.252064634253</v>
      </c>
      <c r="AQ162">
        <f>(Calculations!AN162*'Default-Data'!$F$19/wind_dollar_index)/'Colombia-IO-Data'!$AP39</f>
        <v>0</v>
      </c>
      <c r="AR162">
        <f>(Calculations!AO162*'Default-Data'!$F$19/wind_dollar_index)/'Colombia-IO-Data'!$AP39</f>
        <v>56.082998783344912</v>
      </c>
      <c r="AS162">
        <f>(Calculations!AP162*'Default-Data'!$F$19/wind_dollar_index)/'Colombia-IO-Data'!$AP39</f>
        <v>9.266948777586995</v>
      </c>
      <c r="AT162" s="84">
        <v>9564.3031609491791</v>
      </c>
      <c r="AU162" s="84">
        <v>2125.9287044372504</v>
      </c>
      <c r="AV162">
        <f>AG162*'Colombia-IO-Data'!AN39</f>
        <v>0</v>
      </c>
      <c r="AW162">
        <f>AT162*'Colombia-IO-Data'!$AN39</f>
        <v>6902.094904820261</v>
      </c>
      <c r="AX162">
        <f>AU162*'Colombia-IO-Data'!$AN39</f>
        <v>1534.1799012413649</v>
      </c>
      <c r="AY162">
        <f>AV162*'Colombia-IO-Data'!$AO39</f>
        <v>0</v>
      </c>
      <c r="AZ162">
        <f>AW162*'Colombia-IO-Data'!$AO39</f>
        <v>2635.4174909721987</v>
      </c>
      <c r="BA162">
        <f>AX162*'Colombia-IO-Data'!$AO39</f>
        <v>585.79382083051541</v>
      </c>
      <c r="BB162">
        <f>(AY162*'Default-Data'!$F$19/wind_dollar_index)/'Colombia-IO-Data'!$AP39</f>
        <v>0</v>
      </c>
      <c r="BC162">
        <f>(AZ162*'Default-Data'!$F$19/wind_dollar_index)/'Colombia-IO-Data'!$AP39</f>
        <v>0.46162295695254502</v>
      </c>
      <c r="BD162">
        <f>(BA162*'Default-Data'!$F$19/wind_dollar_index)/'Colombia-IO-Data'!$AP39</f>
        <v>0.10260836344246778</v>
      </c>
      <c r="BF162" t="s">
        <v>954</v>
      </c>
      <c r="BG162" s="18">
        <f t="shared" si="285"/>
        <v>0</v>
      </c>
      <c r="BH162" s="18">
        <f t="shared" si="286"/>
        <v>0</v>
      </c>
      <c r="BJ162" s="84">
        <v>2719674.9662034991</v>
      </c>
      <c r="BK162" s="84">
        <v>404791.31196533563</v>
      </c>
      <c r="BL162" s="18">
        <f>BG162*'Mexico-IO-Data'!AQ39</f>
        <v>0</v>
      </c>
      <c r="BM162">
        <f>BJ162*'Mexico-IO-Data'!$AQ39</f>
        <v>2237472.8488200526</v>
      </c>
      <c r="BN162">
        <f>BK162*'Mexico-IO-Data'!$AQ39</f>
        <v>333021.25482480048</v>
      </c>
      <c r="BO162" s="18">
        <f>BG162*'Mexico-IO-Data'!AR39</f>
        <v>0</v>
      </c>
      <c r="BP162">
        <f>BJ162*'Mexico-IO-Data'!$AR39</f>
        <v>101829.96948913834</v>
      </c>
      <c r="BQ162">
        <f>BK162*'Mexico-IO-Data'!$AR39</f>
        <v>15156.18133016787</v>
      </c>
      <c r="BR162">
        <f>(BO162*'Default-Data'!$F$19/wind_dollar_index)/'Mexico-IO-Data'!$AS39</f>
        <v>0</v>
      </c>
      <c r="BS162">
        <f>(BP162*'Default-Data'!$F$19/wind_dollar_index)/'Mexico-IO-Data'!$AS39</f>
        <v>34.158352919236222</v>
      </c>
      <c r="BT162">
        <f>(BQ162*'Default-Data'!$F$19/wind_dollar_index)/'Mexico-IO-Data'!$AS39</f>
        <v>5.0840650682806547</v>
      </c>
      <c r="BU162" s="84">
        <v>11927.762980197236</v>
      </c>
      <c r="BV162" s="84">
        <v>3238.7473283614599</v>
      </c>
      <c r="BW162" s="18">
        <f>BH162*'Mexico-IO-Data'!AQ39</f>
        <v>0</v>
      </c>
      <c r="BX162">
        <f>BU162*'Mexico-IO-Data'!$AQ39</f>
        <v>9812.9541754054371</v>
      </c>
      <c r="BY162">
        <f>BV162*'Mexico-IO-Data'!$AQ39</f>
        <v>2664.5129662362101</v>
      </c>
      <c r="BZ162" s="18">
        <f>BH162*'Mexico-IO-Data'!AR39</f>
        <v>0</v>
      </c>
      <c r="CA162">
        <f>BX162*'Mexico-IO-Data'!$AR39</f>
        <v>367.41626727356487</v>
      </c>
      <c r="CB162">
        <f>BY162*'Mexico-IO-Data'!$AR39</f>
        <v>99.76459592669751</v>
      </c>
      <c r="CC162">
        <f>(CA162*'Default-Data'!$F$19/wind_dollar_index)/'Mexico-IO-Data'!$AS39</f>
        <v>0.12324794546007918</v>
      </c>
      <c r="CD162">
        <f>(CB162*'Default-Data'!$F$19/wind_dollar_index)/'Mexico-IO-Data'!$AS39</f>
        <v>3.3465533708842178E-2</v>
      </c>
      <c r="CE162">
        <f>(CC162*'Default-Data'!$F$19/wind_dollar_index)/'Mexico-IO-Data'!$AS39</f>
        <v>4.1342905617242809E-5</v>
      </c>
      <c r="CG162" t="s">
        <v>297</v>
      </c>
      <c r="CH162">
        <v>0</v>
      </c>
      <c r="CI162">
        <v>0</v>
      </c>
      <c r="CK162" s="84">
        <v>872667.16652671073</v>
      </c>
      <c r="CL162" s="84">
        <v>235686.51228943968</v>
      </c>
      <c r="CM162">
        <f>CH162*'Philippines-IO-Data'!AN39</f>
        <v>0</v>
      </c>
      <c r="CN162">
        <f>CK162*'Philippines-IO-Data'!$AN39</f>
        <v>441194.72458020842</v>
      </c>
      <c r="CO162">
        <f>CL162*'Philippines-IO-Data'!$AN39</f>
        <v>119156.13405128209</v>
      </c>
      <c r="CP162">
        <f>CH162*'Philippines-IO-Data'!AO39</f>
        <v>0</v>
      </c>
      <c r="CQ162">
        <f>CK162*'Philippines-IO-Data'!$AO39</f>
        <v>120605.53140546841</v>
      </c>
      <c r="CR162">
        <f>CL162*'Philippines-IO-Data'!$AO39</f>
        <v>32572.667048886036</v>
      </c>
      <c r="CS162" s="54">
        <f>(CP162*'Default-Data'!$F$19/wind_dollar_index)/'Philippines-IO-Data'!$AP39</f>
        <v>0</v>
      </c>
      <c r="CT162" s="54">
        <f>(CQ162*'Default-Data'!$F$19/wind_dollar_index)/'Philippines-IO-Data'!$AP39</f>
        <v>23.892518916690026</v>
      </c>
      <c r="CU162" s="54">
        <f>(CR162*'Default-Data'!$F$19/wind_dollar_index)/'Philippines-IO-Data'!$AP39</f>
        <v>6.4527974344406305</v>
      </c>
      <c r="CV162" s="84">
        <v>758.74096674978193</v>
      </c>
      <c r="CW162" s="84">
        <v>2161.7715482118824</v>
      </c>
      <c r="CX162">
        <f>CI162*'Philippines-IO-Data'!AN39</f>
        <v>0</v>
      </c>
      <c r="CY162">
        <f>CV162*'Philippines-IO-Data'!$AN39</f>
        <v>383.59700547143819</v>
      </c>
      <c r="CZ162">
        <f>CW162*'Philippines-IO-Data'!$AN39</f>
        <v>1092.9277958453813</v>
      </c>
      <c r="DA162">
        <f>CI162*'Philippines-IO-Data'!AO39</f>
        <v>0</v>
      </c>
      <c r="DB162">
        <f>CV162*'Philippines-IO-Data'!$AO39</f>
        <v>104.86054821813373</v>
      </c>
      <c r="DC162">
        <f>CW162*'Philippines-IO-Data'!$AO39</f>
        <v>298.76408366205681</v>
      </c>
      <c r="DD162" s="20">
        <f>(DA162*'Default-Data'!$F$19/wind_dollar_index)/'Philippines-IO-Data'!$AP39</f>
        <v>0</v>
      </c>
      <c r="DE162" s="20">
        <f>(DB162*'Default-Data'!$F$19/wind_dollar_index)/'Philippines-IO-Data'!$AP39</f>
        <v>2.0773364228986343E-2</v>
      </c>
      <c r="DF162" s="20">
        <f>(DC162*'Default-Data'!$F$19/wind_dollar_index)/'Philippines-IO-Data'!$AP39</f>
        <v>5.9186559997194264E-2</v>
      </c>
      <c r="DH162" t="s">
        <v>954</v>
      </c>
      <c r="DI162">
        <f t="shared" si="287"/>
        <v>0</v>
      </c>
      <c r="DJ162">
        <f t="shared" si="288"/>
        <v>0</v>
      </c>
      <c r="DL162" s="84">
        <v>3029155.248637598</v>
      </c>
      <c r="DM162" s="84">
        <v>666079.20195158292</v>
      </c>
      <c r="DN162">
        <f>DI162*'SouthAfrica-IO-Data'!AR39</f>
        <v>0</v>
      </c>
      <c r="DO162">
        <f>DL162*'SouthAfrica-IO-Data'!$AR39</f>
        <v>1291883.3719295519</v>
      </c>
      <c r="DP162">
        <f>DM162*'SouthAfrica-IO-Data'!$AR39</f>
        <v>284071.49015435093</v>
      </c>
      <c r="DQ162">
        <f>DI162*'SouthAfrica-IO-Data'!AS39</f>
        <v>0</v>
      </c>
      <c r="DR162">
        <f>DL162*'SouthAfrica-IO-Data'!$AS39</f>
        <v>427290.58570824418</v>
      </c>
      <c r="DS162">
        <f>DM162*'SouthAfrica-IO-Data'!$AS39</f>
        <v>93956.68064817031</v>
      </c>
      <c r="DT162">
        <f>(DQ162*'Default-Data'!$F$19/wind_dollar_index)/'SouthAfrica-IO-Data'!$AT39</f>
        <v>0</v>
      </c>
      <c r="DU162">
        <f>(DR162*'Default-Data'!$F$19/wind_dollar_index)/'SouthAfrica-IO-Data'!$AT39</f>
        <v>20.854703407314275</v>
      </c>
      <c r="DV162">
        <f>(DS162*'Default-Data'!$F$19/wind_dollar_index)/'SouthAfrica-IO-Data'!$AT39</f>
        <v>4.585728713881025</v>
      </c>
      <c r="DW162" s="84">
        <v>5685.2514576661151</v>
      </c>
      <c r="DX162" s="84">
        <v>6499.7921964076786</v>
      </c>
      <c r="DY162">
        <f>DJ162*'SouthAfrica-IO-Data'!AR39</f>
        <v>0</v>
      </c>
      <c r="DZ162">
        <f>'SouthAfrica-IO-Data'!$AR39*Calculations!DW162</f>
        <v>2424.6633865004005</v>
      </c>
      <c r="EA162">
        <f>'SouthAfrica-IO-Data'!$AR39*Calculations!DX162</f>
        <v>2772.0512057984442</v>
      </c>
      <c r="EB162">
        <f>DJ162*'SouthAfrica-IO-Data'!AS39</f>
        <v>0</v>
      </c>
      <c r="EC162">
        <f>DW162*'SouthAfrica-IO-Data'!$AS39</f>
        <v>801.95771621061419</v>
      </c>
      <c r="ED162">
        <f>DX162*'SouthAfrica-IO-Data'!$AS39</f>
        <v>916.85628058648979</v>
      </c>
      <c r="EE162">
        <f>(EB162*'Default-Data'!$F$19/wind_dollar_index)/'SouthAfrica-IO-Data'!$AT39</f>
        <v>0</v>
      </c>
      <c r="EF162">
        <f>(EC162*'Default-Data'!$F$19/wind_dollar_index)/'SouthAfrica-IO-Data'!$AT39</f>
        <v>3.9141022236794824E-2</v>
      </c>
      <c r="EG162">
        <f>(ED162*'Default-Data'!$F$19/wind_dollar_index)/'SouthAfrica-IO-Data'!$AT39</f>
        <v>4.4748858126774413E-2</v>
      </c>
      <c r="EI162" t="s">
        <v>155</v>
      </c>
      <c r="EJ162">
        <v>0</v>
      </c>
      <c r="EK162">
        <v>0</v>
      </c>
      <c r="EM162" s="84">
        <v>1207174.2880310556</v>
      </c>
      <c r="EN162" s="84">
        <v>3939071.4844868686</v>
      </c>
      <c r="EO162">
        <f>EJ162*'Zambia-IO-Data'!BO37</f>
        <v>0</v>
      </c>
      <c r="EP162">
        <f>EM162*'Zambia-IO-Data'!$BO37</f>
        <v>258527.76116021199</v>
      </c>
      <c r="EQ162">
        <f>EN162*'Zambia-IO-Data'!$BO37</f>
        <v>843589.31600125716</v>
      </c>
      <c r="ER162">
        <f>EJ162*'Zambia-IO-Data'!BN37</f>
        <v>0</v>
      </c>
      <c r="ES162">
        <f>EM162*'Zambia-IO-Data'!$BN37</f>
        <v>168164.44660131526</v>
      </c>
      <c r="ET162">
        <f>EN162*'Zambia-IO-Data'!$BN37</f>
        <v>548729.19584144955</v>
      </c>
      <c r="EU162">
        <f>(ER162*'Default-Data'!$F$19/wind_dollar_index)/'Zambia-IO-Data'!$BP37</f>
        <v>0</v>
      </c>
      <c r="EV162">
        <f>(ES162*'Default-Data'!$F$19/wind_dollar_index)/'Zambia-IO-Data'!$BP37</f>
        <v>306.97619289171269</v>
      </c>
      <c r="EW162">
        <f>(ET162*'Default-Data'!$F$19/wind_dollar_index)/'Zambia-IO-Data'!$BP37</f>
        <v>1001.6790283102669</v>
      </c>
      <c r="EX162" s="84">
        <v>1919.3107846248074</v>
      </c>
      <c r="EY162" s="84">
        <v>19306.990654082085</v>
      </c>
      <c r="EZ162">
        <f>EK162*'Zambia-IO-Data'!BO37</f>
        <v>0</v>
      </c>
      <c r="FA162">
        <f>EX162*'Zambia-IO-Data'!$BO37</f>
        <v>411.0385095502765</v>
      </c>
      <c r="FB162">
        <f>EY162*'Zambia-IO-Data'!$BO37</f>
        <v>4134.7741730666903</v>
      </c>
      <c r="FC162">
        <f>EK162*'Zambia-IO-Data'!BN37</f>
        <v>0</v>
      </c>
      <c r="FD162">
        <f>EX162*'Zambia-IO-Data'!$BN37</f>
        <v>267.36805045674038</v>
      </c>
      <c r="FE162">
        <f>EY162*'Zambia-IO-Data'!$BN37</f>
        <v>2689.5448578316254</v>
      </c>
      <c r="FF162">
        <f>(FC162*'Default-Data'!$F$19/wind_dollar_index)/'Zambia-IO-Data'!$BP37</f>
        <v>0</v>
      </c>
      <c r="FG162">
        <f>(FD162*'Default-Data'!$F$19/wind_dollar_index)/'Zambia-IO-Data'!$BP37</f>
        <v>0.48806764978494316</v>
      </c>
      <c r="FH162">
        <f>(FE162*'Default-Data'!$F$19/wind_dollar_index)/'Zambia-IO-Data'!$BP37</f>
        <v>4.9096361196135119</v>
      </c>
      <c r="FJ162" t="s">
        <v>297</v>
      </c>
      <c r="FK162">
        <f t="shared" si="289"/>
        <v>0</v>
      </c>
      <c r="FL162">
        <f t="shared" si="290"/>
        <v>0</v>
      </c>
      <c r="FN162">
        <v>2754318.7371736499</v>
      </c>
      <c r="FO162">
        <v>904736.10116269486</v>
      </c>
      <c r="FP162">
        <f>FK162*CustomRegion1!C35</f>
        <v>0</v>
      </c>
      <c r="FQ162">
        <f>FN162*CustomRegion1!$C35</f>
        <v>1392502.1397218355</v>
      </c>
      <c r="FR162">
        <f>FO162*CustomRegion1!$C35</f>
        <v>457407.83001949813</v>
      </c>
      <c r="FS162">
        <f>FK162*CustomRegion1!D35</f>
        <v>0</v>
      </c>
      <c r="FT162">
        <f>FN162*CustomRegion1!$D35</f>
        <v>380656.09398253798</v>
      </c>
      <c r="FU162">
        <f>FO162*CustomRegion1!$D35</f>
        <v>125037.5658072826</v>
      </c>
      <c r="FV162">
        <f>(FS162*'Default-Data'!$C$58/wind_dollar_index)/CustomRegion1!$E35</f>
        <v>0</v>
      </c>
      <c r="FW162">
        <f>(FT162*'Default-Data'!$C$58/wind_dollar_index)/CustomRegion1!$E35</f>
        <v>75.724851269160951</v>
      </c>
      <c r="FX162">
        <f>(FU162*'Default-Data'!$C$58/wind_dollar_index)/CustomRegion1!$E35</f>
        <v>24.8740299275197</v>
      </c>
      <c r="FY162">
        <v>4442.8607126521811</v>
      </c>
      <c r="FZ162">
        <v>8353.1616778314528</v>
      </c>
      <c r="GA162">
        <f>FL162*CustomRegion1!C35</f>
        <v>0</v>
      </c>
      <c r="GB162">
        <f>FY162*CustomRegion1!$C35</f>
        <v>2246.1790515947073</v>
      </c>
      <c r="GC162">
        <f>FZ162*CustomRegion1!$C35</f>
        <v>4223.1116365852149</v>
      </c>
      <c r="GD162">
        <f>FL162*CustomRegion1!D35</f>
        <v>0</v>
      </c>
      <c r="GE162">
        <f>FY162*CustomRegion1!$D35</f>
        <v>614.01826236061731</v>
      </c>
      <c r="GF162">
        <f>FZ162*CustomRegion1!$D35</f>
        <v>1154.4349801543963</v>
      </c>
      <c r="GG162">
        <f>(GD162*'Default-Data'!$C$58/wind_dollar_index)/CustomRegion1!$E35</f>
        <v>0</v>
      </c>
      <c r="GH162">
        <f>(GE162*'Default-Data'!$C$58/wind_dollar_index)/CustomRegion1!$E35</f>
        <v>0.12214816031800965</v>
      </c>
      <c r="GI162">
        <f>(GF162*'Default-Data'!$C$58/wind_dollar_index)/CustomRegion1!$E35</f>
        <v>0.22965458468692918</v>
      </c>
      <c r="GK162" t="s">
        <v>60</v>
      </c>
      <c r="GL162">
        <f t="shared" si="291"/>
        <v>0</v>
      </c>
      <c r="GM162">
        <f t="shared" si="292"/>
        <v>0</v>
      </c>
      <c r="GO162">
        <v>7652199.5799512928</v>
      </c>
      <c r="GP162">
        <v>9265484.4110153317</v>
      </c>
      <c r="GQ162">
        <f>GL162*CustomRegion2!C39</f>
        <v>0</v>
      </c>
      <c r="GR162">
        <f>GO162*CustomRegion2!$C39</f>
        <v>4733885.4881947553</v>
      </c>
      <c r="GS162">
        <f>GP162*CustomRegion2!$C39</f>
        <v>5731912.9926142609</v>
      </c>
      <c r="GT162">
        <f>GL162*CustomRegion2!D39</f>
        <v>0</v>
      </c>
      <c r="GU162">
        <f>GO162*CustomRegion2!$D39</f>
        <v>1481607.4730315148</v>
      </c>
      <c r="GV162">
        <f>GP162*CustomRegion2!$D39</f>
        <v>1793969.2765703714</v>
      </c>
      <c r="GW162">
        <f>(GT162*'Default-Data'!$C$59/wind_dollar_index)/CustomRegion2!$E39</f>
        <v>0</v>
      </c>
      <c r="GX162">
        <f>(GU162*'Default-Data'!$C$59/wind_dollar_index)/CustomRegion2!$E39</f>
        <v>88.005583839142759</v>
      </c>
      <c r="GY162">
        <f>(GV162*'Default-Data'!$C$59/wind_dollar_index)/CustomRegion2!$E39</f>
        <v>106.55947438698014</v>
      </c>
      <c r="GZ162">
        <v>0</v>
      </c>
      <c r="HA162">
        <v>0</v>
      </c>
      <c r="HB162">
        <f>GM162*CustomRegion2!C39</f>
        <v>0</v>
      </c>
      <c r="HC162">
        <f>GZ162*CustomRegion2!$C39</f>
        <v>0</v>
      </c>
      <c r="HD162">
        <f>HA162*CustomRegion2!$C39</f>
        <v>0</v>
      </c>
      <c r="HE162">
        <f>GM162*CustomRegion2!D39</f>
        <v>0</v>
      </c>
      <c r="HF162">
        <f>GZ162*CustomRegion2!$D39</f>
        <v>0</v>
      </c>
      <c r="HG162">
        <f>HA162*CustomRegion2!$D39</f>
        <v>0</v>
      </c>
      <c r="HH162">
        <f>(HE162*'Default-Data'!$C$59/wind_dollar_index)/CustomRegion2!$E39</f>
        <v>0</v>
      </c>
      <c r="HI162">
        <f>(HF162*'Default-Data'!$C$59/wind_dollar_index)/CustomRegion2!$E39</f>
        <v>0</v>
      </c>
      <c r="HJ162">
        <f>(HG162*'Default-Data'!$C$59/wind_dollar_index)/CustomRegion2!$E39</f>
        <v>0</v>
      </c>
      <c r="HL162" t="s">
        <v>155</v>
      </c>
      <c r="HM162">
        <f t="shared" si="293"/>
        <v>0</v>
      </c>
      <c r="HN162">
        <f t="shared" si="294"/>
        <v>0</v>
      </c>
      <c r="HP162">
        <v>1207174.2880310556</v>
      </c>
      <c r="HQ162">
        <v>3939071.4844868686</v>
      </c>
      <c r="HR162">
        <f>HM162*CustomRegion3!D38</f>
        <v>0</v>
      </c>
      <c r="HS162">
        <f>HP162*CustomRegion3!$D38</f>
        <v>258527.76116021199</v>
      </c>
      <c r="HT162">
        <f>HQ162*CustomRegion3!$D38</f>
        <v>843589.31600125716</v>
      </c>
      <c r="HU162">
        <f>HM162*CustomRegion3!E38</f>
        <v>0</v>
      </c>
      <c r="HV162">
        <f>HP162*CustomRegion3!$E38</f>
        <v>168164.44660131526</v>
      </c>
      <c r="HW162">
        <f>HQ162*CustomRegion3!$E38</f>
        <v>548729.19584144955</v>
      </c>
      <c r="HX162">
        <f>(HU162*'Default-Data'!$C$60/wind_dollar_index)/CustomRegion3!$F38</f>
        <v>0</v>
      </c>
      <c r="HY162">
        <f>(HV162*'Default-Data'!$C$60/wind_dollar_index)/CustomRegion3!$F38</f>
        <v>308.21948664575547</v>
      </c>
      <c r="HZ162">
        <f>(HW162*'Default-Data'!$C$60/wind_dollar_index)/CustomRegion3!$F38</f>
        <v>1005.735959460928</v>
      </c>
      <c r="IA162">
        <v>1919.3107846248074</v>
      </c>
      <c r="IB162">
        <v>19306.990654082085</v>
      </c>
      <c r="IC162">
        <f>HN162*CustomRegion3!D38</f>
        <v>0</v>
      </c>
      <c r="ID162">
        <f>IA162*CustomRegion3!$D38</f>
        <v>411.0385095502765</v>
      </c>
      <c r="IE162">
        <f>IB162*CustomRegion3!$D38</f>
        <v>4134.7741730666903</v>
      </c>
      <c r="IF162">
        <f>HN162*CustomRegion3!E38</f>
        <v>0</v>
      </c>
      <c r="IG162">
        <f>IA162*CustomRegion3!$E38</f>
        <v>267.36805045674038</v>
      </c>
      <c r="IH162">
        <f>IB162*CustomRegion3!$E38</f>
        <v>2689.5448578316254</v>
      </c>
      <c r="II162">
        <f>(IF162*'Default-Data'!$C$60/wind_dollar_index)/CustomRegion3!$F38</f>
        <v>0</v>
      </c>
      <c r="IJ162">
        <f>(IG162*'Default-Data'!$C$60/wind_dollar_index)/CustomRegion3!$F38</f>
        <v>0.49004438763816816</v>
      </c>
      <c r="IK162">
        <f>(IH162*'Default-Data'!$C$60/wind_dollar_index)/CustomRegion3!$F38</f>
        <v>4.9295207884037442</v>
      </c>
    </row>
    <row r="163" spans="30:245" x14ac:dyDescent="0.3">
      <c r="AD163">
        <v>162</v>
      </c>
      <c r="AE163" t="s">
        <v>298</v>
      </c>
      <c r="AF163">
        <v>0</v>
      </c>
      <c r="AG163">
        <v>0</v>
      </c>
      <c r="AI163" s="84">
        <v>2531447.7236099192</v>
      </c>
      <c r="AJ163" s="84">
        <v>754758.83052805811</v>
      </c>
      <c r="AK163">
        <f>AF163*'Colombia-IO-Data'!AN40</f>
        <v>0</v>
      </c>
      <c r="AL163">
        <f>AI163*'Colombia-IO-Data'!$AN40</f>
        <v>1807046.7400288694</v>
      </c>
      <c r="AM163">
        <f>AJ163*'Colombia-IO-Data'!$AN40</f>
        <v>538776.47620105289</v>
      </c>
      <c r="AN163">
        <f>AK163*'Colombia-IO-Data'!$AO40</f>
        <v>0</v>
      </c>
      <c r="AO163">
        <f>AL163*'Colombia-IO-Data'!$AO40</f>
        <v>697533.95303849957</v>
      </c>
      <c r="AP163">
        <f>AM163*'Colombia-IO-Data'!$AO40</f>
        <v>207971.86753601598</v>
      </c>
      <c r="AQ163">
        <f>(Calculations!AN163*'Default-Data'!$F$19/wind_dollar_index)/'Colombia-IO-Data'!$AP40</f>
        <v>0</v>
      </c>
      <c r="AR163">
        <f>(Calculations!AO163*'Default-Data'!$F$19/wind_dollar_index)/'Colombia-IO-Data'!$AP40</f>
        <v>52.250364062033555</v>
      </c>
      <c r="AS163">
        <f>(Calculations!AP163*'Default-Data'!$F$19/wind_dollar_index)/'Colombia-IO-Data'!$AP40</f>
        <v>15.578604806378625</v>
      </c>
      <c r="AT163" s="84">
        <v>17602.148893887497</v>
      </c>
      <c r="AU163" s="84">
        <v>8357.0731049622555</v>
      </c>
      <c r="AV163">
        <f>AG163*'Colombia-IO-Data'!AN40</f>
        <v>0</v>
      </c>
      <c r="AW163">
        <f>AT163*'Colombia-IO-Data'!$AN40</f>
        <v>12565.104734157085</v>
      </c>
      <c r="AX163">
        <f>AU163*'Colombia-IO-Data'!$AN40</f>
        <v>5965.6067828924497</v>
      </c>
      <c r="AY163">
        <f>AV163*'Colombia-IO-Data'!$AO40</f>
        <v>0</v>
      </c>
      <c r="AZ163">
        <f>AW163*'Colombia-IO-Data'!$AO40</f>
        <v>4850.2271587171754</v>
      </c>
      <c r="BA163">
        <f>AX163*'Colombia-IO-Data'!$AO40</f>
        <v>2302.7701438855852</v>
      </c>
      <c r="BB163">
        <f>(AY163*'Default-Data'!$F$19/wind_dollar_index)/'Colombia-IO-Data'!$AP40</f>
        <v>0</v>
      </c>
      <c r="BC163">
        <f>(AZ163*'Default-Data'!$F$19/wind_dollar_index)/'Colombia-IO-Data'!$AP40</f>
        <v>0.36331727469694569</v>
      </c>
      <c r="BD163">
        <f>(BA163*'Default-Data'!$F$19/wind_dollar_index)/'Colombia-IO-Data'!$AP40</f>
        <v>0.17249422461097352</v>
      </c>
      <c r="BF163" t="s">
        <v>955</v>
      </c>
      <c r="BG163" s="18">
        <f t="shared" si="285"/>
        <v>0</v>
      </c>
      <c r="BH163" s="18">
        <f t="shared" si="286"/>
        <v>0</v>
      </c>
      <c r="BJ163" s="84">
        <v>159388.69946455632</v>
      </c>
      <c r="BK163" s="84">
        <v>111749.71091705785</v>
      </c>
      <c r="BL163" s="18">
        <f>BG163*'Mexico-IO-Data'!AQ40</f>
        <v>0</v>
      </c>
      <c r="BM163">
        <f>BJ163*'Mexico-IO-Data'!$AQ40</f>
        <v>112952.58216917652</v>
      </c>
      <c r="BN163">
        <f>BK163*'Mexico-IO-Data'!$AQ40</f>
        <v>79192.680830848854</v>
      </c>
      <c r="BO163" s="18">
        <f>BG163*'Mexico-IO-Data'!AR40</f>
        <v>0</v>
      </c>
      <c r="BP163">
        <f>BJ163*'Mexico-IO-Data'!$AR40</f>
        <v>66581.67709426122</v>
      </c>
      <c r="BQ163">
        <f>BK163*'Mexico-IO-Data'!$AR40</f>
        <v>46681.371970860098</v>
      </c>
      <c r="BR163">
        <f>(BO163*'Default-Data'!$F$19/wind_dollar_index)/'Mexico-IO-Data'!$AS40</f>
        <v>0</v>
      </c>
      <c r="BS163">
        <f>(BP163*'Default-Data'!$F$19/wind_dollar_index)/'Mexico-IO-Data'!$AS40</f>
        <v>4.2218613999849248</v>
      </c>
      <c r="BT163">
        <f>(BQ163*'Default-Data'!$F$19/wind_dollar_index)/'Mexico-IO-Data'!$AS40</f>
        <v>2.9600077832689391</v>
      </c>
      <c r="BU163" s="84">
        <v>1508.0429667448179</v>
      </c>
      <c r="BV163" s="84">
        <v>894.11276126593657</v>
      </c>
      <c r="BW163" s="18">
        <f>BH163*'Mexico-IO-Data'!AQ40</f>
        <v>0</v>
      </c>
      <c r="BX163">
        <f>BU163*'Mexico-IO-Data'!$AQ40</f>
        <v>1068.6914924842029</v>
      </c>
      <c r="BY163">
        <f>BV163*'Mexico-IO-Data'!$AQ40</f>
        <v>633.62299507223179</v>
      </c>
      <c r="BZ163" s="18">
        <f>BH163*'Mexico-IO-Data'!AR40</f>
        <v>0</v>
      </c>
      <c r="CA163">
        <f>BX163*'Mexico-IO-Data'!$AR40</f>
        <v>446.42607728780843</v>
      </c>
      <c r="CB163">
        <f>BY163*'Mexico-IO-Data'!$AR40</f>
        <v>264.68427058581648</v>
      </c>
      <c r="CC163">
        <f>(CA163*'Default-Data'!$F$19/wind_dollar_index)/'Mexico-IO-Data'!$AS40</f>
        <v>2.830732276358558E-2</v>
      </c>
      <c r="CD163">
        <f>(CB163*'Default-Data'!$F$19/wind_dollar_index)/'Mexico-IO-Data'!$AS40</f>
        <v>1.6783300660741983E-2</v>
      </c>
      <c r="CE163">
        <f>(CC163*'Default-Data'!$F$19/wind_dollar_index)/'Mexico-IO-Data'!$AS40</f>
        <v>1.7949321574358072E-6</v>
      </c>
      <c r="CG163" t="s">
        <v>298</v>
      </c>
      <c r="CH163">
        <v>0</v>
      </c>
      <c r="CI163">
        <v>0</v>
      </c>
      <c r="CK163" s="84">
        <v>812740.35340136068</v>
      </c>
      <c r="CL163" s="84">
        <v>808609.38621879125</v>
      </c>
      <c r="CM163">
        <f>CH163*'Philippines-IO-Data'!AN40</f>
        <v>0</v>
      </c>
      <c r="CN163">
        <f>CK163*'Philippines-IO-Data'!$AN40</f>
        <v>406101.03509842802</v>
      </c>
      <c r="CO163">
        <f>CL163*'Philippines-IO-Data'!$AN40</f>
        <v>404036.91949031496</v>
      </c>
      <c r="CP163">
        <f>CH163*'Philippines-IO-Data'!AO40</f>
        <v>0</v>
      </c>
      <c r="CQ163">
        <f>CK163*'Philippines-IO-Data'!$AO40</f>
        <v>141635.76818526897</v>
      </c>
      <c r="CR163">
        <f>CL163*'Philippines-IO-Data'!$AO40</f>
        <v>140915.86704119176</v>
      </c>
      <c r="CS163" s="54">
        <f>(CP163*'Default-Data'!$F$19/wind_dollar_index)/'Philippines-IO-Data'!$AP40</f>
        <v>0</v>
      </c>
      <c r="CT163" s="54">
        <f>(CQ163*'Default-Data'!$F$19/wind_dollar_index)/'Philippines-IO-Data'!$AP40</f>
        <v>28.058707019577259</v>
      </c>
      <c r="CU163" s="54">
        <f>(CR163*'Default-Data'!$F$19/wind_dollar_index)/'Philippines-IO-Data'!$AP40</f>
        <v>27.916091241490054</v>
      </c>
      <c r="CV163" s="84">
        <v>2721.7456631834434</v>
      </c>
      <c r="CW163" s="84">
        <v>7416.7534992335641</v>
      </c>
      <c r="CX163">
        <f>CI163*'Philippines-IO-Data'!AN40</f>
        <v>0</v>
      </c>
      <c r="CY163">
        <f>CV163*'Philippines-IO-Data'!$AN40</f>
        <v>1359.9715166937387</v>
      </c>
      <c r="CZ163">
        <f>CW163*'Philippines-IO-Data'!$AN40</f>
        <v>3705.9206676566082</v>
      </c>
      <c r="DA163">
        <f>CI163*'Philippines-IO-Data'!AO40</f>
        <v>0</v>
      </c>
      <c r="DB163">
        <f>CV163*'Philippines-IO-Data'!$AO40</f>
        <v>474.31696506342809</v>
      </c>
      <c r="DC163">
        <f>CW163*'Philippines-IO-Data'!$AO40</f>
        <v>1292.5131315412411</v>
      </c>
      <c r="DD163" s="20">
        <f>(DA163*'Default-Data'!$F$19/wind_dollar_index)/'Philippines-IO-Data'!$AP40</f>
        <v>0</v>
      </c>
      <c r="DE163" s="20">
        <f>(DB163*'Default-Data'!$F$19/wind_dollar_index)/'Philippines-IO-Data'!$AP40</f>
        <v>9.3964405514580907E-2</v>
      </c>
      <c r="DF163" s="20">
        <f>(DC163*'Default-Data'!$F$19/wind_dollar_index)/'Philippines-IO-Data'!$AP40</f>
        <v>0.25605288650980701</v>
      </c>
      <c r="DH163" t="s">
        <v>955</v>
      </c>
      <c r="DI163">
        <f t="shared" si="287"/>
        <v>0</v>
      </c>
      <c r="DJ163">
        <f t="shared" si="288"/>
        <v>0</v>
      </c>
      <c r="DL163" s="84">
        <v>209088.23796437672</v>
      </c>
      <c r="DM163" s="84">
        <v>105101.69844656179</v>
      </c>
      <c r="DN163">
        <f>DI163*'SouthAfrica-IO-Data'!AR40</f>
        <v>0</v>
      </c>
      <c r="DO163">
        <f>DL163*'SouthAfrica-IO-Data'!$AR40</f>
        <v>104467.51117638804</v>
      </c>
      <c r="DP163">
        <f>DM163*'SouthAfrica-IO-Data'!$AR40</f>
        <v>52512.34102893067</v>
      </c>
      <c r="DQ163">
        <f>DI163*'SouthAfrica-IO-Data'!AS40</f>
        <v>0</v>
      </c>
      <c r="DR163">
        <f>DL163*'SouthAfrica-IO-Data'!$AS40</f>
        <v>78982.647780143772</v>
      </c>
      <c r="DS163">
        <f>DM163*'SouthAfrica-IO-Data'!$AS40</f>
        <v>39701.948375087399</v>
      </c>
      <c r="DT163">
        <f>(DQ163*'Default-Data'!$F$19/wind_dollar_index)/'SouthAfrica-IO-Data'!$AT40</f>
        <v>0</v>
      </c>
      <c r="DU163">
        <f>(DR163*'Default-Data'!$F$19/wind_dollar_index)/'SouthAfrica-IO-Data'!$AT40</f>
        <v>3.854893482029476</v>
      </c>
      <c r="DV163">
        <f>(DS163*'Default-Data'!$F$19/wind_dollar_index)/'SouthAfrica-IO-Data'!$AT40</f>
        <v>1.9377266566324343</v>
      </c>
      <c r="DW163" s="84">
        <v>1064.3420011163485</v>
      </c>
      <c r="DX163" s="84">
        <v>1025.6125658789329</v>
      </c>
      <c r="DY163">
        <f>DJ163*'SouthAfrica-IO-Data'!AR40</f>
        <v>0</v>
      </c>
      <c r="DZ163">
        <f>'SouthAfrica-IO-Data'!$AR40*Calculations!DW163</f>
        <v>531.78103646396949</v>
      </c>
      <c r="EA163">
        <f>'SouthAfrica-IO-Data'!$AR40*Calculations!DX163</f>
        <v>512.43050891679468</v>
      </c>
      <c r="EB163">
        <f>DJ163*'SouthAfrica-IO-Data'!AS40</f>
        <v>0</v>
      </c>
      <c r="EC163">
        <f>DW163*'SouthAfrica-IO-Data'!$AS40</f>
        <v>402.05298112516681</v>
      </c>
      <c r="ED163">
        <f>DX163*'SouthAfrica-IO-Data'!$AS40</f>
        <v>387.42301737463845</v>
      </c>
      <c r="EE163">
        <f>(EB163*'Default-Data'!$F$19/wind_dollar_index)/'SouthAfrica-IO-Data'!$AT40</f>
        <v>0</v>
      </c>
      <c r="EF163">
        <f>(EC163*'Default-Data'!$F$19/wind_dollar_index)/'SouthAfrica-IO-Data'!$AT40</f>
        <v>1.9622935669163056E-2</v>
      </c>
      <c r="EG163">
        <f>(ED163*'Default-Data'!$F$19/wind_dollar_index)/'SouthAfrica-IO-Data'!$AT40</f>
        <v>1.8908893363804719E-2</v>
      </c>
      <c r="EI163" t="s">
        <v>113</v>
      </c>
      <c r="EJ163">
        <v>0</v>
      </c>
      <c r="EK163">
        <v>0</v>
      </c>
      <c r="EM163" s="84">
        <v>0</v>
      </c>
      <c r="EN163" s="84">
        <v>9413926.0846742466</v>
      </c>
      <c r="EO163">
        <f>EJ163*'Zambia-IO-Data'!BO38</f>
        <v>0</v>
      </c>
      <c r="EP163">
        <f>EM163*'Zambia-IO-Data'!$BO38</f>
        <v>0</v>
      </c>
      <c r="EQ163">
        <f>EN163*'Zambia-IO-Data'!$BO38</f>
        <v>0</v>
      </c>
      <c r="ER163">
        <f>EJ163*'Zambia-IO-Data'!BN38</f>
        <v>0</v>
      </c>
      <c r="ES163">
        <f>EM163*'Zambia-IO-Data'!$BN38</f>
        <v>0</v>
      </c>
      <c r="ET163">
        <f>EN163*'Zambia-IO-Data'!$BN38</f>
        <v>0</v>
      </c>
      <c r="EU163" s="84">
        <v>0</v>
      </c>
      <c r="EV163" s="84">
        <v>0</v>
      </c>
      <c r="EW163" s="84">
        <v>0</v>
      </c>
      <c r="EX163" s="84">
        <v>0</v>
      </c>
      <c r="EY163" s="84">
        <v>40272.74910613423</v>
      </c>
      <c r="EZ163">
        <f>EK163*'Zambia-IO-Data'!BO38</f>
        <v>0</v>
      </c>
      <c r="FA163">
        <f>EX163*'Zambia-IO-Data'!$BO38</f>
        <v>0</v>
      </c>
      <c r="FB163">
        <f>EY163*'Zambia-IO-Data'!$BO38</f>
        <v>0</v>
      </c>
      <c r="FC163">
        <f>EK163*'Zambia-IO-Data'!BN38</f>
        <v>0</v>
      </c>
      <c r="FD163">
        <f>EX163*'Zambia-IO-Data'!$BN38</f>
        <v>0</v>
      </c>
      <c r="FE163">
        <f>EY163*'Zambia-IO-Data'!$BN38</f>
        <v>0</v>
      </c>
      <c r="FF163" s="84">
        <v>0</v>
      </c>
      <c r="FG163" s="84">
        <v>0</v>
      </c>
      <c r="FH163" s="84">
        <v>0</v>
      </c>
      <c r="FJ163" t="s">
        <v>298</v>
      </c>
      <c r="FK163">
        <f t="shared" si="289"/>
        <v>0</v>
      </c>
      <c r="FL163">
        <f t="shared" si="290"/>
        <v>0</v>
      </c>
      <c r="FN163">
        <v>3639780.907722062</v>
      </c>
      <c r="FO163">
        <v>2743693.7929752818</v>
      </c>
      <c r="FP163">
        <f>FK163*CustomRegion1!C36</f>
        <v>0</v>
      </c>
      <c r="FQ163">
        <f>FN163*CustomRegion1!$C36</f>
        <v>1818685.1286163179</v>
      </c>
      <c r="FR163">
        <f>FO163*CustomRegion1!$C36</f>
        <v>1370938.31339534</v>
      </c>
      <c r="FS163">
        <f>FK163*CustomRegion1!D36</f>
        <v>0</v>
      </c>
      <c r="FT163">
        <f>FN163*CustomRegion1!$D36</f>
        <v>634302.41003021272</v>
      </c>
      <c r="FU163">
        <f>FO163*CustomRegion1!$D36</f>
        <v>478141.85232328565</v>
      </c>
      <c r="FV163">
        <f>(FS163*'Default-Data'!$C$58/wind_dollar_index)/CustomRegion1!$E36</f>
        <v>0</v>
      </c>
      <c r="FW163">
        <f>(FT163*'Default-Data'!$C$58/wind_dollar_index)/CustomRegion1!$E36</f>
        <v>126.18333561057247</v>
      </c>
      <c r="FX163">
        <f>(FU163*'Default-Data'!$C$58/wind_dollar_index)/CustomRegion1!$E36</f>
        <v>95.117932498941897</v>
      </c>
      <c r="FY163">
        <v>25702.709186758748</v>
      </c>
      <c r="FZ163">
        <v>25331.715864694783</v>
      </c>
      <c r="GA163">
        <f>FL163*CustomRegion1!C36</f>
        <v>0</v>
      </c>
      <c r="GB163">
        <f>FY163*CustomRegion1!$C36</f>
        <v>12842.843057925524</v>
      </c>
      <c r="GC163">
        <f>FZ163*CustomRegion1!$C36</f>
        <v>12657.469252534593</v>
      </c>
      <c r="GD163">
        <f>FL163*CustomRegion1!D36</f>
        <v>0</v>
      </c>
      <c r="GE163">
        <f>FY163*CustomRegion1!$D36</f>
        <v>4479.195532587727</v>
      </c>
      <c r="GF163">
        <f>FZ163*CustomRegion1!$D36</f>
        <v>4414.5427514846024</v>
      </c>
      <c r="GG163">
        <f>(GD163*'Default-Data'!$C$58/wind_dollar_index)/CustomRegion1!$E36</f>
        <v>0</v>
      </c>
      <c r="GH163">
        <f>(GE163*'Default-Data'!$C$58/wind_dollar_index)/CustomRegion1!$E36</f>
        <v>0.89105736351683229</v>
      </c>
      <c r="GI163">
        <f>(GF163*'Default-Data'!$C$58/wind_dollar_index)/CustomRegion1!$E36</f>
        <v>0.87819582705238175</v>
      </c>
      <c r="GK163" t="s">
        <v>61</v>
      </c>
      <c r="GL163">
        <f t="shared" si="291"/>
        <v>0</v>
      </c>
      <c r="GM163">
        <f t="shared" si="292"/>
        <v>0</v>
      </c>
      <c r="GO163">
        <v>9506203.0374320019</v>
      </c>
      <c r="GP163">
        <v>30830543.808178447</v>
      </c>
      <c r="GQ163">
        <f>GL163*CustomRegion2!C40</f>
        <v>0</v>
      </c>
      <c r="GR163">
        <f>GO163*CustomRegion2!$C40</f>
        <v>8514425.9860538431</v>
      </c>
      <c r="GS163">
        <f>GP163*CustomRegion2!$C40</f>
        <v>27614009.750357561</v>
      </c>
      <c r="GT163">
        <f>GL163*CustomRegion2!D40</f>
        <v>0</v>
      </c>
      <c r="GU163">
        <f>GO163*CustomRegion2!$D40</f>
        <v>83806.453326075018</v>
      </c>
      <c r="GV163">
        <f>GP163*CustomRegion2!$D40</f>
        <v>271801.31967553723</v>
      </c>
      <c r="GW163">
        <f>(GT163*'Default-Data'!$C$59/wind_dollar_index)/CustomRegion2!$E40</f>
        <v>0</v>
      </c>
      <c r="GX163">
        <f>(GU163*'Default-Data'!$C$59/wind_dollar_index)/CustomRegion2!$E40</f>
        <v>28.112454751613338</v>
      </c>
      <c r="GY163">
        <f>(GV163*'Default-Data'!$C$59/wind_dollar_index)/CustomRegion2!$E40</f>
        <v>91.174390486107811</v>
      </c>
      <c r="GZ163">
        <v>0</v>
      </c>
      <c r="HA163">
        <v>0</v>
      </c>
      <c r="HB163">
        <f>GM163*CustomRegion2!C40</f>
        <v>0</v>
      </c>
      <c r="HC163">
        <f>GZ163*CustomRegion2!$C40</f>
        <v>0</v>
      </c>
      <c r="HD163">
        <f>HA163*CustomRegion2!$C40</f>
        <v>0</v>
      </c>
      <c r="HE163">
        <f>GM163*CustomRegion2!D40</f>
        <v>0</v>
      </c>
      <c r="HF163">
        <f>GZ163*CustomRegion2!$D40</f>
        <v>0</v>
      </c>
      <c r="HG163">
        <f>HA163*CustomRegion2!$D40</f>
        <v>0</v>
      </c>
      <c r="HH163">
        <f>(HE163*'Default-Data'!$C$59/wind_dollar_index)/CustomRegion2!$E40</f>
        <v>0</v>
      </c>
      <c r="HI163">
        <f>(HF163*'Default-Data'!$C$59/wind_dollar_index)/CustomRegion2!$E40</f>
        <v>0</v>
      </c>
      <c r="HJ163">
        <f>(HG163*'Default-Data'!$C$59/wind_dollar_index)/CustomRegion2!$E40</f>
        <v>0</v>
      </c>
      <c r="HL163" t="s">
        <v>113</v>
      </c>
      <c r="HM163">
        <f t="shared" si="293"/>
        <v>0</v>
      </c>
      <c r="HN163">
        <f t="shared" si="294"/>
        <v>0</v>
      </c>
      <c r="HP163">
        <v>0</v>
      </c>
      <c r="HQ163">
        <v>9413926.0846742466</v>
      </c>
      <c r="HR163">
        <f>HM163*CustomRegion3!D39</f>
        <v>0</v>
      </c>
      <c r="HS163">
        <f>HP163*CustomRegion3!$D39</f>
        <v>0</v>
      </c>
      <c r="HT163">
        <f>HQ163*CustomRegion3!$D39</f>
        <v>0</v>
      </c>
      <c r="HU163">
        <f>HM163*CustomRegion3!E39</f>
        <v>0</v>
      </c>
      <c r="HV163">
        <f>HP163*CustomRegion3!$E39</f>
        <v>0</v>
      </c>
      <c r="HW163">
        <f>HQ163*CustomRegion3!$E39</f>
        <v>0</v>
      </c>
      <c r="HX163">
        <v>0</v>
      </c>
      <c r="HY163">
        <v>0</v>
      </c>
      <c r="HZ163">
        <v>0</v>
      </c>
      <c r="IA163">
        <v>0</v>
      </c>
      <c r="IB163">
        <v>40272.74910613423</v>
      </c>
      <c r="IC163">
        <f>HN163*CustomRegion3!D39</f>
        <v>0</v>
      </c>
      <c r="ID163">
        <f>IA163*CustomRegion3!$D39</f>
        <v>0</v>
      </c>
      <c r="IE163">
        <f>IB163*CustomRegion3!$D39</f>
        <v>0</v>
      </c>
      <c r="IF163">
        <f>HN163*CustomRegion3!E39</f>
        <v>0</v>
      </c>
      <c r="IG163">
        <f>IA163*CustomRegion3!$E39</f>
        <v>0</v>
      </c>
      <c r="IH163">
        <f>IB163*CustomRegion3!$E39</f>
        <v>0</v>
      </c>
      <c r="II163">
        <v>0</v>
      </c>
      <c r="IJ163">
        <v>0</v>
      </c>
      <c r="IK163">
        <v>0</v>
      </c>
    </row>
    <row r="164" spans="30:245" x14ac:dyDescent="0.3">
      <c r="AD164">
        <v>163</v>
      </c>
      <c r="AE164" t="s">
        <v>299</v>
      </c>
      <c r="AF164">
        <f>'Wind-Inputs'!B25*'Wind-Inputs'!C25</f>
        <v>12291000</v>
      </c>
      <c r="AG164">
        <v>0</v>
      </c>
      <c r="AI164" s="84">
        <v>21039980.378558896</v>
      </c>
      <c r="AJ164" s="84">
        <v>6551121.4725992605</v>
      </c>
      <c r="AK164">
        <f>AF164*'Colombia-IO-Data'!AN41</f>
        <v>8964043.3299067933</v>
      </c>
      <c r="AL164">
        <f>AI164*'Colombia-IO-Data'!$AN41</f>
        <v>15344829.206231443</v>
      </c>
      <c r="AM164">
        <f>AJ164*'Colombia-IO-Data'!$AN41</f>
        <v>4777848.5672331434</v>
      </c>
      <c r="AN164">
        <f>AK164*'Colombia-IO-Data'!$AO41</f>
        <v>3361410.0748943966</v>
      </c>
      <c r="AO164">
        <f>AL164*'Colombia-IO-Data'!$AO41</f>
        <v>5754129.2018605722</v>
      </c>
      <c r="AP164">
        <f>AM164*'Colombia-IO-Data'!$AO41</f>
        <v>1791636.6219064493</v>
      </c>
      <c r="AQ164">
        <f>(Calculations!AN164*'Default-Data'!$F$19/wind_dollar_index)/'Colombia-IO-Data'!$AP41</f>
        <v>251.79405161561459</v>
      </c>
      <c r="AR164">
        <f>(Calculations!AO164*'Default-Data'!$F$19/wind_dollar_index)/'Colombia-IO-Data'!$AP41</f>
        <v>431.02610897651755</v>
      </c>
      <c r="AS164">
        <f>(Calculations!AP164*'Default-Data'!$F$19/wind_dollar_index)/'Colombia-IO-Data'!$AP41</f>
        <v>134.20660794173131</v>
      </c>
      <c r="AT164" s="84">
        <v>257694.09918887066</v>
      </c>
      <c r="AU164" s="84">
        <v>72537.344184096641</v>
      </c>
      <c r="AV164">
        <f>AG164*'Colombia-IO-Data'!AN41</f>
        <v>0</v>
      </c>
      <c r="AW164">
        <f>AT164*'Colombia-IO-Data'!$AN41</f>
        <v>187940.85680500654</v>
      </c>
      <c r="AX164">
        <f>AU164*'Colombia-IO-Data'!$AN41</f>
        <v>52902.765950907553</v>
      </c>
      <c r="AY164">
        <f>AV164*'Colombia-IO-Data'!$AO41</f>
        <v>0</v>
      </c>
      <c r="AZ164">
        <f>AW164*'Colombia-IO-Data'!$AO41</f>
        <v>70475.595252974177</v>
      </c>
      <c r="BA164">
        <f>AX164*'Colombia-IO-Data'!$AO41</f>
        <v>19837.910629444705</v>
      </c>
      <c r="BB164">
        <f>(AY164*'Default-Data'!$F$19/wind_dollar_index)/'Colombia-IO-Data'!$AP41</f>
        <v>0</v>
      </c>
      <c r="BC164">
        <f>(AZ164*'Default-Data'!$F$19/wind_dollar_index)/'Colombia-IO-Data'!$AP41</f>
        <v>5.2791344326907339</v>
      </c>
      <c r="BD164">
        <f>(BA164*'Default-Data'!$F$19/wind_dollar_index)/'Colombia-IO-Data'!$AP41</f>
        <v>1.4860037251281448</v>
      </c>
      <c r="BF164" t="s">
        <v>956</v>
      </c>
      <c r="BG164" s="18">
        <f t="shared" si="285"/>
        <v>12291000</v>
      </c>
      <c r="BH164" s="18">
        <f t="shared" si="286"/>
        <v>0</v>
      </c>
      <c r="BJ164" s="84">
        <v>20214776.199919764</v>
      </c>
      <c r="BK164" s="84">
        <v>8593541.2116673999</v>
      </c>
      <c r="BL164" s="18">
        <f>BG164*'Mexico-IO-Data'!AQ41</f>
        <v>9232331.4717361499</v>
      </c>
      <c r="BM164">
        <f>BJ164*'Mexico-IO-Data'!$AQ41</f>
        <v>15184241.681280784</v>
      </c>
      <c r="BN164">
        <f>BK164*'Mexico-IO-Data'!$AQ41</f>
        <v>6455001.3003123049</v>
      </c>
      <c r="BO164" s="18">
        <f>BG164*'Mexico-IO-Data'!AR41</f>
        <v>4083684.4258740526</v>
      </c>
      <c r="BP164">
        <f>BJ164*'Mexico-IO-Data'!$AR41</f>
        <v>6716358.8593395008</v>
      </c>
      <c r="BQ164">
        <f>BK164*'Mexico-IO-Data'!$AR41</f>
        <v>2855203.8409562279</v>
      </c>
      <c r="BR164">
        <f>(BO164*'Default-Data'!$F$19/wind_dollar_index)/'Mexico-IO-Data'!$AS41</f>
        <v>835.98833372102729</v>
      </c>
      <c r="BS164">
        <f>(BP164*'Default-Data'!$F$19/wind_dollar_index)/'Mexico-IO-Data'!$AS41</f>
        <v>1374.9342666922466</v>
      </c>
      <c r="BT164">
        <f>(BQ164*'Default-Data'!$F$19/wind_dollar_index)/'Mexico-IO-Data'!$AS41</f>
        <v>584.50087041776965</v>
      </c>
      <c r="BU164" s="84">
        <v>234923.51395128187</v>
      </c>
      <c r="BV164" s="84">
        <v>68757.178866614093</v>
      </c>
      <c r="BW164" s="18">
        <f>BH164*'Mexico-IO-Data'!AQ41</f>
        <v>0</v>
      </c>
      <c r="BX164">
        <f>BU164*'Mexico-IO-Data'!$AQ41</f>
        <v>176461.78108398552</v>
      </c>
      <c r="BY164">
        <f>BV164*'Mexico-IO-Data'!$AQ41</f>
        <v>51646.657420717027</v>
      </c>
      <c r="BZ164" s="18">
        <f>BH164*'Mexico-IO-Data'!AR41</f>
        <v>0</v>
      </c>
      <c r="CA164">
        <f>BX164*'Mexico-IO-Data'!$AR41</f>
        <v>58629.422111680753</v>
      </c>
      <c r="CB164">
        <f>BY164*'Mexico-IO-Data'!$AR41</f>
        <v>17159.600566059285</v>
      </c>
      <c r="CC164">
        <f>(CA164*'Default-Data'!$F$19/wind_dollar_index)/'Mexico-IO-Data'!$AS41</f>
        <v>12.002277303217454</v>
      </c>
      <c r="CD164">
        <f>(CB164*'Default-Data'!$F$19/wind_dollar_index)/'Mexico-IO-Data'!$AS41</f>
        <v>3.512814504873969</v>
      </c>
      <c r="CE164">
        <f>(CC164*'Default-Data'!$F$19/wind_dollar_index)/'Mexico-IO-Data'!$AS41</f>
        <v>2.4570370178461781E-3</v>
      </c>
      <c r="CG164" t="s">
        <v>299</v>
      </c>
      <c r="CH164">
        <f>'Wind-Inputs'!B25*'Wind-Inputs'!C25</f>
        <v>12291000</v>
      </c>
      <c r="CI164">
        <v>0</v>
      </c>
      <c r="CK164" s="84">
        <v>5107405.1692801975</v>
      </c>
      <c r="CL164" s="84">
        <v>3041761.0833943151</v>
      </c>
      <c r="CM164">
        <f>CH164*'Philippines-IO-Data'!AN41</f>
        <v>5954987.0309361191</v>
      </c>
      <c r="CN164">
        <f>CK164*'Philippines-IO-Data'!$AN41</f>
        <v>2474536.7785208421</v>
      </c>
      <c r="CO164">
        <f>CL164*'Philippines-IO-Data'!$AN41</f>
        <v>1473732.6338637494</v>
      </c>
      <c r="CP164">
        <f>CH164*'Philippines-IO-Data'!AO41</f>
        <v>2330401.253515468</v>
      </c>
      <c r="CQ164">
        <f>CK164*'Philippines-IO-Data'!$AO41</f>
        <v>968375.51124415849</v>
      </c>
      <c r="CR164">
        <f>CL164*'Philippines-IO-Data'!$AO41</f>
        <v>576724.74506847933</v>
      </c>
      <c r="CS164" s="54">
        <f>(CP164*'Default-Data'!$F$19/wind_dollar_index)/'Philippines-IO-Data'!$AP41</f>
        <v>461.66336969990664</v>
      </c>
      <c r="CT164" s="54">
        <f>(CQ164*'Default-Data'!$F$19/wind_dollar_index)/'Philippines-IO-Data'!$AP41</f>
        <v>191.83971042816842</v>
      </c>
      <c r="CU164" s="54">
        <f>(CR164*'Default-Data'!$F$19/wind_dollar_index)/'Philippines-IO-Data'!$AP41</f>
        <v>114.25186490780719</v>
      </c>
      <c r="CV164" s="84">
        <v>15600.557583855607</v>
      </c>
      <c r="CW164" s="84">
        <v>27899.740645594084</v>
      </c>
      <c r="CX164">
        <f>CI164*'Philippines-IO-Data'!AN41</f>
        <v>0</v>
      </c>
      <c r="CY164">
        <f>CV164*'Philippines-IO-Data'!$AN41</f>
        <v>7558.4670154773621</v>
      </c>
      <c r="CZ164">
        <f>CW164*'Philippines-IO-Data'!$AN41</f>
        <v>13517.418738181928</v>
      </c>
      <c r="DA164">
        <f>CI164*'Philippines-IO-Data'!AO41</f>
        <v>0</v>
      </c>
      <c r="DB164">
        <f>CV164*'Philippines-IO-Data'!$AO41</f>
        <v>2957.9008175866361</v>
      </c>
      <c r="DC164">
        <f>CW164*'Philippines-IO-Data'!$AO41</f>
        <v>5289.8535980187862</v>
      </c>
      <c r="DD164" s="20">
        <f>(DA164*'Default-Data'!$F$19/wind_dollar_index)/'Philippines-IO-Data'!$AP41</f>
        <v>0</v>
      </c>
      <c r="DE164" s="20">
        <f>(DB164*'Default-Data'!$F$19/wind_dollar_index)/'Philippines-IO-Data'!$AP41</f>
        <v>0.58597396333579144</v>
      </c>
      <c r="DF164" s="20">
        <f>(DC164*'Default-Data'!$F$19/wind_dollar_index)/'Philippines-IO-Data'!$AP41</f>
        <v>1.0479446977624614</v>
      </c>
      <c r="DH164" t="s">
        <v>956</v>
      </c>
      <c r="DI164">
        <f t="shared" si="287"/>
        <v>12291000</v>
      </c>
      <c r="DJ164">
        <f t="shared" si="288"/>
        <v>0</v>
      </c>
      <c r="DL164" s="84">
        <v>43742918.969991572</v>
      </c>
      <c r="DM164" s="84">
        <v>17517306.6860402</v>
      </c>
      <c r="DN164">
        <f>DI164*'SouthAfrica-IO-Data'!AR41</f>
        <v>5236549.6363544324</v>
      </c>
      <c r="DO164">
        <f>DL164*'SouthAfrica-IO-Data'!$AR41</f>
        <v>18636560.607386768</v>
      </c>
      <c r="DP164">
        <f>DM164*'SouthAfrica-IO-Data'!$AR41</f>
        <v>7463204.4550234219</v>
      </c>
      <c r="DQ164">
        <f>DI164*'SouthAfrica-IO-Data'!AS41</f>
        <v>3380516.1043037218</v>
      </c>
      <c r="DR164">
        <f>DL164*'SouthAfrica-IO-Data'!$AS41</f>
        <v>12031050.526996117</v>
      </c>
      <c r="DS164">
        <f>DM164*'SouthAfrica-IO-Data'!$AS41</f>
        <v>4817959.2674465999</v>
      </c>
      <c r="DT164">
        <f>(DQ164*'Default-Data'!$F$19/wind_dollar_index)/'SouthAfrica-IO-Data'!$AT41</f>
        <v>164.99230986343582</v>
      </c>
      <c r="DU164">
        <f>(DR164*'Default-Data'!$F$19/wind_dollar_index)/'SouthAfrica-IO-Data'!$AT41</f>
        <v>587.19756252770446</v>
      </c>
      <c r="DV164">
        <f>(DS164*'Default-Data'!$F$19/wind_dollar_index)/'SouthAfrica-IO-Data'!$AT41</f>
        <v>235.14936886469621</v>
      </c>
      <c r="DW164" s="84">
        <v>114772.15511724228</v>
      </c>
      <c r="DX164" s="84">
        <v>170938.91081781677</v>
      </c>
      <c r="DY164">
        <f>DJ164*'SouthAfrica-IO-Data'!AR41</f>
        <v>0</v>
      </c>
      <c r="DZ164">
        <f>'SouthAfrica-IO-Data'!$AR41*Calculations!DW164</f>
        <v>48898.388019104183</v>
      </c>
      <c r="EA164">
        <f>'SouthAfrica-IO-Data'!$AR41*Calculations!DX164</f>
        <v>72828.093017806619</v>
      </c>
      <c r="EB164">
        <f>DJ164*'SouthAfrica-IO-Data'!AS41</f>
        <v>0</v>
      </c>
      <c r="EC164">
        <f>DW164*'SouthAfrica-IO-Data'!$AS41</f>
        <v>31566.928541166897</v>
      </c>
      <c r="ED164">
        <f>DX164*'SouthAfrica-IO-Data'!$AS41</f>
        <v>47015.03058105665</v>
      </c>
      <c r="EE164">
        <f>(EB164*'Default-Data'!$F$19/wind_dollar_index)/'SouthAfrica-IO-Data'!$AT41</f>
        <v>0</v>
      </c>
      <c r="EF164">
        <f>(EC164*'Default-Data'!$F$19/wind_dollar_index)/'SouthAfrica-IO-Data'!$AT41</f>
        <v>1.5406820422096135</v>
      </c>
      <c r="EG164">
        <f>(ED164*'Default-Data'!$F$19/wind_dollar_index)/'SouthAfrica-IO-Data'!$AT41</f>
        <v>2.2946550924555735</v>
      </c>
      <c r="EI164" t="s">
        <v>114</v>
      </c>
      <c r="EJ164">
        <v>0</v>
      </c>
      <c r="EK164">
        <v>0</v>
      </c>
      <c r="EM164" s="84">
        <v>0</v>
      </c>
      <c r="EN164" s="84">
        <v>19444375.720819678</v>
      </c>
      <c r="EO164">
        <f>EJ164*'Zambia-IO-Data'!BO39</f>
        <v>0</v>
      </c>
      <c r="EP164">
        <f>EM164*'Zambia-IO-Data'!$BO39</f>
        <v>0</v>
      </c>
      <c r="EQ164">
        <f>EN164*'Zambia-IO-Data'!$BO39</f>
        <v>0</v>
      </c>
      <c r="ER164">
        <f>EJ164*'Zambia-IO-Data'!BN39</f>
        <v>0</v>
      </c>
      <c r="ES164">
        <f>EM164*'Zambia-IO-Data'!$BN39</f>
        <v>0</v>
      </c>
      <c r="ET164">
        <f>EN164*'Zambia-IO-Data'!$BN39</f>
        <v>0</v>
      </c>
      <c r="EU164" s="84">
        <v>0</v>
      </c>
      <c r="EV164" s="84">
        <v>0</v>
      </c>
      <c r="EW164" s="84">
        <v>0</v>
      </c>
      <c r="EX164" s="84">
        <v>0</v>
      </c>
      <c r="EY164" s="84">
        <v>74100.361021213655</v>
      </c>
      <c r="EZ164">
        <f>EK164*'Zambia-IO-Data'!BO39</f>
        <v>0</v>
      </c>
      <c r="FA164">
        <f>EX164*'Zambia-IO-Data'!$BO39</f>
        <v>0</v>
      </c>
      <c r="FB164">
        <f>EY164*'Zambia-IO-Data'!$BO39</f>
        <v>0</v>
      </c>
      <c r="FC164">
        <f>EK164*'Zambia-IO-Data'!BN39</f>
        <v>0</v>
      </c>
      <c r="FD164">
        <f>EX164*'Zambia-IO-Data'!$BN39</f>
        <v>0</v>
      </c>
      <c r="FE164">
        <f>EY164*'Zambia-IO-Data'!$BN39</f>
        <v>0</v>
      </c>
      <c r="FF164" s="84">
        <v>0</v>
      </c>
      <c r="FG164" s="84">
        <v>0</v>
      </c>
      <c r="FH164" s="84">
        <v>0</v>
      </c>
      <c r="FJ164" t="s">
        <v>299</v>
      </c>
      <c r="FK164">
        <f t="shared" si="289"/>
        <v>12291000</v>
      </c>
      <c r="FL164">
        <f t="shared" si="290"/>
        <v>0</v>
      </c>
      <c r="FN164">
        <v>8551927.7870981768</v>
      </c>
      <c r="FO164">
        <v>4759282.4745277017</v>
      </c>
      <c r="FP164">
        <f>FK164*CustomRegion1!C37</f>
        <v>5954987.0309361191</v>
      </c>
      <c r="FQ164">
        <f>FN164*CustomRegion1!$C37</f>
        <v>4143407.2949045533</v>
      </c>
      <c r="FR164">
        <f>FO164*CustomRegion1!$C37</f>
        <v>2305871.4028454986</v>
      </c>
      <c r="FS164">
        <f>FK164*CustomRegion1!D37</f>
        <v>2330401.253515468</v>
      </c>
      <c r="FT164">
        <f>FN164*CustomRegion1!$D37</f>
        <v>1621464.7494123629</v>
      </c>
      <c r="FU164">
        <f>FO164*CustomRegion1!$D37</f>
        <v>902370.66507798829</v>
      </c>
      <c r="FV164">
        <f>(FS164*'Default-Data'!$C$58/wind_dollar_index)/CustomRegion1!$E37</f>
        <v>463.59244238979744</v>
      </c>
      <c r="FW164">
        <f>(FT164*'Default-Data'!$C$58/wind_dollar_index)/CustomRegion1!$E37</f>
        <v>322.56196322203397</v>
      </c>
      <c r="FX164">
        <f>(FU164*'Default-Data'!$C$58/wind_dollar_index)/CustomRegion1!$E37</f>
        <v>179.51081168247143</v>
      </c>
      <c r="FY164">
        <v>50579.981958069358</v>
      </c>
      <c r="FZ164">
        <v>43941.051903543557</v>
      </c>
      <c r="GA164">
        <f>FL164*CustomRegion1!C37</f>
        <v>0</v>
      </c>
      <c r="GB164">
        <f>FY164*CustomRegion1!$C37</f>
        <v>24505.991097981117</v>
      </c>
      <c r="GC164">
        <f>FZ164*CustomRegion1!$C37</f>
        <v>21289.430820217458</v>
      </c>
      <c r="GD164">
        <f>FL164*CustomRegion1!D37</f>
        <v>0</v>
      </c>
      <c r="GE164">
        <f>FY164*CustomRegion1!$D37</f>
        <v>9590.0783791290032</v>
      </c>
      <c r="GF164">
        <f>FZ164*CustomRegion1!$D37</f>
        <v>8331.3223038651158</v>
      </c>
      <c r="GG164">
        <f>(GD164*'Default-Data'!$C$58/wind_dollar_index)/CustomRegion1!$E37</f>
        <v>0</v>
      </c>
      <c r="GH164">
        <f>(GE164*'Default-Data'!$C$58/wind_dollar_index)/CustomRegion1!$E37</f>
        <v>1.9077778351617656</v>
      </c>
      <c r="GI164">
        <f>(GF164*'Default-Data'!$C$58/wind_dollar_index)/CustomRegion1!$E37</f>
        <v>1.6573703989212119</v>
      </c>
      <c r="GK164" t="s">
        <v>62</v>
      </c>
      <c r="GL164">
        <f t="shared" si="291"/>
        <v>12291000</v>
      </c>
      <c r="GM164">
        <f t="shared" si="292"/>
        <v>0</v>
      </c>
      <c r="GO164">
        <v>2834076.8603950553</v>
      </c>
      <c r="GP164">
        <v>1874437.6865963936</v>
      </c>
      <c r="GQ164">
        <f>GL164*CustomRegion2!C41</f>
        <v>10438993.527360586</v>
      </c>
      <c r="GR164">
        <f>GO164*CustomRegion2!$C41</f>
        <v>2407038.483582003</v>
      </c>
      <c r="GS164">
        <f>GP164*CustomRegion2!$C41</f>
        <v>1591997.6306094301</v>
      </c>
      <c r="GT164">
        <f>GL164*CustomRegion2!D41</f>
        <v>468018.15238379006</v>
      </c>
      <c r="GU164">
        <f>GO164*CustomRegion2!$D41</f>
        <v>107916.31404407667</v>
      </c>
      <c r="GV164">
        <f>GP164*CustomRegion2!$D41</f>
        <v>71375.060030867287</v>
      </c>
      <c r="GW164">
        <f>(GT164*'Default-Data'!$C$59/wind_dollar_index)/CustomRegion2!$E41</f>
        <v>156.99434362925538</v>
      </c>
      <c r="GX164">
        <f>(GU164*'Default-Data'!$C$59/wind_dollar_index)/CustomRegion2!$E41</f>
        <v>36.199986696980119</v>
      </c>
      <c r="GY164">
        <f>(GV164*'Default-Data'!$C$59/wind_dollar_index)/CustomRegion2!$E41</f>
        <v>23.942406173715788</v>
      </c>
      <c r="GZ164">
        <v>0</v>
      </c>
      <c r="HA164">
        <v>0</v>
      </c>
      <c r="HB164">
        <f>GM164*CustomRegion2!C41</f>
        <v>0</v>
      </c>
      <c r="HC164">
        <f>GZ164*CustomRegion2!$C41</f>
        <v>0</v>
      </c>
      <c r="HD164">
        <f>HA164*CustomRegion2!$C41</f>
        <v>0</v>
      </c>
      <c r="HE164">
        <f>GM164*CustomRegion2!D41</f>
        <v>0</v>
      </c>
      <c r="HF164">
        <f>GZ164*CustomRegion2!$D41</f>
        <v>0</v>
      </c>
      <c r="HG164">
        <f>HA164*CustomRegion2!$D41</f>
        <v>0</v>
      </c>
      <c r="HH164">
        <f>(HE164*'Default-Data'!$C$59/wind_dollar_index)/CustomRegion2!$E41</f>
        <v>0</v>
      </c>
      <c r="HI164">
        <f>(HF164*'Default-Data'!$C$59/wind_dollar_index)/CustomRegion2!$E41</f>
        <v>0</v>
      </c>
      <c r="HJ164">
        <f>(HG164*'Default-Data'!$C$59/wind_dollar_index)/CustomRegion2!$E41</f>
        <v>0</v>
      </c>
      <c r="HL164" t="s">
        <v>114</v>
      </c>
      <c r="HM164">
        <f t="shared" si="293"/>
        <v>0</v>
      </c>
      <c r="HN164">
        <f t="shared" si="294"/>
        <v>0</v>
      </c>
      <c r="HP164">
        <v>0</v>
      </c>
      <c r="HQ164">
        <v>19444375.720819678</v>
      </c>
      <c r="HR164">
        <f>HM164*CustomRegion3!D40</f>
        <v>0</v>
      </c>
      <c r="HS164">
        <f>HP164*CustomRegion3!$D40</f>
        <v>0</v>
      </c>
      <c r="HT164">
        <f>HQ164*CustomRegion3!$D40</f>
        <v>0</v>
      </c>
      <c r="HU164">
        <f>HM164*CustomRegion3!E40</f>
        <v>0</v>
      </c>
      <c r="HV164">
        <f>HP164*CustomRegion3!$E40</f>
        <v>0</v>
      </c>
      <c r="HW164">
        <f>HQ164*CustomRegion3!$E40</f>
        <v>0</v>
      </c>
      <c r="HX164">
        <v>0</v>
      </c>
      <c r="HY164">
        <v>0</v>
      </c>
      <c r="HZ164">
        <v>0</v>
      </c>
      <c r="IA164">
        <v>0</v>
      </c>
      <c r="IB164">
        <v>74100.361021213655</v>
      </c>
      <c r="IC164">
        <f>HN164*CustomRegion3!D40</f>
        <v>0</v>
      </c>
      <c r="ID164">
        <f>IA164*CustomRegion3!$D40</f>
        <v>0</v>
      </c>
      <c r="IE164">
        <f>IB164*CustomRegion3!$D40</f>
        <v>0</v>
      </c>
      <c r="IF164">
        <f>HN164*CustomRegion3!E40</f>
        <v>0</v>
      </c>
      <c r="IG164">
        <f>IA164*CustomRegion3!$E40</f>
        <v>0</v>
      </c>
      <c r="IH164">
        <f>IB164*CustomRegion3!$E40</f>
        <v>0</v>
      </c>
      <c r="II164">
        <v>0</v>
      </c>
      <c r="IJ164">
        <v>0</v>
      </c>
      <c r="IK164">
        <v>0</v>
      </c>
    </row>
    <row r="165" spans="30:245" x14ac:dyDescent="0.3">
      <c r="AD165">
        <v>164</v>
      </c>
      <c r="AE165" t="s">
        <v>300</v>
      </c>
      <c r="AF165">
        <v>0</v>
      </c>
      <c r="AG165">
        <v>0</v>
      </c>
      <c r="AI165" s="84">
        <v>167576.20721042919</v>
      </c>
      <c r="AJ165" s="84">
        <v>12989427.475475222</v>
      </c>
      <c r="AK165">
        <f>AF165*'Colombia-IO-Data'!AN42</f>
        <v>0</v>
      </c>
      <c r="AL165">
        <f>AI165*'Colombia-IO-Data'!$AN42</f>
        <v>101469.64658922487</v>
      </c>
      <c r="AM165">
        <f>AJ165*'Colombia-IO-Data'!$AN42</f>
        <v>7865272.9839967974</v>
      </c>
      <c r="AN165">
        <f>AK165*'Colombia-IO-Data'!$AO42</f>
        <v>0</v>
      </c>
      <c r="AO165">
        <f>AL165*'Colombia-IO-Data'!$AO42</f>
        <v>85189.445821689631</v>
      </c>
      <c r="AP165">
        <f>AM165*'Colombia-IO-Data'!$AO42</f>
        <v>6603336.7540490292</v>
      </c>
      <c r="AQ165">
        <f>(Calculations!AN165*'Default-Data'!$F$19/wind_dollar_index)/'Colombia-IO-Data'!$AP42</f>
        <v>0</v>
      </c>
      <c r="AR165">
        <f>(Calculations!AO165*'Default-Data'!$F$19/wind_dollar_index)/'Colombia-IO-Data'!$AP42</f>
        <v>6.3813088080323004</v>
      </c>
      <c r="AS165">
        <f>(Calculations!AP165*'Default-Data'!$F$19/wind_dollar_index)/'Colombia-IO-Data'!$AP42</f>
        <v>494.63792826185949</v>
      </c>
      <c r="AT165" s="84">
        <v>148.76425388267091</v>
      </c>
      <c r="AU165" s="84">
        <v>143825.53818973349</v>
      </c>
      <c r="AV165">
        <f>AG165*'Colombia-IO-Data'!AN42</f>
        <v>0</v>
      </c>
      <c r="AW165">
        <f>AT165*'Colombia-IO-Data'!$AN42</f>
        <v>90.078755915684027</v>
      </c>
      <c r="AX165">
        <f>AU165*'Colombia-IO-Data'!$AN42</f>
        <v>87088.297160774149</v>
      </c>
      <c r="AY165">
        <f>AV165*'Colombia-IO-Data'!$AO42</f>
        <v>0</v>
      </c>
      <c r="AZ165">
        <f>AW165*'Colombia-IO-Data'!$AO42</f>
        <v>75.626155749114929</v>
      </c>
      <c r="BA165">
        <f>AX165*'Colombia-IO-Data'!$AO42</f>
        <v>73115.498299851228</v>
      </c>
      <c r="BB165">
        <f>(AY165*'Default-Data'!$F$19/wind_dollar_index)/'Colombia-IO-Data'!$AP42</f>
        <v>0</v>
      </c>
      <c r="BC165">
        <f>(AZ165*'Default-Data'!$F$19/wind_dollar_index)/'Colombia-IO-Data'!$AP42</f>
        <v>5.6649488577442883E-3</v>
      </c>
      <c r="BD165">
        <f>(BA165*'Default-Data'!$F$19/wind_dollar_index)/'Colombia-IO-Data'!$AP42</f>
        <v>5.4768823626473191</v>
      </c>
      <c r="BF165" t="s">
        <v>957</v>
      </c>
      <c r="BG165" s="18">
        <f t="shared" si="285"/>
        <v>0</v>
      </c>
      <c r="BH165" s="18">
        <f t="shared" si="286"/>
        <v>0</v>
      </c>
      <c r="BJ165" s="84">
        <v>6951.999060832507</v>
      </c>
      <c r="BK165" s="84">
        <v>10969003.005859762</v>
      </c>
      <c r="BL165" s="18">
        <f>BG165*'Mexico-IO-Data'!AQ42</f>
        <v>0</v>
      </c>
      <c r="BM165">
        <f>BJ165*'Mexico-IO-Data'!$AQ42</f>
        <v>4981.9021111465991</v>
      </c>
      <c r="BN165">
        <f>BK165*'Mexico-IO-Data'!$AQ42</f>
        <v>7860544.6798668271</v>
      </c>
      <c r="BO165" s="18">
        <f>BG165*'Mexico-IO-Data'!AR42</f>
        <v>0</v>
      </c>
      <c r="BP165">
        <f>BJ165*'Mexico-IO-Data'!$AR42</f>
        <v>4911.3024026363828</v>
      </c>
      <c r="BQ165">
        <f>BK165*'Mexico-IO-Data'!$AR42</f>
        <v>7749151.0493319221</v>
      </c>
      <c r="BR165">
        <f>(BO165*'Default-Data'!$F$19/wind_dollar_index)/'Mexico-IO-Data'!$AS42</f>
        <v>0</v>
      </c>
      <c r="BS165">
        <f>(BP165*'Default-Data'!$F$19/wind_dollar_index)/'Mexico-IO-Data'!$AS42</f>
        <v>2.6617772600681087</v>
      </c>
      <c r="BT165">
        <f>(BQ165*'Default-Data'!$F$19/wind_dollar_index)/'Mexico-IO-Data'!$AS42</f>
        <v>4199.8053381669879</v>
      </c>
      <c r="BU165" s="84">
        <v>139.72808643263673</v>
      </c>
      <c r="BV165" s="84">
        <v>87763.31934480714</v>
      </c>
      <c r="BW165" s="18">
        <f>BH165*'Mexico-IO-Data'!AQ42</f>
        <v>0</v>
      </c>
      <c r="BX165">
        <f>BU165*'Mexico-IO-Data'!$AQ42</f>
        <v>100.13114827749524</v>
      </c>
      <c r="BY165">
        <f>BV165*'Mexico-IO-Data'!$AQ42</f>
        <v>62892.451811230458</v>
      </c>
      <c r="BZ165" s="18">
        <f>BH165*'Mexico-IO-Data'!AR42</f>
        <v>0</v>
      </c>
      <c r="CA165">
        <f>BX165*'Mexico-IO-Data'!$AR42</f>
        <v>70.738552294210464</v>
      </c>
      <c r="CB165">
        <f>BY165*'Mexico-IO-Data'!$AR42</f>
        <v>44430.93950176685</v>
      </c>
      <c r="CC165">
        <f>(CA165*'Default-Data'!$F$19/wind_dollar_index)/'Mexico-IO-Data'!$AS42</f>
        <v>3.8338154418224003E-2</v>
      </c>
      <c r="CD165">
        <f>(CB165*'Default-Data'!$F$19/wind_dollar_index)/'Mexico-IO-Data'!$AS42</f>
        <v>24.080224493156884</v>
      </c>
      <c r="CE165">
        <f>(CC165*'Default-Data'!$F$19/wind_dollar_index)/'Mexico-IO-Data'!$AS42</f>
        <v>2.0778119377994174E-5</v>
      </c>
      <c r="CG165" t="s">
        <v>300</v>
      </c>
      <c r="CH165">
        <v>0</v>
      </c>
      <c r="CI165">
        <v>0</v>
      </c>
      <c r="CK165" s="84">
        <v>68520.28766180067</v>
      </c>
      <c r="CL165" s="84">
        <v>10414718.592542456</v>
      </c>
      <c r="CM165">
        <f>CH165*'Philippines-IO-Data'!AN42</f>
        <v>0</v>
      </c>
      <c r="CN165">
        <f>CK165*'Philippines-IO-Data'!$AN42</f>
        <v>38167.03105258767</v>
      </c>
      <c r="CO165">
        <f>CL165*'Philippines-IO-Data'!$AN42</f>
        <v>5801185.3348819409</v>
      </c>
      <c r="CP165">
        <f>CH165*'Philippines-IO-Data'!AO42</f>
        <v>0</v>
      </c>
      <c r="CQ165">
        <f>CK165*'Philippines-IO-Data'!$AO42</f>
        <v>32415.54311919459</v>
      </c>
      <c r="CR165">
        <f>CL165*'Philippines-IO-Data'!$AO42</f>
        <v>4926989.8176309802</v>
      </c>
      <c r="CS165" s="54">
        <f>(CP165*'Default-Data'!$F$19/wind_dollar_index)/'Philippines-IO-Data'!$AP42</f>
        <v>0</v>
      </c>
      <c r="CT165" s="54">
        <f>(CQ165*'Default-Data'!$F$19/wind_dollar_index)/'Philippines-IO-Data'!$AP42</f>
        <v>6.4216704503075688</v>
      </c>
      <c r="CU165" s="54">
        <f>(CR165*'Default-Data'!$F$19/wind_dollar_index)/'Philippines-IO-Data'!$AP42</f>
        <v>976.05968854219429</v>
      </c>
      <c r="CV165" s="84">
        <v>152.4863351518535</v>
      </c>
      <c r="CW165" s="84">
        <v>95526.223020952908</v>
      </c>
      <c r="CX165">
        <f>CI165*'Philippines-IO-Data'!AN42</f>
        <v>0</v>
      </c>
      <c r="CY165">
        <f>CV165*'Philippines-IO-Data'!$AN42</f>
        <v>84.937627780576918</v>
      </c>
      <c r="CZ165">
        <f>CW165*'Philippines-IO-Data'!$AN42</f>
        <v>53209.822153296416</v>
      </c>
      <c r="DA165">
        <f>CI165*'Philippines-IO-Data'!AO42</f>
        <v>0</v>
      </c>
      <c r="DB165">
        <f>CV165*'Philippines-IO-Data'!$AO42</f>
        <v>72.138158505696026</v>
      </c>
      <c r="DC165">
        <f>CW165*'Philippines-IO-Data'!$AO42</f>
        <v>45191.49739465824</v>
      </c>
      <c r="DD165" s="20">
        <f>(DA165*'Default-Data'!$F$19/wind_dollar_index)/'Philippines-IO-Data'!$AP42</f>
        <v>0</v>
      </c>
      <c r="DE165" s="20">
        <f>(DB165*'Default-Data'!$F$19/wind_dollar_index)/'Philippines-IO-Data'!$AP42</f>
        <v>1.4290906035793787E-2</v>
      </c>
      <c r="DF165" s="20">
        <f>(DC165*'Default-Data'!$F$19/wind_dollar_index)/'Philippines-IO-Data'!$AP42</f>
        <v>8.9526466472371364</v>
      </c>
      <c r="DH165" t="s">
        <v>957</v>
      </c>
      <c r="DI165">
        <f t="shared" si="287"/>
        <v>0</v>
      </c>
      <c r="DJ165">
        <f t="shared" si="288"/>
        <v>0</v>
      </c>
      <c r="DL165" s="84">
        <v>69500.833817815583</v>
      </c>
      <c r="DM165" s="84">
        <v>49274390.445256695</v>
      </c>
      <c r="DN165">
        <f>DI165*'SouthAfrica-IO-Data'!AR42</f>
        <v>0</v>
      </c>
      <c r="DO165">
        <f>DL165*'SouthAfrica-IO-Data'!$AR42</f>
        <v>43019.79448703392</v>
      </c>
      <c r="DP165">
        <f>DM165*'SouthAfrica-IO-Data'!$AR42</f>
        <v>30499981.568356894</v>
      </c>
      <c r="DQ165">
        <f>DI165*'SouthAfrica-IO-Data'!AS42</f>
        <v>0</v>
      </c>
      <c r="DR165">
        <f>DL165*'SouthAfrica-IO-Data'!$AS42</f>
        <v>37944.627347810936</v>
      </c>
      <c r="DS165">
        <f>DM165*'SouthAfrica-IO-Data'!$AS42</f>
        <v>26901812.259359248</v>
      </c>
      <c r="DT165">
        <f>(DQ165*'Default-Data'!$F$19/wind_dollar_index)/'SouthAfrica-IO-Data'!$AT42</f>
        <v>0</v>
      </c>
      <c r="DU165">
        <f>(DR165*'Default-Data'!$F$19/wind_dollar_index)/'SouthAfrica-IO-Data'!$AT42</f>
        <v>1.7727672407286306</v>
      </c>
      <c r="DV165">
        <f>(DS165*'Default-Data'!$F$19/wind_dollar_index)/'SouthAfrica-IO-Data'!$AT42</f>
        <v>1256.8485928845275</v>
      </c>
      <c r="DW165" s="84">
        <v>198.21335399899334</v>
      </c>
      <c r="DX165" s="84">
        <v>480833.65695916861</v>
      </c>
      <c r="DY165">
        <f>DJ165*'SouthAfrica-IO-Data'!AR42</f>
        <v>0</v>
      </c>
      <c r="DZ165">
        <f>'SouthAfrica-IO-Data'!$AR42*Calculations!DW165</f>
        <v>122.69058204358682</v>
      </c>
      <c r="EA165">
        <f>'SouthAfrica-IO-Data'!$AR42*Calculations!DX165</f>
        <v>297627.58183672308</v>
      </c>
      <c r="EB165">
        <f>DJ165*'SouthAfrica-IO-Data'!AS42</f>
        <v>0</v>
      </c>
      <c r="EC165">
        <f>DW165*'SouthAfrica-IO-Data'!$AS42</f>
        <v>108.21642618802069</v>
      </c>
      <c r="ED165">
        <f>DX165*'SouthAfrica-IO-Data'!$AS42</f>
        <v>262515.6120777927</v>
      </c>
      <c r="EE165">
        <f>(EB165*'Default-Data'!$F$19/wind_dollar_index)/'SouthAfrica-IO-Data'!$AT42</f>
        <v>0</v>
      </c>
      <c r="EF165">
        <f>(EC165*'Default-Data'!$F$19/wind_dollar_index)/'SouthAfrica-IO-Data'!$AT42</f>
        <v>5.0558550357174218E-3</v>
      </c>
      <c r="EG165">
        <f>(ED165*'Default-Data'!$F$19/wind_dollar_index)/'SouthAfrica-IO-Data'!$AT42</f>
        <v>12.264689622737441</v>
      </c>
      <c r="EI165" t="s">
        <v>115</v>
      </c>
      <c r="EJ165">
        <v>0</v>
      </c>
      <c r="EK165">
        <v>0</v>
      </c>
      <c r="EM165" s="84">
        <v>0</v>
      </c>
      <c r="EN165" s="84">
        <v>12369781.14928057</v>
      </c>
      <c r="EO165">
        <f>EJ165*'Zambia-IO-Data'!BO40</f>
        <v>0</v>
      </c>
      <c r="EP165">
        <f>EM165*'Zambia-IO-Data'!$BO40</f>
        <v>0</v>
      </c>
      <c r="EQ165">
        <f>EN165*'Zambia-IO-Data'!$BO40</f>
        <v>0</v>
      </c>
      <c r="ER165">
        <f>EJ165*'Zambia-IO-Data'!BN40</f>
        <v>0</v>
      </c>
      <c r="ES165">
        <f>EM165*'Zambia-IO-Data'!$BN40</f>
        <v>0</v>
      </c>
      <c r="ET165">
        <f>EN165*'Zambia-IO-Data'!$BN40</f>
        <v>0</v>
      </c>
      <c r="EU165" s="84">
        <v>0</v>
      </c>
      <c r="EV165" s="84">
        <v>0</v>
      </c>
      <c r="EW165" s="84">
        <v>0</v>
      </c>
      <c r="EX165" s="84">
        <v>0</v>
      </c>
      <c r="EY165" s="84">
        <v>92791.484446233633</v>
      </c>
      <c r="EZ165">
        <f>EK165*'Zambia-IO-Data'!BO40</f>
        <v>0</v>
      </c>
      <c r="FA165">
        <f>EX165*'Zambia-IO-Data'!$BO40</f>
        <v>0</v>
      </c>
      <c r="FB165">
        <f>EY165*'Zambia-IO-Data'!$BO40</f>
        <v>0</v>
      </c>
      <c r="FC165">
        <f>EK165*'Zambia-IO-Data'!BN40</f>
        <v>0</v>
      </c>
      <c r="FD165">
        <f>EX165*'Zambia-IO-Data'!$BN40</f>
        <v>0</v>
      </c>
      <c r="FE165">
        <f>EY165*'Zambia-IO-Data'!$BN40</f>
        <v>0</v>
      </c>
      <c r="FF165" s="84">
        <v>0</v>
      </c>
      <c r="FG165" s="84">
        <v>0</v>
      </c>
      <c r="FH165" s="84">
        <v>0</v>
      </c>
      <c r="FJ165" t="s">
        <v>300</v>
      </c>
      <c r="FK165">
        <f t="shared" si="289"/>
        <v>0</v>
      </c>
      <c r="FL165">
        <f t="shared" si="290"/>
        <v>0</v>
      </c>
      <c r="FN165">
        <v>117931.30514723857</v>
      </c>
      <c r="FO165">
        <v>12291358.918964561</v>
      </c>
      <c r="FP165">
        <f>FK165*CustomRegion1!C38</f>
        <v>0</v>
      </c>
      <c r="FQ165">
        <f>FN165*CustomRegion1!$C38</f>
        <v>65689.855358505083</v>
      </c>
      <c r="FR165">
        <f>FO165*CustomRegion1!$C38</f>
        <v>6846507.7066533212</v>
      </c>
      <c r="FS165">
        <f>FK165*CustomRegion1!D38</f>
        <v>0</v>
      </c>
      <c r="FT165">
        <f>FN165*CustomRegion1!$D38</f>
        <v>55790.882343805184</v>
      </c>
      <c r="FU165">
        <f>FO165*CustomRegion1!$D38</f>
        <v>5814789.8765070979</v>
      </c>
      <c r="FV165">
        <f>(FS165*'Default-Data'!$C$58/wind_dollar_index)/CustomRegion1!$E38</f>
        <v>0</v>
      </c>
      <c r="FW165">
        <f>(FT165*'Default-Data'!$C$58/wind_dollar_index)/CustomRegion1!$E38</f>
        <v>11.098617188705008</v>
      </c>
      <c r="FX165">
        <f>(FU165*'Default-Data'!$C$58/wind_dollar_index)/CustomRegion1!$E38</f>
        <v>1156.7504251754392</v>
      </c>
      <c r="FY165">
        <v>480.35995740718721</v>
      </c>
      <c r="FZ165">
        <v>113482.49302577965</v>
      </c>
      <c r="GA165">
        <f>FL165*CustomRegion1!C38</f>
        <v>0</v>
      </c>
      <c r="GB165">
        <f>FY165*CustomRegion1!$C38</f>
        <v>267.56912494692818</v>
      </c>
      <c r="GC165">
        <f>FZ165*CustomRegion1!$C38</f>
        <v>63211.787093162529</v>
      </c>
      <c r="GD165">
        <f>FL165*CustomRegion1!D38</f>
        <v>0</v>
      </c>
      <c r="GE165">
        <f>FY165*CustomRegion1!$D38</f>
        <v>227.24844631304566</v>
      </c>
      <c r="GF165">
        <f>FZ165*CustomRegion1!$D38</f>
        <v>53686.240549769878</v>
      </c>
      <c r="GG165">
        <f>(GD165*'Default-Data'!$C$58/wind_dollar_index)/CustomRegion1!$E38</f>
        <v>0</v>
      </c>
      <c r="GH165">
        <f>(GE165*'Default-Data'!$C$58/wind_dollar_index)/CustomRegion1!$E38</f>
        <v>4.5207091309544881E-2</v>
      </c>
      <c r="GI165">
        <f>(GF165*'Default-Data'!$C$58/wind_dollar_index)/CustomRegion1!$E38</f>
        <v>10.679935629818695</v>
      </c>
      <c r="GK165" t="s">
        <v>63</v>
      </c>
      <c r="GL165">
        <f t="shared" si="291"/>
        <v>0</v>
      </c>
      <c r="GM165">
        <f t="shared" si="292"/>
        <v>0</v>
      </c>
      <c r="GO165">
        <v>153135.20850655678</v>
      </c>
      <c r="GP165">
        <v>149558.93822426381</v>
      </c>
      <c r="GQ165">
        <f>GL165*CustomRegion2!C42</f>
        <v>0</v>
      </c>
      <c r="GR165">
        <f>GO165*CustomRegion2!$C42</f>
        <v>79228.514317877736</v>
      </c>
      <c r="GS165">
        <f>GP165*CustomRegion2!$C42</f>
        <v>77378.237141070829</v>
      </c>
      <c r="GT165">
        <f>GL165*CustomRegion2!D42</f>
        <v>0</v>
      </c>
      <c r="GU165">
        <f>GO165*CustomRegion2!$D42</f>
        <v>51902.127361788982</v>
      </c>
      <c r="GV165">
        <f>GP165*CustomRegion2!$D42</f>
        <v>50690.021814789296</v>
      </c>
      <c r="GW165">
        <f>(GT165*'Default-Data'!$C$59/wind_dollar_index)/CustomRegion2!$E42</f>
        <v>0</v>
      </c>
      <c r="GX165">
        <f>(GU165*'Default-Data'!$C$59/wind_dollar_index)/CustomRegion2!$E42</f>
        <v>3.2910493944996304</v>
      </c>
      <c r="GY165">
        <f>(GV165*'Default-Data'!$C$59/wind_dollar_index)/CustomRegion2!$E42</f>
        <v>3.2141912881118797</v>
      </c>
      <c r="GZ165">
        <v>0</v>
      </c>
      <c r="HA165">
        <v>0</v>
      </c>
      <c r="HB165">
        <f>GM165*CustomRegion2!C42</f>
        <v>0</v>
      </c>
      <c r="HC165">
        <f>GZ165*CustomRegion2!$C42</f>
        <v>0</v>
      </c>
      <c r="HD165">
        <f>HA165*CustomRegion2!$C42</f>
        <v>0</v>
      </c>
      <c r="HE165">
        <f>GM165*CustomRegion2!D42</f>
        <v>0</v>
      </c>
      <c r="HF165">
        <f>GZ165*CustomRegion2!$D42</f>
        <v>0</v>
      </c>
      <c r="HG165">
        <f>HA165*CustomRegion2!$D42</f>
        <v>0</v>
      </c>
      <c r="HH165">
        <f>(HE165*'Default-Data'!$C$59/wind_dollar_index)/CustomRegion2!$E42</f>
        <v>0</v>
      </c>
      <c r="HI165">
        <f>(HF165*'Default-Data'!$C$59/wind_dollar_index)/CustomRegion2!$E42</f>
        <v>0</v>
      </c>
      <c r="HJ165">
        <f>(HG165*'Default-Data'!$C$59/wind_dollar_index)/CustomRegion2!$E42</f>
        <v>0</v>
      </c>
      <c r="HL165" t="s">
        <v>115</v>
      </c>
      <c r="HM165">
        <f t="shared" si="293"/>
        <v>0</v>
      </c>
      <c r="HN165">
        <f t="shared" si="294"/>
        <v>0</v>
      </c>
      <c r="HP165">
        <v>0</v>
      </c>
      <c r="HQ165">
        <v>12369781.14928057</v>
      </c>
      <c r="HR165">
        <f>HM165*CustomRegion3!D41</f>
        <v>0</v>
      </c>
      <c r="HS165">
        <f>HP165*CustomRegion3!$D41</f>
        <v>0</v>
      </c>
      <c r="HT165">
        <f>HQ165*CustomRegion3!$D41</f>
        <v>0</v>
      </c>
      <c r="HU165">
        <f>HM165*CustomRegion3!E41</f>
        <v>0</v>
      </c>
      <c r="HV165">
        <f>HP165*CustomRegion3!$E41</f>
        <v>0</v>
      </c>
      <c r="HW165">
        <f>HQ165*CustomRegion3!$E41</f>
        <v>0</v>
      </c>
      <c r="HX165">
        <v>0</v>
      </c>
      <c r="HY165">
        <v>0</v>
      </c>
      <c r="HZ165">
        <v>0</v>
      </c>
      <c r="IA165">
        <v>0</v>
      </c>
      <c r="IB165">
        <v>92791.484446233633</v>
      </c>
      <c r="IC165">
        <f>HN165*CustomRegion3!D41</f>
        <v>0</v>
      </c>
      <c r="ID165">
        <f>IA165*CustomRegion3!$D41</f>
        <v>0</v>
      </c>
      <c r="IE165">
        <f>IB165*CustomRegion3!$D41</f>
        <v>0</v>
      </c>
      <c r="IF165">
        <f>HN165*CustomRegion3!E41</f>
        <v>0</v>
      </c>
      <c r="IG165">
        <f>IA165*CustomRegion3!$E41</f>
        <v>0</v>
      </c>
      <c r="IH165">
        <f>IB165*CustomRegion3!$E41</f>
        <v>0</v>
      </c>
      <c r="II165">
        <v>0</v>
      </c>
      <c r="IJ165">
        <v>0</v>
      </c>
      <c r="IK165">
        <v>0</v>
      </c>
    </row>
    <row r="166" spans="30:245" x14ac:dyDescent="0.3">
      <c r="AD166">
        <v>165</v>
      </c>
      <c r="AE166" t="s">
        <v>301</v>
      </c>
      <c r="AF166">
        <v>0</v>
      </c>
      <c r="AG166">
        <v>0</v>
      </c>
      <c r="AI166" s="84">
        <v>171421.76936903689</v>
      </c>
      <c r="AJ166" s="84">
        <v>7566432.6344558876</v>
      </c>
      <c r="AK166">
        <f>AF166*'Colombia-IO-Data'!AN43</f>
        <v>0</v>
      </c>
      <c r="AL166">
        <f>AI166*'Colombia-IO-Data'!$AN43</f>
        <v>135143.02981285547</v>
      </c>
      <c r="AM166">
        <f>AJ166*'Colombia-IO-Data'!$AN43</f>
        <v>5965115.3692964567</v>
      </c>
      <c r="AN166">
        <f>AK166*'Colombia-IO-Data'!$AO43</f>
        <v>0</v>
      </c>
      <c r="AO166">
        <f>AL166*'Colombia-IO-Data'!$AO43</f>
        <v>99491.585753341336</v>
      </c>
      <c r="AP166">
        <f>AM166*'Colombia-IO-Data'!$AO43</f>
        <v>4391486.4726266349</v>
      </c>
      <c r="AQ166">
        <f>(Calculations!AN166*'Default-Data'!$F$19/wind_dollar_index)/'Colombia-IO-Data'!$AP43</f>
        <v>0</v>
      </c>
      <c r="AR166">
        <f>(Calculations!AO166*'Default-Data'!$F$19/wind_dollar_index)/'Colombia-IO-Data'!$AP43</f>
        <v>7.4526430635759908</v>
      </c>
      <c r="AS166">
        <f>(Calculations!AP166*'Default-Data'!$F$19/wind_dollar_index)/'Colombia-IO-Data'!$AP43</f>
        <v>328.95426232473676</v>
      </c>
      <c r="AT166" s="84">
        <v>5906.2567692303464</v>
      </c>
      <c r="AU166" s="84">
        <v>83779.38503307027</v>
      </c>
      <c r="AV166">
        <f>AG166*'Colombia-IO-Data'!AN43</f>
        <v>0</v>
      </c>
      <c r="AW166">
        <f>AT166*'Colombia-IO-Data'!$AN43</f>
        <v>4656.2897908732548</v>
      </c>
      <c r="AX166">
        <f>AU166*'Colombia-IO-Data'!$AN43</f>
        <v>66048.78698254755</v>
      </c>
      <c r="AY166">
        <f>AV166*'Colombia-IO-Data'!$AO43</f>
        <v>0</v>
      </c>
      <c r="AZ166">
        <f>AW166*'Colombia-IO-Data'!$AO43</f>
        <v>3427.9359850270757</v>
      </c>
      <c r="BA166">
        <f>AX166*'Colombia-IO-Data'!$AO43</f>
        <v>48624.768610546649</v>
      </c>
      <c r="BB166">
        <f>(AY166*'Default-Data'!$F$19/wind_dollar_index)/'Colombia-IO-Data'!$AP43</f>
        <v>0</v>
      </c>
      <c r="BC166">
        <f>(AZ166*'Default-Data'!$F$19/wind_dollar_index)/'Colombia-IO-Data'!$AP43</f>
        <v>0.25677732591910757</v>
      </c>
      <c r="BD166">
        <f>(BA166*'Default-Data'!$F$19/wind_dollar_index)/'Colombia-IO-Data'!$AP43</f>
        <v>3.6423486645573724</v>
      </c>
      <c r="BF166" t="s">
        <v>958</v>
      </c>
      <c r="BG166" s="18">
        <f t="shared" si="285"/>
        <v>0</v>
      </c>
      <c r="BH166" s="18">
        <f t="shared" si="286"/>
        <v>0</v>
      </c>
      <c r="BJ166" s="84">
        <v>142956.03151872419</v>
      </c>
      <c r="BK166" s="84">
        <v>9849758.3261294998</v>
      </c>
      <c r="BL166" s="18">
        <f>BG166*'Mexico-IO-Data'!AQ43</f>
        <v>0</v>
      </c>
      <c r="BM166">
        <f>BJ166*'Mexico-IO-Data'!$AQ43</f>
        <v>128261.16306332932</v>
      </c>
      <c r="BN166">
        <f>BK166*'Mexico-IO-Data'!$AQ43</f>
        <v>8837272.8690122496</v>
      </c>
      <c r="BO166" s="18">
        <f>BG166*'Mexico-IO-Data'!AR43</f>
        <v>0</v>
      </c>
      <c r="BP166">
        <f>BJ166*'Mexico-IO-Data'!$AR43</f>
        <v>110609.81669045519</v>
      </c>
      <c r="BQ166">
        <f>BK166*'Mexico-IO-Data'!$AR43</f>
        <v>7621084.2685274882</v>
      </c>
      <c r="BR166">
        <f>(BO166*'Default-Data'!$F$19/wind_dollar_index)/'Mexico-IO-Data'!$AS43</f>
        <v>0</v>
      </c>
      <c r="BS166">
        <f>(BP166*'Default-Data'!$F$19/wind_dollar_index)/'Mexico-IO-Data'!$AS43</f>
        <v>21.015601233357327</v>
      </c>
      <c r="BT166">
        <f>(BQ166*'Default-Data'!$F$19/wind_dollar_index)/'Mexico-IO-Data'!$AS43</f>
        <v>1447.9878255417739</v>
      </c>
      <c r="BU166" s="84">
        <v>6122.9293404404189</v>
      </c>
      <c r="BV166" s="84">
        <v>78808.209368114767</v>
      </c>
      <c r="BW166" s="18">
        <f>BH166*'Mexico-IO-Data'!AQ43</f>
        <v>0</v>
      </c>
      <c r="BX166">
        <f>BU166*'Mexico-IO-Data'!$AQ43</f>
        <v>5493.5355312840366</v>
      </c>
      <c r="BY166">
        <f>BV166*'Mexico-IO-Data'!$AQ43</f>
        <v>70707.283107315612</v>
      </c>
      <c r="BZ166" s="18">
        <f>BH166*'Mexico-IO-Data'!AR43</f>
        <v>0</v>
      </c>
      <c r="CA166">
        <f>BX166*'Mexico-IO-Data'!$AR43</f>
        <v>4250.5304018476609</v>
      </c>
      <c r="CB166">
        <f>BY166*'Mexico-IO-Data'!$AR43</f>
        <v>54708.566963513709</v>
      </c>
      <c r="CC166">
        <f>(CA166*'Default-Data'!$F$19/wind_dollar_index)/'Mexico-IO-Data'!$AS43</f>
        <v>0.80759063370910378</v>
      </c>
      <c r="CD166">
        <f>(CB166*'Default-Data'!$F$19/wind_dollar_index)/'Mexico-IO-Data'!$AS43</f>
        <v>10.394497177146519</v>
      </c>
      <c r="CE166">
        <f>(CC166*'Default-Data'!$F$19/wind_dollar_index)/'Mexico-IO-Data'!$AS43</f>
        <v>1.5344029332696132E-4</v>
      </c>
      <c r="CG166" t="s">
        <v>301</v>
      </c>
      <c r="CH166">
        <v>0</v>
      </c>
      <c r="CI166">
        <v>0</v>
      </c>
      <c r="CK166" s="84">
        <v>159255.18299955491</v>
      </c>
      <c r="CL166" s="84">
        <v>10099426.613207143</v>
      </c>
      <c r="CM166">
        <f>CH166*'Philippines-IO-Data'!AN43</f>
        <v>0</v>
      </c>
      <c r="CN166">
        <f>CK166*'Philippines-IO-Data'!$AN43</f>
        <v>108383.33955639697</v>
      </c>
      <c r="CO166">
        <f>CL166*'Philippines-IO-Data'!$AN43</f>
        <v>6873305.8687779177</v>
      </c>
      <c r="CP166">
        <f>CH166*'Philippines-IO-Data'!AO43</f>
        <v>0</v>
      </c>
      <c r="CQ166">
        <f>CK166*'Philippines-IO-Data'!$AO43</f>
        <v>75388.758491041532</v>
      </c>
      <c r="CR166">
        <f>CL166*'Philippines-IO-Data'!$AO43</f>
        <v>4780900.8127741674</v>
      </c>
      <c r="CS166" s="54">
        <f>(CP166*'Default-Data'!$F$19/wind_dollar_index)/'Philippines-IO-Data'!$AP43</f>
        <v>0</v>
      </c>
      <c r="CT166" s="54">
        <f>(CQ166*'Default-Data'!$F$19/wind_dollar_index)/'Philippines-IO-Data'!$AP43</f>
        <v>14.934865070967346</v>
      </c>
      <c r="CU166" s="54">
        <f>(CR166*'Default-Data'!$F$19/wind_dollar_index)/'Philippines-IO-Data'!$AP43</f>
        <v>947.11877454441765</v>
      </c>
      <c r="CV166" s="84">
        <v>258.36687120381703</v>
      </c>
      <c r="CW166" s="84">
        <v>92634.291600331562</v>
      </c>
      <c r="CX166">
        <f>CI166*'Philippines-IO-Data'!AN43</f>
        <v>0</v>
      </c>
      <c r="CY166">
        <f>CV166*'Philippines-IO-Data'!$AN43</f>
        <v>175.835183536133</v>
      </c>
      <c r="CZ166">
        <f>CW166*'Philippines-IO-Data'!$AN43</f>
        <v>63043.561232874214</v>
      </c>
      <c r="DA166">
        <f>CI166*'Philippines-IO-Data'!AO43</f>
        <v>0</v>
      </c>
      <c r="DB166">
        <f>CV166*'Philippines-IO-Data'!$AO43</f>
        <v>122.30658549634163</v>
      </c>
      <c r="DC166">
        <f>CW166*'Philippines-IO-Data'!$AO43</f>
        <v>43851.535038992297</v>
      </c>
      <c r="DD166" s="20">
        <f>(DA166*'Default-Data'!$F$19/wind_dollar_index)/'Philippines-IO-Data'!$AP43</f>
        <v>0</v>
      </c>
      <c r="DE166" s="20">
        <f>(DB166*'Default-Data'!$F$19/wind_dollar_index)/'Philippines-IO-Data'!$AP43</f>
        <v>2.4229505674850091E-2</v>
      </c>
      <c r="DF166" s="20">
        <f>(DC166*'Default-Data'!$F$19/wind_dollar_index)/'Philippines-IO-Data'!$AP43</f>
        <v>8.6871938478728321</v>
      </c>
      <c r="DH166" t="s">
        <v>958</v>
      </c>
      <c r="DI166">
        <f t="shared" si="287"/>
        <v>0</v>
      </c>
      <c r="DJ166">
        <f t="shared" si="288"/>
        <v>0</v>
      </c>
      <c r="DL166" s="84">
        <v>73318.222301550864</v>
      </c>
      <c r="DM166" s="84">
        <v>2756377.037863926</v>
      </c>
      <c r="DN166">
        <f>DI166*'SouthAfrica-IO-Data'!AR43</f>
        <v>0</v>
      </c>
      <c r="DO166">
        <f>DL166*'SouthAfrica-IO-Data'!$AR43</f>
        <v>37402.94389998234</v>
      </c>
      <c r="DP166">
        <f>DM166*'SouthAfrica-IO-Data'!$AR43</f>
        <v>1406152.6927152893</v>
      </c>
      <c r="DQ166">
        <f>DI166*'SouthAfrica-IO-Data'!AS43</f>
        <v>0</v>
      </c>
      <c r="DR166">
        <f>DL166*'SouthAfrica-IO-Data'!$AS43</f>
        <v>18974.977462586146</v>
      </c>
      <c r="DS166">
        <f>DM166*'SouthAfrica-IO-Data'!$AS43</f>
        <v>713358.70579000155</v>
      </c>
      <c r="DT166">
        <f>(DQ166*'Default-Data'!$F$19/wind_dollar_index)/'SouthAfrica-IO-Data'!$AT43</f>
        <v>0</v>
      </c>
      <c r="DU166">
        <f>(DR166*'Default-Data'!$F$19/wind_dollar_index)/'SouthAfrica-IO-Data'!$AT43</f>
        <v>0.88650807216788785</v>
      </c>
      <c r="DV166">
        <f>(DS166*'Default-Data'!$F$19/wind_dollar_index)/'SouthAfrica-IO-Data'!$AT43</f>
        <v>33.328010654083947</v>
      </c>
      <c r="DW166" s="84">
        <v>388.8709252976488</v>
      </c>
      <c r="DX166" s="84">
        <v>26897.518956563268</v>
      </c>
      <c r="DY166">
        <f>DJ166*'SouthAfrica-IO-Data'!AR43</f>
        <v>0</v>
      </c>
      <c r="DZ166">
        <f>'SouthAfrica-IO-Data'!$AR43*Calculations!DW166</f>
        <v>198.38066099612072</v>
      </c>
      <c r="EA166">
        <f>'SouthAfrica-IO-Data'!$AR43*Calculations!DX166</f>
        <v>13721.641919293603</v>
      </c>
      <c r="EB166">
        <f>DJ166*'SouthAfrica-IO-Data'!AS43</f>
        <v>0</v>
      </c>
      <c r="EC166">
        <f>DW166*'SouthAfrica-IO-Data'!$AS43</f>
        <v>100.64097044019337</v>
      </c>
      <c r="ED166">
        <f>DX166*'SouthAfrica-IO-Data'!$AS43</f>
        <v>6961.1591767886575</v>
      </c>
      <c r="EE166">
        <f>(EB166*'Default-Data'!$F$19/wind_dollar_index)/'SouthAfrica-IO-Data'!$AT43</f>
        <v>0</v>
      </c>
      <c r="EF166">
        <f>(EC166*'Default-Data'!$F$19/wind_dollar_index)/'SouthAfrica-IO-Data'!$AT43</f>
        <v>4.7019308909303616E-3</v>
      </c>
      <c r="EG166">
        <f>(ED166*'Default-Data'!$F$19/wind_dollar_index)/'SouthAfrica-IO-Data'!$AT43</f>
        <v>0.32522430205973152</v>
      </c>
      <c r="EI166" t="s">
        <v>116</v>
      </c>
      <c r="EJ166">
        <v>0</v>
      </c>
      <c r="EK166">
        <v>0</v>
      </c>
      <c r="EM166" s="84">
        <v>0</v>
      </c>
      <c r="EN166" s="84">
        <v>15408014.885769535</v>
      </c>
      <c r="EO166">
        <f>EJ166*'Zambia-IO-Data'!BO41</f>
        <v>0</v>
      </c>
      <c r="EP166">
        <f>EM166*'Zambia-IO-Data'!$BO41</f>
        <v>0</v>
      </c>
      <c r="EQ166">
        <f>EN166*'Zambia-IO-Data'!$BO41</f>
        <v>0</v>
      </c>
      <c r="ER166">
        <f>EJ166*'Zambia-IO-Data'!BN41</f>
        <v>0</v>
      </c>
      <c r="ES166">
        <f>EM166*'Zambia-IO-Data'!$BN41</f>
        <v>0</v>
      </c>
      <c r="ET166">
        <f>EN166*'Zambia-IO-Data'!$BN41</f>
        <v>0</v>
      </c>
      <c r="EU166" s="84">
        <v>0</v>
      </c>
      <c r="EV166" s="84">
        <v>0</v>
      </c>
      <c r="EW166" s="84">
        <v>0</v>
      </c>
      <c r="EX166" s="84">
        <v>0</v>
      </c>
      <c r="EY166" s="84">
        <v>64751.511054090653</v>
      </c>
      <c r="EZ166">
        <f>EK166*'Zambia-IO-Data'!BO41</f>
        <v>0</v>
      </c>
      <c r="FA166">
        <f>EX166*'Zambia-IO-Data'!$BO41</f>
        <v>0</v>
      </c>
      <c r="FB166">
        <f>EY166*'Zambia-IO-Data'!$BO41</f>
        <v>0</v>
      </c>
      <c r="FC166">
        <f>EK166*'Zambia-IO-Data'!BN41</f>
        <v>0</v>
      </c>
      <c r="FD166">
        <f>EX166*'Zambia-IO-Data'!$BN41</f>
        <v>0</v>
      </c>
      <c r="FE166">
        <f>EY166*'Zambia-IO-Data'!$BN41</f>
        <v>0</v>
      </c>
      <c r="FF166" s="84">
        <v>0</v>
      </c>
      <c r="FG166" s="84">
        <v>0</v>
      </c>
      <c r="FH166" s="84">
        <v>0</v>
      </c>
      <c r="FJ166" t="s">
        <v>301</v>
      </c>
      <c r="FK166">
        <f t="shared" si="289"/>
        <v>0</v>
      </c>
      <c r="FL166">
        <f t="shared" si="290"/>
        <v>0</v>
      </c>
      <c r="FN166">
        <v>229953.30983541766</v>
      </c>
      <c r="FO166">
        <v>11917736.088598629</v>
      </c>
      <c r="FP166">
        <f>FK166*CustomRegion1!C39</f>
        <v>0</v>
      </c>
      <c r="FQ166">
        <f>FN166*CustomRegion1!$C39</f>
        <v>156497.93741456495</v>
      </c>
      <c r="FR166">
        <f>FO166*CustomRegion1!$C39</f>
        <v>8110781.7837094925</v>
      </c>
      <c r="FS166">
        <f>FK166*CustomRegion1!D39</f>
        <v>0</v>
      </c>
      <c r="FT166">
        <f>FN166*CustomRegion1!$D39</f>
        <v>108856.07747815904</v>
      </c>
      <c r="FU166">
        <f>FO166*CustomRegion1!$D39</f>
        <v>5641658.3173047686</v>
      </c>
      <c r="FV166">
        <f>(FS166*'Default-Data'!$C$58/wind_dollar_index)/CustomRegion1!$E39</f>
        <v>0</v>
      </c>
      <c r="FW166">
        <f>(FT166*'Default-Data'!$C$58/wind_dollar_index)/CustomRegion1!$E39</f>
        <v>21.655006729397048</v>
      </c>
      <c r="FX166">
        <f>(FU166*'Default-Data'!$C$58/wind_dollar_index)/CustomRegion1!$E39</f>
        <v>1122.3089390732998</v>
      </c>
      <c r="FY166">
        <v>819.48386964982194</v>
      </c>
      <c r="FZ166">
        <v>110032.94358858484</v>
      </c>
      <c r="GA166">
        <f>FL166*CustomRegion1!C39</f>
        <v>0</v>
      </c>
      <c r="GB166">
        <f>FY166*CustomRegion1!$C39</f>
        <v>557.71119553135702</v>
      </c>
      <c r="GC166">
        <f>FZ166*CustomRegion1!$C39</f>
        <v>74884.456899495664</v>
      </c>
      <c r="GD166">
        <f>FL166*CustomRegion1!D39</f>
        <v>0</v>
      </c>
      <c r="GE166">
        <f>FY166*CustomRegion1!$D39</f>
        <v>387.93005271613197</v>
      </c>
      <c r="GF166">
        <f>FZ166*CustomRegion1!$D39</f>
        <v>52087.767908196758</v>
      </c>
      <c r="GG166">
        <f>(GD166*'Default-Data'!$C$58/wind_dollar_index)/CustomRegion1!$E39</f>
        <v>0</v>
      </c>
      <c r="GH166">
        <f>(GE166*'Default-Data'!$C$58/wind_dollar_index)/CustomRegion1!$E39</f>
        <v>7.7171877737269148E-2</v>
      </c>
      <c r="GI166">
        <f>(GF166*'Default-Data'!$C$58/wind_dollar_index)/CustomRegion1!$E39</f>
        <v>10.361947543053692</v>
      </c>
      <c r="GK166" t="s">
        <v>64</v>
      </c>
      <c r="GL166">
        <f t="shared" si="291"/>
        <v>0</v>
      </c>
      <c r="GM166">
        <f t="shared" si="292"/>
        <v>0</v>
      </c>
      <c r="GO166">
        <v>0</v>
      </c>
      <c r="GP166">
        <v>0</v>
      </c>
      <c r="GQ166">
        <f>GL166*CustomRegion2!C43</f>
        <v>0</v>
      </c>
      <c r="GR166">
        <f>GO166*CustomRegion2!$C43</f>
        <v>0</v>
      </c>
      <c r="GS166">
        <f>GP166*CustomRegion2!$C43</f>
        <v>0</v>
      </c>
      <c r="GT166">
        <f>GL166*CustomRegion2!D43</f>
        <v>0</v>
      </c>
      <c r="GU166">
        <f>GO166*CustomRegion2!$D43</f>
        <v>0</v>
      </c>
      <c r="GV166">
        <f>GP166*CustomRegion2!$D43</f>
        <v>0</v>
      </c>
      <c r="GW166">
        <f>(GT166*'Default-Data'!$C$59/wind_dollar_index)/CustomRegion2!$E43</f>
        <v>0</v>
      </c>
      <c r="GX166">
        <f>(GU166*'Default-Data'!$C$59/wind_dollar_index)/CustomRegion2!$E43</f>
        <v>0</v>
      </c>
      <c r="GY166">
        <f>(GV166*'Default-Data'!$C$59/wind_dollar_index)/CustomRegion2!$E43</f>
        <v>0</v>
      </c>
      <c r="GZ166">
        <v>0</v>
      </c>
      <c r="HA166">
        <v>0</v>
      </c>
      <c r="HB166">
        <f>GM166*CustomRegion2!C43</f>
        <v>0</v>
      </c>
      <c r="HC166">
        <f>GZ166*CustomRegion2!$C43</f>
        <v>0</v>
      </c>
      <c r="HD166">
        <f>HA166*CustomRegion2!$C43</f>
        <v>0</v>
      </c>
      <c r="HE166">
        <f>GM166*CustomRegion2!D43</f>
        <v>0</v>
      </c>
      <c r="HF166">
        <f>GZ166*CustomRegion2!$D43</f>
        <v>0</v>
      </c>
      <c r="HG166">
        <f>HA166*CustomRegion2!$D43</f>
        <v>0</v>
      </c>
      <c r="HH166">
        <f>(HE166*'Default-Data'!$C$59/wind_dollar_index)/CustomRegion2!$E43</f>
        <v>0</v>
      </c>
      <c r="HI166">
        <f>(HF166*'Default-Data'!$C$59/wind_dollar_index)/CustomRegion2!$E43</f>
        <v>0</v>
      </c>
      <c r="HJ166">
        <f>(HG166*'Default-Data'!$C$59/wind_dollar_index)/CustomRegion2!$E43</f>
        <v>0</v>
      </c>
      <c r="HL166" t="s">
        <v>116</v>
      </c>
      <c r="HM166">
        <f t="shared" si="293"/>
        <v>0</v>
      </c>
      <c r="HN166">
        <f t="shared" si="294"/>
        <v>0</v>
      </c>
      <c r="HP166">
        <v>0</v>
      </c>
      <c r="HQ166">
        <v>15408014.885769535</v>
      </c>
      <c r="HR166">
        <f>HM166*CustomRegion3!D42</f>
        <v>0</v>
      </c>
      <c r="HS166">
        <f>HP166*CustomRegion3!$D42</f>
        <v>0</v>
      </c>
      <c r="HT166">
        <f>HQ166*CustomRegion3!$D42</f>
        <v>0</v>
      </c>
      <c r="HU166">
        <f>HM166*CustomRegion3!E42</f>
        <v>0</v>
      </c>
      <c r="HV166">
        <f>HP166*CustomRegion3!$E42</f>
        <v>0</v>
      </c>
      <c r="HW166">
        <f>HQ166*CustomRegion3!$E42</f>
        <v>0</v>
      </c>
      <c r="HX166">
        <v>0</v>
      </c>
      <c r="HY166">
        <v>0</v>
      </c>
      <c r="HZ166">
        <v>0</v>
      </c>
      <c r="IA166">
        <v>0</v>
      </c>
      <c r="IB166">
        <v>64751.511054090653</v>
      </c>
      <c r="IC166">
        <f>HN166*CustomRegion3!D42</f>
        <v>0</v>
      </c>
      <c r="ID166">
        <f>IA166*CustomRegion3!$D42</f>
        <v>0</v>
      </c>
      <c r="IE166">
        <f>IB166*CustomRegion3!$D42</f>
        <v>0</v>
      </c>
      <c r="IF166">
        <f>HN166*CustomRegion3!E42</f>
        <v>0</v>
      </c>
      <c r="IG166">
        <f>IA166*CustomRegion3!$E42</f>
        <v>0</v>
      </c>
      <c r="IH166">
        <f>IB166*CustomRegion3!$E42</f>
        <v>0</v>
      </c>
      <c r="II166">
        <v>0</v>
      </c>
      <c r="IJ166">
        <v>0</v>
      </c>
      <c r="IK166">
        <v>0</v>
      </c>
    </row>
    <row r="167" spans="30:245" x14ac:dyDescent="0.3">
      <c r="AD167">
        <v>166</v>
      </c>
      <c r="AE167" t="s">
        <v>302</v>
      </c>
      <c r="AF167">
        <v>0</v>
      </c>
      <c r="AG167">
        <v>0</v>
      </c>
      <c r="AI167" s="84">
        <v>9481.3498133330577</v>
      </c>
      <c r="AJ167" s="84">
        <v>7136403.4425125523</v>
      </c>
      <c r="AK167">
        <f>AF167*'Colombia-IO-Data'!AN44</f>
        <v>0</v>
      </c>
      <c r="AL167">
        <f>AI167*'Colombia-IO-Data'!$AN44</f>
        <v>3761.0464101285775</v>
      </c>
      <c r="AM167">
        <f>AJ167*'Colombia-IO-Data'!$AN44</f>
        <v>2830856.9008757677</v>
      </c>
      <c r="AN167">
        <f>AK167*'Colombia-IO-Data'!$AO44</f>
        <v>0</v>
      </c>
      <c r="AO167">
        <f>AL167*'Colombia-IO-Data'!$AO44</f>
        <v>2792.7973034939437</v>
      </c>
      <c r="AP167">
        <f>AM167*'Colombia-IO-Data'!$AO44</f>
        <v>2102077.0969621688</v>
      </c>
      <c r="AQ167">
        <f>(Calculations!AN167*'Default-Data'!$F$19/wind_dollar_index)/'Colombia-IO-Data'!$AP44</f>
        <v>0</v>
      </c>
      <c r="AR167">
        <f>(Calculations!AO167*'Default-Data'!$F$19/wind_dollar_index)/'Colombia-IO-Data'!$AP44</f>
        <v>0.20920082129818562</v>
      </c>
      <c r="AS167">
        <f>(Calculations!AP167*'Default-Data'!$F$19/wind_dollar_index)/'Colombia-IO-Data'!$AP44</f>
        <v>157.46085638454039</v>
      </c>
      <c r="AT167" s="84">
        <v>44.759510972356281</v>
      </c>
      <c r="AU167" s="84">
        <v>79017.883412977986</v>
      </c>
      <c r="AV167">
        <f>AG167*'Colombia-IO-Data'!AN44</f>
        <v>0</v>
      </c>
      <c r="AW167">
        <f>AT167*'Colombia-IO-Data'!$AN44</f>
        <v>17.755129952589776</v>
      </c>
      <c r="AX167">
        <f>AU167*'Colombia-IO-Data'!$AN44</f>
        <v>31344.685366256483</v>
      </c>
      <c r="AY167">
        <f>AV167*'Colombia-IO-Data'!$AO44</f>
        <v>0</v>
      </c>
      <c r="AZ167">
        <f>AW167*'Colombia-IO-Data'!$AO44</f>
        <v>13.184224188576838</v>
      </c>
      <c r="BA167">
        <f>AX167*'Colombia-IO-Data'!$AO44</f>
        <v>23275.265238419248</v>
      </c>
      <c r="BB167">
        <f>(AY167*'Default-Data'!$F$19/wind_dollar_index)/'Colombia-IO-Data'!$AP44</f>
        <v>0</v>
      </c>
      <c r="BC167">
        <f>(AZ167*'Default-Data'!$F$19/wind_dollar_index)/'Colombia-IO-Data'!$AP44</f>
        <v>9.8759423928800006E-4</v>
      </c>
      <c r="BD167">
        <f>(BA167*'Default-Data'!$F$19/wind_dollar_index)/'Colombia-IO-Data'!$AP44</f>
        <v>1.7434865744530663</v>
      </c>
      <c r="BF167" t="s">
        <v>959</v>
      </c>
      <c r="BG167" s="18">
        <f t="shared" si="285"/>
        <v>0</v>
      </c>
      <c r="BH167" s="18">
        <f t="shared" si="286"/>
        <v>0</v>
      </c>
      <c r="BJ167" s="84">
        <v>0</v>
      </c>
      <c r="BK167" s="84">
        <v>7166057.4621952251</v>
      </c>
      <c r="BL167" s="18">
        <f>BG167*'Mexico-IO-Data'!AQ44</f>
        <v>0</v>
      </c>
      <c r="BM167">
        <f>BJ167*'Mexico-IO-Data'!$AQ44</f>
        <v>0</v>
      </c>
      <c r="BN167">
        <f>BK167*'Mexico-IO-Data'!$AQ44</f>
        <v>5351350.436144135</v>
      </c>
      <c r="BO167" s="18">
        <f>BG167*'Mexico-IO-Data'!AR44</f>
        <v>0</v>
      </c>
      <c r="BP167">
        <f>BJ167*'Mexico-IO-Data'!$AR44</f>
        <v>0</v>
      </c>
      <c r="BQ167">
        <f>BK167*'Mexico-IO-Data'!$AR44</f>
        <v>3759543.9432866937</v>
      </c>
      <c r="BR167">
        <f>(BO167*'Default-Data'!$F$19/wind_dollar_index)/'Mexico-IO-Data'!$AS44</f>
        <v>0</v>
      </c>
      <c r="BS167">
        <f>(BP167*'Default-Data'!$F$19/wind_dollar_index)/'Mexico-IO-Data'!$AS44</f>
        <v>0</v>
      </c>
      <c r="BT167">
        <f>(BQ167*'Default-Data'!$F$19/wind_dollar_index)/'Mexico-IO-Data'!$AS44</f>
        <v>1293.3830192021492</v>
      </c>
      <c r="BU167" s="84">
        <v>0</v>
      </c>
      <c r="BV167" s="84">
        <v>57335.838923729294</v>
      </c>
      <c r="BW167" s="18">
        <f>BH167*'Mexico-IO-Data'!AQ44</f>
        <v>0</v>
      </c>
      <c r="BX167">
        <f>BU167*'Mexico-IO-Data'!$AQ44</f>
        <v>0</v>
      </c>
      <c r="BY167">
        <f>BV167*'Mexico-IO-Data'!$AQ44</f>
        <v>42816.314026206142</v>
      </c>
      <c r="BZ167" s="18">
        <f>BH167*'Mexico-IO-Data'!AR44</f>
        <v>0</v>
      </c>
      <c r="CA167">
        <f>BX167*'Mexico-IO-Data'!$AR44</f>
        <v>0</v>
      </c>
      <c r="CB167">
        <f>BY167*'Mexico-IO-Data'!$AR44</f>
        <v>22462.813746650238</v>
      </c>
      <c r="CC167">
        <f>(CA167*'Default-Data'!$F$19/wind_dollar_index)/'Mexico-IO-Data'!$AS44</f>
        <v>0</v>
      </c>
      <c r="CD167">
        <f>(CB167*'Default-Data'!$F$19/wind_dollar_index)/'Mexico-IO-Data'!$AS44</f>
        <v>7.7278048352905007</v>
      </c>
      <c r="CE167">
        <f>(CC167*'Default-Data'!$F$19/wind_dollar_index)/'Mexico-IO-Data'!$AS44</f>
        <v>0</v>
      </c>
      <c r="CG167" t="s">
        <v>302</v>
      </c>
      <c r="CH167">
        <v>0</v>
      </c>
      <c r="CI167">
        <v>0</v>
      </c>
      <c r="CK167" s="84">
        <v>395204.94591499539</v>
      </c>
      <c r="CL167" s="84">
        <v>4538303.3389460072</v>
      </c>
      <c r="CM167">
        <f>CH167*'Philippines-IO-Data'!AN44</f>
        <v>0</v>
      </c>
      <c r="CN167">
        <f>CK167*'Philippines-IO-Data'!$AN44</f>
        <v>204796.61029344698</v>
      </c>
      <c r="CO167">
        <f>CL167*'Philippines-IO-Data'!$AN44</f>
        <v>2351764.9510881514</v>
      </c>
      <c r="CP167">
        <f>CH167*'Philippines-IO-Data'!AO44</f>
        <v>0</v>
      </c>
      <c r="CQ167">
        <f>CK167*'Philippines-IO-Data'!$AO44</f>
        <v>130744.25648939086</v>
      </c>
      <c r="CR167">
        <f>CL167*'Philippines-IO-Data'!$AO44</f>
        <v>1501390.8654408411</v>
      </c>
      <c r="CS167" s="54">
        <f>(CP167*'Default-Data'!$F$19/wind_dollar_index)/'Philippines-IO-Data'!$AP44</f>
        <v>0</v>
      </c>
      <c r="CT167" s="54">
        <f>(CQ167*'Default-Data'!$F$19/wind_dollar_index)/'Philippines-IO-Data'!$AP44</f>
        <v>25.901047696720369</v>
      </c>
      <c r="CU167" s="54">
        <f>(CR167*'Default-Data'!$F$19/wind_dollar_index)/'Philippines-IO-Data'!$AP44</f>
        <v>297.4325409113402</v>
      </c>
      <c r="CV167" s="84">
        <v>659.39260279821156</v>
      </c>
      <c r="CW167" s="84">
        <v>41626.374542978258</v>
      </c>
      <c r="CX167">
        <f>CI167*'Philippines-IO-Data'!AN44</f>
        <v>0</v>
      </c>
      <c r="CY167">
        <f>CV167*'Philippines-IO-Data'!$AN44</f>
        <v>341.69959485955684</v>
      </c>
      <c r="CZ167">
        <f>CW167*'Philippines-IO-Data'!$AN44</f>
        <v>21570.935519215411</v>
      </c>
      <c r="DA167">
        <f>CI167*'Philippines-IO-Data'!AO44</f>
        <v>0</v>
      </c>
      <c r="DB167">
        <f>CV167*'Philippines-IO-Data'!$AO44</f>
        <v>218.14452596957045</v>
      </c>
      <c r="DC167">
        <f>CW167*'Philippines-IO-Data'!$AO44</f>
        <v>13771.106475831421</v>
      </c>
      <c r="DD167" s="20">
        <f>(DA167*'Default-Data'!$F$19/wind_dollar_index)/'Philippines-IO-Data'!$AP44</f>
        <v>0</v>
      </c>
      <c r="DE167" s="20">
        <f>(DB167*'Default-Data'!$F$19/wind_dollar_index)/'Philippines-IO-Data'!$AP44</f>
        <v>4.3215449180169369E-2</v>
      </c>
      <c r="DF167" s="20">
        <f>(DC167*'Default-Data'!$F$19/wind_dollar_index)/'Philippines-IO-Data'!$AP44</f>
        <v>2.7281204945019315</v>
      </c>
      <c r="DH167" t="s">
        <v>959</v>
      </c>
      <c r="DI167">
        <f t="shared" si="287"/>
        <v>0</v>
      </c>
      <c r="DJ167">
        <f t="shared" si="288"/>
        <v>0</v>
      </c>
      <c r="DL167" s="84">
        <v>746258.99526101933</v>
      </c>
      <c r="DM167" s="84">
        <v>8082080.5884812865</v>
      </c>
      <c r="DN167">
        <f>DI167*'SouthAfrica-IO-Data'!AR44</f>
        <v>0</v>
      </c>
      <c r="DO167">
        <f>DL167*'SouthAfrica-IO-Data'!$AR44</f>
        <v>344795.77920492203</v>
      </c>
      <c r="DP167">
        <f>DM167*'SouthAfrica-IO-Data'!$AR44</f>
        <v>3734182.4913315601</v>
      </c>
      <c r="DQ167">
        <f>DI167*'SouthAfrica-IO-Data'!AS44</f>
        <v>0</v>
      </c>
      <c r="DR167">
        <f>DL167*'SouthAfrica-IO-Data'!$AS44</f>
        <v>152155.39112502694</v>
      </c>
      <c r="DS167">
        <f>DM167*'SouthAfrica-IO-Data'!$AS44</f>
        <v>1647862.3920831054</v>
      </c>
      <c r="DT167">
        <f>(DQ167*'Default-Data'!$F$19/wind_dollar_index)/'SouthAfrica-IO-Data'!$AT44</f>
        <v>0</v>
      </c>
      <c r="DU167">
        <f>(DR167*'Default-Data'!$F$19/wind_dollar_index)/'SouthAfrica-IO-Data'!$AT44</f>
        <v>7.1086768204158126</v>
      </c>
      <c r="DV167">
        <f>(DS167*'Default-Data'!$F$19/wind_dollar_index)/'SouthAfrica-IO-Data'!$AT44</f>
        <v>76.987881291768133</v>
      </c>
      <c r="DW167" s="84">
        <v>2074.0358089820384</v>
      </c>
      <c r="DX167" s="84">
        <v>78867.264111884258</v>
      </c>
      <c r="DY167">
        <f>DJ167*'SouthAfrica-IO-Data'!AR44</f>
        <v>0</v>
      </c>
      <c r="DZ167">
        <f>'SouthAfrica-IO-Data'!$AR44*Calculations!DW167</f>
        <v>958.27158854781419</v>
      </c>
      <c r="EA167">
        <f>'SouthAfrica-IO-Data'!$AR44*Calculations!DX167</f>
        <v>36439.225464486597</v>
      </c>
      <c r="EB167">
        <f>DJ167*'SouthAfrica-IO-Data'!AS44</f>
        <v>0</v>
      </c>
      <c r="EC167">
        <f>DW167*'SouthAfrica-IO-Data'!$AS44</f>
        <v>422.87695254191834</v>
      </c>
      <c r="ED167">
        <f>DX167*'SouthAfrica-IO-Data'!$AS44</f>
        <v>16080.314601376802</v>
      </c>
      <c r="EE167">
        <f>(EB167*'Default-Data'!$F$19/wind_dollar_index)/'SouthAfrica-IO-Data'!$AT44</f>
        <v>0</v>
      </c>
      <c r="EF167">
        <f>(EC167*'Default-Data'!$F$19/wind_dollar_index)/'SouthAfrica-IO-Data'!$AT44</f>
        <v>1.9756747152998917E-2</v>
      </c>
      <c r="EG167">
        <f>(ED167*'Default-Data'!$F$19/wind_dollar_index)/'SouthAfrica-IO-Data'!$AT44</f>
        <v>0.75126986186031519</v>
      </c>
      <c r="EI167" t="s">
        <v>117</v>
      </c>
      <c r="EJ167">
        <v>0</v>
      </c>
      <c r="EK167">
        <v>0</v>
      </c>
      <c r="EM167" s="84">
        <v>0</v>
      </c>
      <c r="EN167" s="84">
        <v>7550427.7853992414</v>
      </c>
      <c r="EO167">
        <f>EJ167*'Zambia-IO-Data'!BO42</f>
        <v>0</v>
      </c>
      <c r="EP167">
        <f>EM167*'Zambia-IO-Data'!$BO42</f>
        <v>0</v>
      </c>
      <c r="EQ167">
        <f>EN167*'Zambia-IO-Data'!$BO42</f>
        <v>0</v>
      </c>
      <c r="ER167">
        <f>EJ167*'Zambia-IO-Data'!BN42</f>
        <v>0</v>
      </c>
      <c r="ES167">
        <f>EM167*'Zambia-IO-Data'!$BN42</f>
        <v>0</v>
      </c>
      <c r="ET167">
        <f>EN167*'Zambia-IO-Data'!$BN42</f>
        <v>0</v>
      </c>
      <c r="EU167" s="84">
        <v>0</v>
      </c>
      <c r="EV167" s="84">
        <v>0</v>
      </c>
      <c r="EW167" s="84">
        <v>0</v>
      </c>
      <c r="EX167" s="84">
        <v>0</v>
      </c>
      <c r="EY167" s="84">
        <v>31895.337150612038</v>
      </c>
      <c r="EZ167">
        <f>EK167*'Zambia-IO-Data'!BO42</f>
        <v>0</v>
      </c>
      <c r="FA167">
        <f>EX167*'Zambia-IO-Data'!$BO42</f>
        <v>0</v>
      </c>
      <c r="FB167">
        <f>EY167*'Zambia-IO-Data'!$BO42</f>
        <v>0</v>
      </c>
      <c r="FC167">
        <f>EK167*'Zambia-IO-Data'!BN42</f>
        <v>0</v>
      </c>
      <c r="FD167">
        <f>EX167*'Zambia-IO-Data'!$BN42</f>
        <v>0</v>
      </c>
      <c r="FE167">
        <f>EY167*'Zambia-IO-Data'!$BN42</f>
        <v>0</v>
      </c>
      <c r="FF167" s="84">
        <v>0</v>
      </c>
      <c r="FG167" s="84">
        <v>0</v>
      </c>
      <c r="FH167" s="84">
        <v>0</v>
      </c>
      <c r="FJ167" t="s">
        <v>302</v>
      </c>
      <c r="FK167">
        <f t="shared" si="289"/>
        <v>0</v>
      </c>
      <c r="FL167">
        <f t="shared" si="290"/>
        <v>0</v>
      </c>
      <c r="FN167">
        <v>602695.21921070514</v>
      </c>
      <c r="FO167">
        <v>5417823.7747720806</v>
      </c>
      <c r="FP167">
        <f>FK167*CustomRegion1!C40</f>
        <v>0</v>
      </c>
      <c r="FQ167">
        <f>FN167*CustomRegion1!$C40</f>
        <v>312318.80878577597</v>
      </c>
      <c r="FR167">
        <f>FO167*CustomRegion1!$C40</f>
        <v>2807535.572895444</v>
      </c>
      <c r="FS167">
        <f>FK167*CustomRegion1!D40</f>
        <v>0</v>
      </c>
      <c r="FT167">
        <f>FN167*CustomRegion1!$D40</f>
        <v>199387.53079867311</v>
      </c>
      <c r="FU167">
        <f>FO167*CustomRegion1!$D40</f>
        <v>1792359.5049730968</v>
      </c>
      <c r="FV167">
        <f>(FS167*'Default-Data'!$C$58/wind_dollar_index)/CustomRegion1!$E40</f>
        <v>0</v>
      </c>
      <c r="FW167">
        <f>(FT167*'Default-Data'!$C$58/wind_dollar_index)/CustomRegion1!$E40</f>
        <v>39.664650989003725</v>
      </c>
      <c r="FX167">
        <f>(FU167*'Default-Data'!$C$58/wind_dollar_index)/CustomRegion1!$E40</f>
        <v>356.55847648450083</v>
      </c>
      <c r="FY167">
        <v>2538.9260833976241</v>
      </c>
      <c r="FZ167">
        <v>50021.169570343132</v>
      </c>
      <c r="GA167">
        <f>FL167*CustomRegion1!C40</f>
        <v>0</v>
      </c>
      <c r="GB167">
        <f>FY167*CustomRegion1!$C40</f>
        <v>1315.6805375034191</v>
      </c>
      <c r="GC167">
        <f>FZ167*CustomRegion1!$C40</f>
        <v>25921.148196165053</v>
      </c>
      <c r="GD167">
        <f>FL167*CustomRegion1!D40</f>
        <v>0</v>
      </c>
      <c r="GE167">
        <f>FY167*CustomRegion1!$D40</f>
        <v>839.94394930154192</v>
      </c>
      <c r="GF167">
        <f>FZ167*CustomRegion1!$D40</f>
        <v>16548.326866361989</v>
      </c>
      <c r="GG167">
        <f>(GD167*'Default-Data'!$C$58/wind_dollar_index)/CustomRegion1!$E40</f>
        <v>0</v>
      </c>
      <c r="GH167">
        <f>(GE167*'Default-Data'!$C$58/wind_dollar_index)/CustomRegion1!$E40</f>
        <v>0.16709211185834502</v>
      </c>
      <c r="GI167">
        <f>(GF167*'Default-Data'!$C$58/wind_dollar_index)/CustomRegion1!$E40</f>
        <v>3.2919992889072387</v>
      </c>
      <c r="GK167" t="s">
        <v>65</v>
      </c>
      <c r="GL167">
        <f t="shared" si="291"/>
        <v>0</v>
      </c>
      <c r="GM167">
        <f t="shared" si="292"/>
        <v>0</v>
      </c>
      <c r="GO167">
        <v>27009254.151363842</v>
      </c>
      <c r="GP167">
        <v>19790555.57255175</v>
      </c>
      <c r="GQ167">
        <f>GL167*CustomRegion2!C44</f>
        <v>0</v>
      </c>
      <c r="GR167">
        <f>GO167*CustomRegion2!$C44</f>
        <v>19276885.151667677</v>
      </c>
      <c r="GS167">
        <f>GP167*CustomRegion2!$C44</f>
        <v>14124798.290311649</v>
      </c>
      <c r="GT167">
        <f>GL167*CustomRegion2!D44</f>
        <v>0</v>
      </c>
      <c r="GU167">
        <f>GO167*CustomRegion2!$D44</f>
        <v>7605527.3134073727</v>
      </c>
      <c r="GV167">
        <f>GP167*CustomRegion2!$D44</f>
        <v>5572816.2692322396</v>
      </c>
      <c r="GW167">
        <f>(GT167*'Default-Data'!$C$59/wind_dollar_index)/CustomRegion2!$E44</f>
        <v>0</v>
      </c>
      <c r="GX167">
        <f>(GU167*'Default-Data'!$C$59/wind_dollar_index)/CustomRegion2!$E44</f>
        <v>1556.9597066610568</v>
      </c>
      <c r="GY167">
        <f>(GV167*'Default-Data'!$C$59/wind_dollar_index)/CustomRegion2!$E44</f>
        <v>1140.8348200294008</v>
      </c>
      <c r="GZ167">
        <v>0</v>
      </c>
      <c r="HA167">
        <v>0</v>
      </c>
      <c r="HB167">
        <f>GM167*CustomRegion2!C44</f>
        <v>0</v>
      </c>
      <c r="HC167">
        <f>GZ167*CustomRegion2!$C44</f>
        <v>0</v>
      </c>
      <c r="HD167">
        <f>HA167*CustomRegion2!$C44</f>
        <v>0</v>
      </c>
      <c r="HE167">
        <f>GM167*CustomRegion2!D44</f>
        <v>0</v>
      </c>
      <c r="HF167">
        <f>GZ167*CustomRegion2!$D44</f>
        <v>0</v>
      </c>
      <c r="HG167">
        <f>HA167*CustomRegion2!$D44</f>
        <v>0</v>
      </c>
      <c r="HH167">
        <f>(HE167*'Default-Data'!$C$59/wind_dollar_index)/CustomRegion2!$E44</f>
        <v>0</v>
      </c>
      <c r="HI167">
        <f>(HF167*'Default-Data'!$C$59/wind_dollar_index)/CustomRegion2!$E44</f>
        <v>0</v>
      </c>
      <c r="HJ167">
        <f>(HG167*'Default-Data'!$C$59/wind_dollar_index)/CustomRegion2!$E44</f>
        <v>0</v>
      </c>
      <c r="HL167" t="s">
        <v>117</v>
      </c>
      <c r="HM167">
        <f t="shared" si="293"/>
        <v>0</v>
      </c>
      <c r="HN167">
        <f t="shared" si="294"/>
        <v>0</v>
      </c>
      <c r="HP167">
        <v>0</v>
      </c>
      <c r="HQ167">
        <v>7550427.7853992414</v>
      </c>
      <c r="HR167">
        <f>HM167*CustomRegion3!D43</f>
        <v>0</v>
      </c>
      <c r="HS167">
        <f>HP167*CustomRegion3!$D43</f>
        <v>0</v>
      </c>
      <c r="HT167">
        <f>HQ167*CustomRegion3!$D43</f>
        <v>0</v>
      </c>
      <c r="HU167">
        <f>HM167*CustomRegion3!E43</f>
        <v>0</v>
      </c>
      <c r="HV167">
        <f>HP167*CustomRegion3!$E43</f>
        <v>0</v>
      </c>
      <c r="HW167">
        <f>HQ167*CustomRegion3!$E43</f>
        <v>0</v>
      </c>
      <c r="HX167">
        <v>0</v>
      </c>
      <c r="HY167">
        <v>0</v>
      </c>
      <c r="HZ167">
        <v>0</v>
      </c>
      <c r="IA167">
        <v>0</v>
      </c>
      <c r="IB167">
        <v>31895.337150612038</v>
      </c>
      <c r="IC167">
        <f>HN167*CustomRegion3!D43</f>
        <v>0</v>
      </c>
      <c r="ID167">
        <f>IA167*CustomRegion3!$D43</f>
        <v>0</v>
      </c>
      <c r="IE167">
        <f>IB167*CustomRegion3!$D43</f>
        <v>0</v>
      </c>
      <c r="IF167">
        <f>HN167*CustomRegion3!E43</f>
        <v>0</v>
      </c>
      <c r="IG167">
        <f>IA167*CustomRegion3!$E43</f>
        <v>0</v>
      </c>
      <c r="IH167">
        <f>IB167*CustomRegion3!$E43</f>
        <v>0</v>
      </c>
      <c r="II167">
        <v>0</v>
      </c>
      <c r="IJ167">
        <v>0</v>
      </c>
      <c r="IK167">
        <v>0</v>
      </c>
    </row>
    <row r="168" spans="30:245" x14ac:dyDescent="0.3">
      <c r="AD168">
        <v>167</v>
      </c>
      <c r="AE168" t="s">
        <v>303</v>
      </c>
      <c r="AF168">
        <v>0</v>
      </c>
      <c r="AG168">
        <v>0</v>
      </c>
      <c r="AI168" s="84">
        <v>2009335.3524127714</v>
      </c>
      <c r="AJ168" s="84">
        <v>5347597.7909427127</v>
      </c>
      <c r="AK168">
        <f>AF168*'Colombia-IO-Data'!AN45</f>
        <v>0</v>
      </c>
      <c r="AL168">
        <f>AI168*'Colombia-IO-Data'!$AN45</f>
        <v>1149502.4956581113</v>
      </c>
      <c r="AM168">
        <f>AJ168*'Colombia-IO-Data'!$AN45</f>
        <v>3059258.8733797763</v>
      </c>
      <c r="AN168">
        <f>AK168*'Colombia-IO-Data'!$AO45</f>
        <v>0</v>
      </c>
      <c r="AO168">
        <f>AL168*'Colombia-IO-Data'!$AO45</f>
        <v>439037.04386199225</v>
      </c>
      <c r="AP168">
        <f>AM168*'Colombia-IO-Data'!$AO45</f>
        <v>1168442.8500594602</v>
      </c>
      <c r="AQ168">
        <f>(Calculations!AN168*'Default-Data'!$F$19/wind_dollar_index)/'Colombia-IO-Data'!$AP45</f>
        <v>0</v>
      </c>
      <c r="AR168">
        <f>(Calculations!AO168*'Default-Data'!$F$19/wind_dollar_index)/'Colombia-IO-Data'!$AP45</f>
        <v>70.462612485951425</v>
      </c>
      <c r="AS168">
        <f>(Calculations!AP168*'Default-Data'!$F$19/wind_dollar_index)/'Colombia-IO-Data'!$AP45</f>
        <v>187.52753761161128</v>
      </c>
      <c r="AT168" s="84">
        <v>10345.704677379141</v>
      </c>
      <c r="AU168" s="84">
        <v>59211.318724917583</v>
      </c>
      <c r="AV168">
        <f>AG168*'Colombia-IO-Data'!AN45</f>
        <v>0</v>
      </c>
      <c r="AW168">
        <f>AT168*'Colombia-IO-Data'!$AN45</f>
        <v>5918.5806548961245</v>
      </c>
      <c r="AX168">
        <f>AU168*'Colombia-IO-Data'!$AN45</f>
        <v>33873.668008563727</v>
      </c>
      <c r="AY168">
        <f>AV168*'Colombia-IO-Data'!$AO45</f>
        <v>0</v>
      </c>
      <c r="AZ168">
        <f>AW168*'Colombia-IO-Data'!$AO45</f>
        <v>2260.5224124343404</v>
      </c>
      <c r="BA168">
        <f>AX168*'Colombia-IO-Data'!$AO45</f>
        <v>12937.592674583957</v>
      </c>
      <c r="BB168">
        <f>(AY168*'Default-Data'!$F$19/wind_dollar_index)/'Colombia-IO-Data'!$AP45</f>
        <v>0</v>
      </c>
      <c r="BC168">
        <f>(AZ168*'Default-Data'!$F$19/wind_dollar_index)/'Colombia-IO-Data'!$AP45</f>
        <v>0.36279926031307302</v>
      </c>
      <c r="BD168">
        <f>(BA168*'Default-Data'!$F$19/wind_dollar_index)/'Colombia-IO-Data'!$AP45</f>
        <v>2.0764001395218314</v>
      </c>
      <c r="BF168" t="s">
        <v>960</v>
      </c>
      <c r="BG168" s="18">
        <f t="shared" si="285"/>
        <v>0</v>
      </c>
      <c r="BH168" s="18">
        <f t="shared" si="286"/>
        <v>0</v>
      </c>
      <c r="BJ168" s="84">
        <v>255003.20340965613</v>
      </c>
      <c r="BK168" s="84">
        <v>3122135.0642528739</v>
      </c>
      <c r="BL168" s="18">
        <f>BG168*'Mexico-IO-Data'!AQ45</f>
        <v>0</v>
      </c>
      <c r="BM168">
        <f>BJ168*'Mexico-IO-Data'!$AQ45</f>
        <v>163149.59498680496</v>
      </c>
      <c r="BN168">
        <f>BK168*'Mexico-IO-Data'!$AQ45</f>
        <v>1997524.2052495345</v>
      </c>
      <c r="BO168" s="18">
        <f>BG168*'Mexico-IO-Data'!AR45</f>
        <v>0</v>
      </c>
      <c r="BP168">
        <f>BJ168*'Mexico-IO-Data'!$AR45</f>
        <v>28634.961726414731</v>
      </c>
      <c r="BQ168">
        <f>BK168*'Mexico-IO-Data'!$AR45</f>
        <v>350592.52932582208</v>
      </c>
      <c r="BR168">
        <f>(BO168*'Default-Data'!$F$19/wind_dollar_index)/'Mexico-IO-Data'!$AS45</f>
        <v>0</v>
      </c>
      <c r="BS168">
        <f>(BP168*'Default-Data'!$F$19/wind_dollar_index)/'Mexico-IO-Data'!$AS45</f>
        <v>15.519282609308807</v>
      </c>
      <c r="BT168">
        <f>(BQ168*'Default-Data'!$F$19/wind_dollar_index)/'Mexico-IO-Data'!$AS45</f>
        <v>190.01054009793702</v>
      </c>
      <c r="BU168" s="84">
        <v>3204.9044017664605</v>
      </c>
      <c r="BV168" s="84">
        <v>24980.295523236371</v>
      </c>
      <c r="BW168" s="18">
        <f>BH168*'Mexico-IO-Data'!AQ45</f>
        <v>0</v>
      </c>
      <c r="BX168">
        <f>BU168*'Mexico-IO-Data'!$AQ45</f>
        <v>2050.4795552690962</v>
      </c>
      <c r="BY168">
        <f>BV168*'Mexico-IO-Data'!$AQ45</f>
        <v>15982.250586552376</v>
      </c>
      <c r="BZ168" s="18">
        <f>BH168*'Mexico-IO-Data'!AR45</f>
        <v>0</v>
      </c>
      <c r="CA168">
        <f>BX168*'Mexico-IO-Data'!$AR45</f>
        <v>230.25359211508285</v>
      </c>
      <c r="CB168">
        <f>BY168*'Mexico-IO-Data'!$AR45</f>
        <v>1794.6877832459691</v>
      </c>
      <c r="CC168">
        <f>(CA168*'Default-Data'!$F$19/wind_dollar_index)/'Mexico-IO-Data'!$AS45</f>
        <v>0.12479047822669803</v>
      </c>
      <c r="CD168">
        <f>(CB168*'Default-Data'!$F$19/wind_dollar_index)/'Mexico-IO-Data'!$AS45</f>
        <v>0.97266646171122417</v>
      </c>
      <c r="CE168">
        <f>(CC168*'Default-Data'!$F$19/wind_dollar_index)/'Mexico-IO-Data'!$AS45</f>
        <v>6.7632662374555411E-5</v>
      </c>
      <c r="CG168" t="s">
        <v>303</v>
      </c>
      <c r="CH168">
        <v>0</v>
      </c>
      <c r="CI168">
        <v>0</v>
      </c>
      <c r="CK168" s="84">
        <v>2762044.4508218947</v>
      </c>
      <c r="CL168" s="84">
        <v>5836903.8890193552</v>
      </c>
      <c r="CM168">
        <f>CH168*'Philippines-IO-Data'!AN45</f>
        <v>0</v>
      </c>
      <c r="CN168">
        <f>CK168*'Philippines-IO-Data'!$AN45</f>
        <v>1346113.0396130204</v>
      </c>
      <c r="CO168">
        <f>CL168*'Philippines-IO-Data'!$AN45</f>
        <v>2844679.9375871294</v>
      </c>
      <c r="CP168">
        <f>CH168*'Philippines-IO-Data'!AO45</f>
        <v>0</v>
      </c>
      <c r="CQ168">
        <f>CK168*'Philippines-IO-Data'!$AO45</f>
        <v>1156986.8464355401</v>
      </c>
      <c r="CR168">
        <f>CL168*'Philippines-IO-Data'!$AO45</f>
        <v>2445008.0886621159</v>
      </c>
      <c r="CS168" s="54">
        <f>(CP168*'Default-Data'!$F$19/wind_dollar_index)/'Philippines-IO-Data'!$AP45</f>
        <v>0</v>
      </c>
      <c r="CT168" s="54">
        <f>(CQ168*'Default-Data'!$F$19/wind_dollar_index)/'Philippines-IO-Data'!$AP45</f>
        <v>522.14592566810495</v>
      </c>
      <c r="CU168" s="54">
        <f>(CR168*'Default-Data'!$F$19/wind_dollar_index)/'Philippines-IO-Data'!$AP45</f>
        <v>1103.4274206777779</v>
      </c>
      <c r="CV168" s="84">
        <v>6146.7055992402748</v>
      </c>
      <c r="CW168" s="84">
        <v>53537.441045559142</v>
      </c>
      <c r="CX168">
        <f>CI168*'Philippines-IO-Data'!AN45</f>
        <v>0</v>
      </c>
      <c r="CY168">
        <f>CV168*'Philippines-IO-Data'!$AN45</f>
        <v>2995.6652418600929</v>
      </c>
      <c r="CZ168">
        <f>CW168*'Philippines-IO-Data'!$AN45</f>
        <v>26092.066504395163</v>
      </c>
      <c r="DA168">
        <f>CI168*'Philippines-IO-Data'!AO45</f>
        <v>0</v>
      </c>
      <c r="DB168">
        <f>CV168*'Philippines-IO-Data'!$AO45</f>
        <v>2574.7802592809412</v>
      </c>
      <c r="DC168">
        <f>CW168*'Philippines-IO-Data'!$AO45</f>
        <v>22426.183279960667</v>
      </c>
      <c r="DD168" s="20">
        <f>(DA168*'Default-Data'!$F$19/wind_dollar_index)/'Philippines-IO-Data'!$AP45</f>
        <v>0</v>
      </c>
      <c r="DE168" s="20">
        <f>(DB168*'Default-Data'!$F$19/wind_dollar_index)/'Philippines-IO-Data'!$AP45</f>
        <v>1.1619933502408335</v>
      </c>
      <c r="DF168" s="20">
        <f>(DC168*'Default-Data'!$F$19/wind_dollar_index)/'Philippines-IO-Data'!$AP45</f>
        <v>10.120893132011965</v>
      </c>
      <c r="DH168" t="s">
        <v>960</v>
      </c>
      <c r="DI168">
        <f t="shared" si="287"/>
        <v>0</v>
      </c>
      <c r="DJ168">
        <f t="shared" si="288"/>
        <v>0</v>
      </c>
      <c r="DL168" s="84">
        <v>17469614.270048626</v>
      </c>
      <c r="DM168" s="84">
        <v>16888072.821464479</v>
      </c>
      <c r="DN168">
        <f>DI168*'SouthAfrica-IO-Data'!AR45</f>
        <v>0</v>
      </c>
      <c r="DO168">
        <f>DL168*'SouthAfrica-IO-Data'!$AR45</f>
        <v>12294899.143460484</v>
      </c>
      <c r="DP168">
        <f>DM168*'SouthAfrica-IO-Data'!$AR45</f>
        <v>11885617.441669133</v>
      </c>
      <c r="DQ168">
        <f>DI168*'SouthAfrica-IO-Data'!AS45</f>
        <v>0</v>
      </c>
      <c r="DR168">
        <f>DL168*'SouthAfrica-IO-Data'!$AS45</f>
        <v>6837334.2147527207</v>
      </c>
      <c r="DS168">
        <f>DM168*'SouthAfrica-IO-Data'!$AS45</f>
        <v>6609727.9732961841</v>
      </c>
      <c r="DT168">
        <f>(DQ168*'Default-Data'!$F$19/wind_dollar_index)/'SouthAfrica-IO-Data'!$AT45</f>
        <v>0</v>
      </c>
      <c r="DU168">
        <f>(DR168*'Default-Data'!$F$19/wind_dollar_index)/'SouthAfrica-IO-Data'!$AT45</f>
        <v>319.43921859403662</v>
      </c>
      <c r="DV168">
        <f>(DS168*'Default-Data'!$F$19/wind_dollar_index)/'SouthAfrica-IO-Data'!$AT45</f>
        <v>308.80548947763253</v>
      </c>
      <c r="DW168" s="84">
        <v>42981.296935610197</v>
      </c>
      <c r="DX168" s="84">
        <v>164798.66600803781</v>
      </c>
      <c r="DY168">
        <f>DJ168*'SouthAfrica-IO-Data'!AR45</f>
        <v>0</v>
      </c>
      <c r="DZ168">
        <f>'SouthAfrica-IO-Data'!$AR45*Calculations!DW168</f>
        <v>30249.70687443711</v>
      </c>
      <c r="EA168">
        <f>'SouthAfrica-IO-Data'!$AR45*Calculations!DX168</f>
        <v>115983.26936270784</v>
      </c>
      <c r="EB168">
        <f>DJ168*'SouthAfrica-IO-Data'!AS45</f>
        <v>0</v>
      </c>
      <c r="EC168">
        <f>DW168*'SouthAfrica-IO-Data'!$AS45</f>
        <v>16822.208412245378</v>
      </c>
      <c r="ED168">
        <f>DX168*'SouthAfrica-IO-Data'!$AS45</f>
        <v>64499.624331958803</v>
      </c>
      <c r="EE168">
        <f>(EB168*'Default-Data'!$F$19/wind_dollar_index)/'SouthAfrica-IO-Data'!$AT45</f>
        <v>0</v>
      </c>
      <c r="EF168">
        <f>(EC168*'Default-Data'!$F$19/wind_dollar_index)/'SouthAfrica-IO-Data'!$AT45</f>
        <v>0.78593102830033834</v>
      </c>
      <c r="EG168">
        <f>(ED168*'Default-Data'!$F$19/wind_dollar_index)/'SouthAfrica-IO-Data'!$AT45</f>
        <v>3.0134126765009954</v>
      </c>
      <c r="EI168" t="s">
        <v>118</v>
      </c>
      <c r="EJ168">
        <v>0</v>
      </c>
      <c r="EK168">
        <v>0</v>
      </c>
      <c r="EM168" s="84">
        <v>0</v>
      </c>
      <c r="EN168" s="84">
        <v>542762.92145687435</v>
      </c>
      <c r="EO168">
        <f>EJ168*'Zambia-IO-Data'!BO43</f>
        <v>0</v>
      </c>
      <c r="EP168">
        <f>EM168*'Zambia-IO-Data'!$BO43</f>
        <v>0</v>
      </c>
      <c r="EQ168">
        <f>EN168*'Zambia-IO-Data'!$BO43</f>
        <v>0</v>
      </c>
      <c r="ER168">
        <f>EJ168*'Zambia-IO-Data'!BN43</f>
        <v>0</v>
      </c>
      <c r="ES168">
        <f>EM168*'Zambia-IO-Data'!$BN43</f>
        <v>0</v>
      </c>
      <c r="ET168">
        <f>EN168*'Zambia-IO-Data'!$BN43</f>
        <v>0</v>
      </c>
      <c r="EU168" s="84">
        <v>0</v>
      </c>
      <c r="EV168" s="84">
        <v>0</v>
      </c>
      <c r="EW168" s="84">
        <v>0</v>
      </c>
      <c r="EX168" s="84">
        <v>0</v>
      </c>
      <c r="EY168" s="84">
        <v>2273.2022337960311</v>
      </c>
      <c r="EZ168">
        <f>EK168*'Zambia-IO-Data'!BO43</f>
        <v>0</v>
      </c>
      <c r="FA168">
        <f>EX168*'Zambia-IO-Data'!$BO43</f>
        <v>0</v>
      </c>
      <c r="FB168">
        <f>EY168*'Zambia-IO-Data'!$BO43</f>
        <v>0</v>
      </c>
      <c r="FC168">
        <f>EK168*'Zambia-IO-Data'!BN43</f>
        <v>0</v>
      </c>
      <c r="FD168">
        <f>EX168*'Zambia-IO-Data'!$BN43</f>
        <v>0</v>
      </c>
      <c r="FE168">
        <f>EY168*'Zambia-IO-Data'!$BN43</f>
        <v>0</v>
      </c>
      <c r="FF168" s="84">
        <v>0</v>
      </c>
      <c r="FG168" s="84">
        <v>0</v>
      </c>
      <c r="FH168" s="84">
        <v>0</v>
      </c>
      <c r="FJ168" t="s">
        <v>303</v>
      </c>
      <c r="FK168">
        <f t="shared" si="289"/>
        <v>0</v>
      </c>
      <c r="FL168">
        <f t="shared" si="290"/>
        <v>0</v>
      </c>
      <c r="FN168">
        <v>3639969.4909416288</v>
      </c>
      <c r="FO168">
        <v>7302680.2161152493</v>
      </c>
      <c r="FP168">
        <f>FK168*CustomRegion1!C41</f>
        <v>0</v>
      </c>
      <c r="FQ168">
        <f>FN168*CustomRegion1!$C41</f>
        <v>1773979.5585447839</v>
      </c>
      <c r="FR168">
        <f>FO168*CustomRegion1!$C41</f>
        <v>3559042.3101668796</v>
      </c>
      <c r="FS168">
        <f>FK168*CustomRegion1!D41</f>
        <v>0</v>
      </c>
      <c r="FT168">
        <f>FN168*CustomRegion1!$D41</f>
        <v>1524738.9741294566</v>
      </c>
      <c r="FU168">
        <f>FO168*CustomRegion1!$D41</f>
        <v>3059003.9748477661</v>
      </c>
      <c r="FV168">
        <f>(FS168*'Default-Data'!$C$58/wind_dollar_index)/CustomRegion1!$E41</f>
        <v>0</v>
      </c>
      <c r="FW168">
        <f>(FT168*'Default-Data'!$C$58/wind_dollar_index)/CustomRegion1!$E41</f>
        <v>690.98704277774448</v>
      </c>
      <c r="FX168">
        <f>(FU168*'Default-Data'!$C$58/wind_dollar_index)/CustomRegion1!$E41</f>
        <v>1386.2911267367915</v>
      </c>
      <c r="FY168">
        <v>12943.526656924207</v>
      </c>
      <c r="FZ168">
        <v>67423.49337925046</v>
      </c>
      <c r="GA168">
        <f>FL168*CustomRegion1!C41</f>
        <v>0</v>
      </c>
      <c r="GB168">
        <f>FY168*CustomRegion1!$C41</f>
        <v>6308.171472866683</v>
      </c>
      <c r="GC168">
        <f>FZ168*CustomRegion1!$C41</f>
        <v>32859.588333947366</v>
      </c>
      <c r="GD168">
        <f>FL168*CustomRegion1!D41</f>
        <v>0</v>
      </c>
      <c r="GE168">
        <f>FY168*CustomRegion1!$D41</f>
        <v>5421.8859816296108</v>
      </c>
      <c r="GF168">
        <f>FZ168*CustomRegion1!$D41</f>
        <v>28242.881810723153</v>
      </c>
      <c r="GG168">
        <f>(GD168*'Default-Data'!$C$58/wind_dollar_index)/CustomRegion1!$E41</f>
        <v>0</v>
      </c>
      <c r="GH168">
        <f>(GE168*'Default-Data'!$C$58/wind_dollar_index)/CustomRegion1!$E41</f>
        <v>2.4571110362436785</v>
      </c>
      <c r="GI168">
        <f>(GF168*'Default-Data'!$C$58/wind_dollar_index)/CustomRegion1!$E41</f>
        <v>12.799217251631688</v>
      </c>
      <c r="GK168" t="s">
        <v>66</v>
      </c>
      <c r="GL168">
        <f t="shared" si="291"/>
        <v>0</v>
      </c>
      <c r="GM168">
        <f t="shared" si="292"/>
        <v>0</v>
      </c>
      <c r="GO168">
        <v>154093.17547225644</v>
      </c>
      <c r="GP168">
        <v>360923.34814512008</v>
      </c>
      <c r="GQ168">
        <f>GL168*CustomRegion2!C45</f>
        <v>0</v>
      </c>
      <c r="GR168">
        <f>GO168*CustomRegion2!$C45</f>
        <v>115588.96586817829</v>
      </c>
      <c r="GS168">
        <f>GP168*CustomRegion2!$C45</f>
        <v>270737.21105375059</v>
      </c>
      <c r="GT168">
        <f>GL168*CustomRegion2!D45</f>
        <v>0</v>
      </c>
      <c r="GU168">
        <f>GO168*CustomRegion2!$D45</f>
        <v>114020.16463938817</v>
      </c>
      <c r="GV168">
        <f>GP168*CustomRegion2!$D45</f>
        <v>267062.70054844237</v>
      </c>
      <c r="GW168">
        <f>(GT168*'Default-Data'!$C$59/wind_dollar_index)/CustomRegion2!$E45</f>
        <v>0</v>
      </c>
      <c r="GX168">
        <f>(GU168*'Default-Data'!$C$59/wind_dollar_index)/CustomRegion2!$E45</f>
        <v>61.795478377268893</v>
      </c>
      <c r="GY168">
        <f>(GV168*'Default-Data'!$C$59/wind_dollar_index)/CustomRegion2!$E45</f>
        <v>144.7399009579685</v>
      </c>
      <c r="GZ168">
        <v>0</v>
      </c>
      <c r="HA168">
        <v>0</v>
      </c>
      <c r="HB168">
        <f>GM168*CustomRegion2!C45</f>
        <v>0</v>
      </c>
      <c r="HC168">
        <f>GZ168*CustomRegion2!$C45</f>
        <v>0</v>
      </c>
      <c r="HD168">
        <f>HA168*CustomRegion2!$C45</f>
        <v>0</v>
      </c>
      <c r="HE168">
        <f>GM168*CustomRegion2!D45</f>
        <v>0</v>
      </c>
      <c r="HF168">
        <f>GZ168*CustomRegion2!$D45</f>
        <v>0</v>
      </c>
      <c r="HG168">
        <f>HA168*CustomRegion2!$D45</f>
        <v>0</v>
      </c>
      <c r="HH168">
        <f>(HE168*'Default-Data'!$C$59/wind_dollar_index)/CustomRegion2!$E45</f>
        <v>0</v>
      </c>
      <c r="HI168">
        <f>(HF168*'Default-Data'!$C$59/wind_dollar_index)/CustomRegion2!$E45</f>
        <v>0</v>
      </c>
      <c r="HJ168">
        <f>(HG168*'Default-Data'!$C$59/wind_dollar_index)/CustomRegion2!$E45</f>
        <v>0</v>
      </c>
      <c r="HL168" t="s">
        <v>118</v>
      </c>
      <c r="HM168">
        <f t="shared" si="293"/>
        <v>0</v>
      </c>
      <c r="HN168">
        <f t="shared" si="294"/>
        <v>0</v>
      </c>
      <c r="HP168">
        <v>0</v>
      </c>
      <c r="HQ168">
        <v>542762.92145687435</v>
      </c>
      <c r="HR168">
        <f>HM168*CustomRegion3!D44</f>
        <v>0</v>
      </c>
      <c r="HS168">
        <f>HP168*CustomRegion3!$D44</f>
        <v>0</v>
      </c>
      <c r="HT168">
        <f>HQ168*CustomRegion3!$D44</f>
        <v>0</v>
      </c>
      <c r="HU168">
        <f>HM168*CustomRegion3!E44</f>
        <v>0</v>
      </c>
      <c r="HV168">
        <f>HP168*CustomRegion3!$E44</f>
        <v>0</v>
      </c>
      <c r="HW168">
        <f>HQ168*CustomRegion3!$E44</f>
        <v>0</v>
      </c>
      <c r="HX168">
        <v>0</v>
      </c>
      <c r="HY168">
        <v>0</v>
      </c>
      <c r="HZ168">
        <v>0</v>
      </c>
      <c r="IA168">
        <v>0</v>
      </c>
      <c r="IB168">
        <v>2273.2022337960311</v>
      </c>
      <c r="IC168">
        <f>HN168*CustomRegion3!D44</f>
        <v>0</v>
      </c>
      <c r="ID168">
        <f>IA168*CustomRegion3!$D44</f>
        <v>0</v>
      </c>
      <c r="IE168">
        <f>IB168*CustomRegion3!$D44</f>
        <v>0</v>
      </c>
      <c r="IF168">
        <f>HN168*CustomRegion3!E44</f>
        <v>0</v>
      </c>
      <c r="IG168">
        <f>IA168*CustomRegion3!$E44</f>
        <v>0</v>
      </c>
      <c r="IH168">
        <f>IB168*CustomRegion3!$E44</f>
        <v>0</v>
      </c>
      <c r="II168">
        <v>0</v>
      </c>
      <c r="IJ168">
        <v>0</v>
      </c>
      <c r="IK168">
        <v>0</v>
      </c>
    </row>
    <row r="169" spans="30:245" x14ac:dyDescent="0.3">
      <c r="AD169">
        <v>168</v>
      </c>
      <c r="AE169" t="s">
        <v>304</v>
      </c>
      <c r="AF169">
        <v>0</v>
      </c>
      <c r="AG169">
        <v>0</v>
      </c>
      <c r="AI169" s="84">
        <v>0</v>
      </c>
      <c r="AJ169" s="84">
        <v>942130.44188783155</v>
      </c>
      <c r="AK169">
        <f>AF169*'Colombia-IO-Data'!AN46</f>
        <v>0</v>
      </c>
      <c r="AL169">
        <f>AI169*'Colombia-IO-Data'!$AN46</f>
        <v>0</v>
      </c>
      <c r="AM169">
        <f>AJ169*'Colombia-IO-Data'!$AN46</f>
        <v>942130.44188783155</v>
      </c>
      <c r="AN169">
        <f>AK169*'Colombia-IO-Data'!$AO46</f>
        <v>0</v>
      </c>
      <c r="AO169">
        <f>AL169*'Colombia-IO-Data'!$AO46</f>
        <v>0</v>
      </c>
      <c r="AP169">
        <f>AM169*'Colombia-IO-Data'!$AO46</f>
        <v>942130.44188783155</v>
      </c>
      <c r="AQ169">
        <f>(Calculations!AN169*'Default-Data'!$F$19/wind_dollar_index)/'Colombia-IO-Data'!$AP46</f>
        <v>0</v>
      </c>
      <c r="AR169">
        <f>(Calculations!AO169*'Default-Data'!$F$19/wind_dollar_index)/'Colombia-IO-Data'!$AP46</f>
        <v>0</v>
      </c>
      <c r="AS169">
        <f>(Calculations!AP169*'Default-Data'!$F$19/wind_dollar_index)/'Colombia-IO-Data'!$AP46</f>
        <v>151.20585646715503</v>
      </c>
      <c r="AT169" s="84">
        <v>0</v>
      </c>
      <c r="AU169" s="84">
        <v>10431.746749830585</v>
      </c>
      <c r="AV169">
        <f>AG169*'Colombia-IO-Data'!AN46</f>
        <v>0</v>
      </c>
      <c r="AW169">
        <f>AT169*'Colombia-IO-Data'!$AN46</f>
        <v>0</v>
      </c>
      <c r="AX169">
        <f>AU169*'Colombia-IO-Data'!$AN46</f>
        <v>10431.746749830585</v>
      </c>
      <c r="AY169">
        <f>AV169*'Colombia-IO-Data'!$AO46</f>
        <v>0</v>
      </c>
      <c r="AZ169">
        <f>AW169*'Colombia-IO-Data'!$AO46</f>
        <v>0</v>
      </c>
      <c r="BA169">
        <f>AX169*'Colombia-IO-Data'!$AO46</f>
        <v>10431.746749830585</v>
      </c>
      <c r="BB169">
        <f>(AY169*'Default-Data'!$F$19/wind_dollar_index)/'Colombia-IO-Data'!$AP46</f>
        <v>0</v>
      </c>
      <c r="BC169">
        <f>(AZ169*'Default-Data'!$F$19/wind_dollar_index)/'Colombia-IO-Data'!$AP46</f>
        <v>0</v>
      </c>
      <c r="BD169">
        <f>(BA169*'Default-Data'!$F$19/wind_dollar_index)/'Colombia-IO-Data'!$AP46</f>
        <v>1.6742280385250412</v>
      </c>
      <c r="BF169" t="s">
        <v>961</v>
      </c>
      <c r="BG169" s="18">
        <f t="shared" si="285"/>
        <v>0</v>
      </c>
      <c r="BH169" s="18">
        <f t="shared" si="286"/>
        <v>0</v>
      </c>
      <c r="BJ169" s="84">
        <v>0</v>
      </c>
      <c r="BK169" s="84">
        <v>854679.32030532137</v>
      </c>
      <c r="BL169" s="18">
        <f>BG169*'Mexico-IO-Data'!AQ46</f>
        <v>0</v>
      </c>
      <c r="BM169">
        <f>BJ169*'Mexico-IO-Data'!$AQ46</f>
        <v>0</v>
      </c>
      <c r="BN169">
        <f>BK169*'Mexico-IO-Data'!$AQ46</f>
        <v>854679.32030532137</v>
      </c>
      <c r="BO169" s="18">
        <f>BG169*'Mexico-IO-Data'!AR46</f>
        <v>0</v>
      </c>
      <c r="BP169">
        <f>BJ169*'Mexico-IO-Data'!$AR46</f>
        <v>0</v>
      </c>
      <c r="BQ169">
        <f>BK169*'Mexico-IO-Data'!$AR46</f>
        <v>854679.32030532137</v>
      </c>
      <c r="BR169">
        <f>(BO169*'Default-Data'!$F$19/wind_dollar_index)/'Mexico-IO-Data'!$AS46</f>
        <v>0</v>
      </c>
      <c r="BS169">
        <f>(BP169*'Default-Data'!$F$19/wind_dollar_index)/'Mexico-IO-Data'!$AS46</f>
        <v>0</v>
      </c>
      <c r="BT169">
        <f>(BQ169*'Default-Data'!$F$19/wind_dollar_index)/'Mexico-IO-Data'!$AS46</f>
        <v>129.13833463490982</v>
      </c>
      <c r="BU169" s="84">
        <v>0</v>
      </c>
      <c r="BV169" s="84">
        <v>6838.3146659078975</v>
      </c>
      <c r="BW169" s="18">
        <f>BH169*'Mexico-IO-Data'!AQ46</f>
        <v>0</v>
      </c>
      <c r="BX169">
        <f>BU169*'Mexico-IO-Data'!$AQ46</f>
        <v>0</v>
      </c>
      <c r="BY169">
        <f>BV169*'Mexico-IO-Data'!$AQ46</f>
        <v>6838.3146659078975</v>
      </c>
      <c r="BZ169" s="18">
        <f>BH169*'Mexico-IO-Data'!AR46</f>
        <v>0</v>
      </c>
      <c r="CA169">
        <f>BX169*'Mexico-IO-Data'!$AR46</f>
        <v>0</v>
      </c>
      <c r="CB169">
        <f>BY169*'Mexico-IO-Data'!$AR46</f>
        <v>6838.3146659078975</v>
      </c>
      <c r="CC169">
        <f>(CA169*'Default-Data'!$F$19/wind_dollar_index)/'Mexico-IO-Data'!$AS46</f>
        <v>0</v>
      </c>
      <c r="CD169">
        <f>(CB169*'Default-Data'!$F$19/wind_dollar_index)/'Mexico-IO-Data'!$AS46</f>
        <v>1.0332396568918452</v>
      </c>
      <c r="CE169">
        <f>(CC169*'Default-Data'!$F$19/wind_dollar_index)/'Mexico-IO-Data'!$AS46</f>
        <v>0</v>
      </c>
      <c r="CG169" t="s">
        <v>304</v>
      </c>
      <c r="CH169">
        <v>0</v>
      </c>
      <c r="CI169">
        <v>0</v>
      </c>
      <c r="CK169" s="84">
        <v>0</v>
      </c>
      <c r="CL169" s="84">
        <v>0</v>
      </c>
      <c r="CM169">
        <f>CH169*'Philippines-IO-Data'!AN46</f>
        <v>0</v>
      </c>
      <c r="CN169">
        <f>CK169*'Philippines-IO-Data'!$AN46</f>
        <v>0</v>
      </c>
      <c r="CO169">
        <f>CL169*'Philippines-IO-Data'!$AN46</f>
        <v>0</v>
      </c>
      <c r="CP169">
        <f>CH169*'Philippines-IO-Data'!AO46</f>
        <v>0</v>
      </c>
      <c r="CQ169">
        <f>CK169*'Philippines-IO-Data'!$AO46</f>
        <v>0</v>
      </c>
      <c r="CR169">
        <f>CL169*'Philippines-IO-Data'!$AO46</f>
        <v>0</v>
      </c>
      <c r="CS169" s="54">
        <f>(CP169*'Default-Data'!$F$19/wind_dollar_index)/'Philippines-IO-Data'!$AP46</f>
        <v>0</v>
      </c>
      <c r="CT169" s="54">
        <f>(CQ169*'Default-Data'!$F$19/wind_dollar_index)/'Philippines-IO-Data'!$AP46</f>
        <v>0</v>
      </c>
      <c r="CU169" s="54">
        <f>(CR169*'Default-Data'!$F$19/wind_dollar_index)/'Philippines-IO-Data'!$AP46</f>
        <v>0</v>
      </c>
      <c r="CV169" s="84">
        <v>0</v>
      </c>
      <c r="CW169" s="84">
        <v>0</v>
      </c>
      <c r="CX169">
        <f>CI169*'Philippines-IO-Data'!AN46</f>
        <v>0</v>
      </c>
      <c r="CY169">
        <f>CV169*'Philippines-IO-Data'!$AN46</f>
        <v>0</v>
      </c>
      <c r="CZ169">
        <f>CW169*'Philippines-IO-Data'!$AN46</f>
        <v>0</v>
      </c>
      <c r="DA169">
        <f>CI169*'Philippines-IO-Data'!AO46</f>
        <v>0</v>
      </c>
      <c r="DB169">
        <f>CV169*'Philippines-IO-Data'!$AO46</f>
        <v>0</v>
      </c>
      <c r="DC169">
        <f>CW169*'Philippines-IO-Data'!$AO46</f>
        <v>0</v>
      </c>
      <c r="DD169" s="20">
        <f>(DA169*'Default-Data'!$F$19/wind_dollar_index)/'Philippines-IO-Data'!$AP46</f>
        <v>0</v>
      </c>
      <c r="DE169" s="20">
        <f>(DB169*'Default-Data'!$F$19/wind_dollar_index)/'Philippines-IO-Data'!$AP46</f>
        <v>0</v>
      </c>
      <c r="DF169" s="20">
        <f>(DC169*'Default-Data'!$F$19/wind_dollar_index)/'Philippines-IO-Data'!$AP46</f>
        <v>0</v>
      </c>
      <c r="DH169" t="s">
        <v>961</v>
      </c>
      <c r="DI169">
        <f t="shared" si="287"/>
        <v>0</v>
      </c>
      <c r="DJ169">
        <f t="shared" si="288"/>
        <v>0</v>
      </c>
      <c r="DL169" s="84">
        <v>0</v>
      </c>
      <c r="DM169" s="84">
        <v>0</v>
      </c>
      <c r="DN169">
        <f>DI169*'SouthAfrica-IO-Data'!AR46</f>
        <v>0</v>
      </c>
      <c r="DO169">
        <f>DL169*'SouthAfrica-IO-Data'!$AR46</f>
        <v>0</v>
      </c>
      <c r="DP169">
        <f>DM169*'SouthAfrica-IO-Data'!$AR46</f>
        <v>0</v>
      </c>
      <c r="DQ169">
        <f>DI169*'SouthAfrica-IO-Data'!AS46</f>
        <v>0</v>
      </c>
      <c r="DR169">
        <f>DL169*'SouthAfrica-IO-Data'!$AS46</f>
        <v>0</v>
      </c>
      <c r="DS169">
        <f>DM169*'SouthAfrica-IO-Data'!$AS46</f>
        <v>0</v>
      </c>
      <c r="DT169">
        <f>(DQ169*'Default-Data'!$F$19/wind_dollar_index)/'SouthAfrica-IO-Data'!$AT46</f>
        <v>0</v>
      </c>
      <c r="DU169">
        <f>(DR169*'Default-Data'!$F$19/wind_dollar_index)/'SouthAfrica-IO-Data'!$AT46</f>
        <v>0</v>
      </c>
      <c r="DV169">
        <f>(DS169*'Default-Data'!$F$19/wind_dollar_index)/'SouthAfrica-IO-Data'!$AT46</f>
        <v>0</v>
      </c>
      <c r="DW169" s="84">
        <v>0</v>
      </c>
      <c r="DX169" s="84">
        <v>0</v>
      </c>
      <c r="DY169">
        <f>DJ169*'SouthAfrica-IO-Data'!AR46</f>
        <v>0</v>
      </c>
      <c r="DZ169">
        <f>'SouthAfrica-IO-Data'!$AR46*Calculations!DW169</f>
        <v>0</v>
      </c>
      <c r="EA169">
        <f>'SouthAfrica-IO-Data'!$AR46*Calculations!DX169</f>
        <v>0</v>
      </c>
      <c r="EB169">
        <f>DJ169*'SouthAfrica-IO-Data'!AS46</f>
        <v>0</v>
      </c>
      <c r="EC169">
        <f>DW169*'SouthAfrica-IO-Data'!$AS46</f>
        <v>0</v>
      </c>
      <c r="ED169">
        <f>DX169*'SouthAfrica-IO-Data'!$AS46</f>
        <v>0</v>
      </c>
      <c r="EE169">
        <f>(EB169*'Default-Data'!$F$19/wind_dollar_index)/'SouthAfrica-IO-Data'!$AT46</f>
        <v>0</v>
      </c>
      <c r="EF169">
        <f>(EC169*'Default-Data'!$F$19/wind_dollar_index)/'SouthAfrica-IO-Data'!$AT46</f>
        <v>0</v>
      </c>
      <c r="EG169">
        <f>(ED169*'Default-Data'!$F$19/wind_dollar_index)/'SouthAfrica-IO-Data'!$AT46</f>
        <v>0</v>
      </c>
      <c r="EI169" t="s">
        <v>119</v>
      </c>
      <c r="EJ169">
        <v>0</v>
      </c>
      <c r="EK169">
        <v>0</v>
      </c>
      <c r="EM169" s="84">
        <v>0</v>
      </c>
      <c r="EN169" s="84">
        <v>482235.3731295038</v>
      </c>
      <c r="EO169">
        <f>EJ169*'Zambia-IO-Data'!BO44</f>
        <v>0</v>
      </c>
      <c r="EP169">
        <f>EM169*'Zambia-IO-Data'!$BO44</f>
        <v>0</v>
      </c>
      <c r="EQ169">
        <f>EN169*'Zambia-IO-Data'!$BO44</f>
        <v>0</v>
      </c>
      <c r="ER169">
        <f>EJ169*'Zambia-IO-Data'!BN44</f>
        <v>0</v>
      </c>
      <c r="ES169">
        <f>EM169*'Zambia-IO-Data'!$BN44</f>
        <v>0</v>
      </c>
      <c r="ET169">
        <f>EN169*'Zambia-IO-Data'!$BN44</f>
        <v>0</v>
      </c>
      <c r="EU169" s="84">
        <v>0</v>
      </c>
      <c r="EV169" s="84">
        <v>0</v>
      </c>
      <c r="EW169" s="84">
        <v>0</v>
      </c>
      <c r="EX169" s="84">
        <v>0</v>
      </c>
      <c r="EY169" s="84">
        <v>2330.2252028133407</v>
      </c>
      <c r="EZ169">
        <f>EK169*'Zambia-IO-Data'!BO44</f>
        <v>0</v>
      </c>
      <c r="FA169">
        <f>EX169*'Zambia-IO-Data'!$BO44</f>
        <v>0</v>
      </c>
      <c r="FB169">
        <f>EY169*'Zambia-IO-Data'!$BO44</f>
        <v>0</v>
      </c>
      <c r="FC169">
        <f>EK169*'Zambia-IO-Data'!BN44</f>
        <v>0</v>
      </c>
      <c r="FD169">
        <f>EX169*'Zambia-IO-Data'!$BN44</f>
        <v>0</v>
      </c>
      <c r="FE169">
        <f>EY169*'Zambia-IO-Data'!$BN44</f>
        <v>0</v>
      </c>
      <c r="FF169" s="84">
        <v>0</v>
      </c>
      <c r="FG169" s="84">
        <v>0</v>
      </c>
      <c r="FH169" s="84">
        <v>0</v>
      </c>
      <c r="FJ169" t="s">
        <v>304</v>
      </c>
      <c r="FK169">
        <f t="shared" si="289"/>
        <v>0</v>
      </c>
      <c r="FL169">
        <f t="shared" si="290"/>
        <v>0</v>
      </c>
      <c r="FN169">
        <v>0</v>
      </c>
      <c r="FO169">
        <v>0</v>
      </c>
      <c r="FP169">
        <f>FK169*CustomRegion1!C42</f>
        <v>0</v>
      </c>
      <c r="FQ169">
        <f>FN169*CustomRegion1!$C42</f>
        <v>0</v>
      </c>
      <c r="FR169">
        <f>FO169*CustomRegion1!$C42</f>
        <v>0</v>
      </c>
      <c r="FS169">
        <f>FK169*CustomRegion1!D42</f>
        <v>0</v>
      </c>
      <c r="FT169">
        <f>FN169*CustomRegion1!$D42</f>
        <v>0</v>
      </c>
      <c r="FU169">
        <f>FO169*CustomRegion1!$D42</f>
        <v>0</v>
      </c>
      <c r="FV169">
        <f>(FS169*'Default-Data'!$C$58/wind_dollar_index)/CustomRegion1!$E42</f>
        <v>0</v>
      </c>
      <c r="FW169">
        <f>(FT169*'Default-Data'!$C$58/wind_dollar_index)/CustomRegion1!$E42</f>
        <v>0</v>
      </c>
      <c r="FX169">
        <f>(FU169*'Default-Data'!$C$58/wind_dollar_index)/CustomRegion1!$E42</f>
        <v>0</v>
      </c>
      <c r="FY169">
        <v>0</v>
      </c>
      <c r="FZ169">
        <v>0</v>
      </c>
      <c r="GA169">
        <f>FL169*CustomRegion1!C42</f>
        <v>0</v>
      </c>
      <c r="GB169">
        <f>FY169*CustomRegion1!$C42</f>
        <v>0</v>
      </c>
      <c r="GC169">
        <f>FZ169*CustomRegion1!$C42</f>
        <v>0</v>
      </c>
      <c r="GD169">
        <f>FL169*CustomRegion1!D42</f>
        <v>0</v>
      </c>
      <c r="GE169">
        <f>FY169*CustomRegion1!$D42</f>
        <v>0</v>
      </c>
      <c r="GF169">
        <f>FZ169*CustomRegion1!$D42</f>
        <v>0</v>
      </c>
      <c r="GG169">
        <f>(GD169*'Default-Data'!$C$58/wind_dollar_index)/CustomRegion1!$E42</f>
        <v>0</v>
      </c>
      <c r="GH169">
        <f>(GE169*'Default-Data'!$C$58/wind_dollar_index)/CustomRegion1!$E42</f>
        <v>0</v>
      </c>
      <c r="GI169">
        <f>(GF169*'Default-Data'!$C$58/wind_dollar_index)/CustomRegion1!$E42</f>
        <v>0</v>
      </c>
      <c r="GK169" t="s">
        <v>67</v>
      </c>
      <c r="GL169">
        <f t="shared" si="291"/>
        <v>0</v>
      </c>
      <c r="GM169">
        <f t="shared" si="292"/>
        <v>0</v>
      </c>
      <c r="GO169">
        <v>113528.39806780554</v>
      </c>
      <c r="GP169">
        <v>5855638.7846465902</v>
      </c>
      <c r="GQ169">
        <f>GL169*CustomRegion2!C46</f>
        <v>0</v>
      </c>
      <c r="GR169">
        <f>GO169*CustomRegion2!$C46</f>
        <v>101115.67531423895</v>
      </c>
      <c r="GS169">
        <f>GP169*CustomRegion2!$C46</f>
        <v>5215407.6000628127</v>
      </c>
      <c r="GT169">
        <f>GL169*CustomRegion2!D46</f>
        <v>0</v>
      </c>
      <c r="GU169">
        <f>GO169*CustomRegion2!$D46</f>
        <v>76941.125848066513</v>
      </c>
      <c r="GV169">
        <f>GP169*CustomRegion2!$D46</f>
        <v>3968517.5543587343</v>
      </c>
      <c r="GW169">
        <f>(GT169*'Default-Data'!$C$59/wind_dollar_index)/CustomRegion2!$E46</f>
        <v>0</v>
      </c>
      <c r="GX169">
        <f>(GU169*'Default-Data'!$C$59/wind_dollar_index)/CustomRegion2!$E46</f>
        <v>14.618630313741944</v>
      </c>
      <c r="GY169">
        <f>(GV169*'Default-Data'!$C$59/wind_dollar_index)/CustomRegion2!$E46</f>
        <v>754.00886562700998</v>
      </c>
      <c r="GZ169">
        <v>0</v>
      </c>
      <c r="HA169">
        <v>0</v>
      </c>
      <c r="HB169">
        <f>GM169*CustomRegion2!C46</f>
        <v>0</v>
      </c>
      <c r="HC169">
        <f>GZ169*CustomRegion2!$C46</f>
        <v>0</v>
      </c>
      <c r="HD169">
        <f>HA169*CustomRegion2!$C46</f>
        <v>0</v>
      </c>
      <c r="HE169">
        <f>GM169*CustomRegion2!D46</f>
        <v>0</v>
      </c>
      <c r="HF169">
        <f>GZ169*CustomRegion2!$D46</f>
        <v>0</v>
      </c>
      <c r="HG169">
        <f>HA169*CustomRegion2!$D46</f>
        <v>0</v>
      </c>
      <c r="HH169">
        <f>(HE169*'Default-Data'!$C$59/wind_dollar_index)/CustomRegion2!$E46</f>
        <v>0</v>
      </c>
      <c r="HI169">
        <f>(HF169*'Default-Data'!$C$59/wind_dollar_index)/CustomRegion2!$E46</f>
        <v>0</v>
      </c>
      <c r="HJ169">
        <f>(HG169*'Default-Data'!$C$59/wind_dollar_index)/CustomRegion2!$E46</f>
        <v>0</v>
      </c>
      <c r="HL169" t="s">
        <v>119</v>
      </c>
      <c r="HM169">
        <f t="shared" si="293"/>
        <v>0</v>
      </c>
      <c r="HN169">
        <f t="shared" si="294"/>
        <v>0</v>
      </c>
      <c r="HP169">
        <v>0</v>
      </c>
      <c r="HQ169">
        <v>482235.3731295038</v>
      </c>
      <c r="HR169">
        <f>HM169*CustomRegion3!D45</f>
        <v>0</v>
      </c>
      <c r="HS169">
        <f>HP169*CustomRegion3!$D45</f>
        <v>0</v>
      </c>
      <c r="HT169">
        <f>HQ169*CustomRegion3!$D45</f>
        <v>0</v>
      </c>
      <c r="HU169">
        <f>HM169*CustomRegion3!E45</f>
        <v>0</v>
      </c>
      <c r="HV169">
        <f>HP169*CustomRegion3!$E45</f>
        <v>0</v>
      </c>
      <c r="HW169">
        <f>HQ169*CustomRegion3!$E45</f>
        <v>0</v>
      </c>
      <c r="HX169">
        <v>0</v>
      </c>
      <c r="HY169">
        <v>0</v>
      </c>
      <c r="HZ169">
        <v>0</v>
      </c>
      <c r="IA169">
        <v>0</v>
      </c>
      <c r="IB169">
        <v>2330.2252028133407</v>
      </c>
      <c r="IC169">
        <f>HN169*CustomRegion3!D45</f>
        <v>0</v>
      </c>
      <c r="ID169">
        <f>IA169*CustomRegion3!$D45</f>
        <v>0</v>
      </c>
      <c r="IE169">
        <f>IB169*CustomRegion3!$D45</f>
        <v>0</v>
      </c>
      <c r="IF169">
        <f>HN169*CustomRegion3!E45</f>
        <v>0</v>
      </c>
      <c r="IG169">
        <f>IA169*CustomRegion3!$E45</f>
        <v>0</v>
      </c>
      <c r="IH169">
        <f>IB169*CustomRegion3!$E45</f>
        <v>0</v>
      </c>
      <c r="II169">
        <v>0</v>
      </c>
      <c r="IJ169">
        <v>0</v>
      </c>
      <c r="IK169">
        <v>0</v>
      </c>
    </row>
    <row r="170" spans="30:245" x14ac:dyDescent="0.3">
      <c r="AD170">
        <v>169</v>
      </c>
      <c r="AE170" t="s">
        <v>108</v>
      </c>
      <c r="AF170">
        <v>0</v>
      </c>
      <c r="AG170">
        <v>0</v>
      </c>
      <c r="AI170" s="84">
        <v>0</v>
      </c>
      <c r="AJ170" s="84">
        <v>102725748.64175327</v>
      </c>
      <c r="AK170">
        <f>AF170*'Colombia-IO-Data'!AN47</f>
        <v>0</v>
      </c>
      <c r="AL170">
        <f>AI170*'Colombia-IO-Data'!$AN47</f>
        <v>0</v>
      </c>
      <c r="AM170">
        <f>AJ170*'Colombia-IO-Data'!$AN47</f>
        <v>0</v>
      </c>
      <c r="AN170">
        <f>AK170*'Colombia-IO-Data'!$AO47</f>
        <v>0</v>
      </c>
      <c r="AO170">
        <f>AL170*'Colombia-IO-Data'!$AO47</f>
        <v>0</v>
      </c>
      <c r="AP170">
        <f>AM170*'Colombia-IO-Data'!$AO47</f>
        <v>0</v>
      </c>
      <c r="AQ170">
        <v>0</v>
      </c>
      <c r="AR170">
        <v>0</v>
      </c>
      <c r="AS170">
        <v>0</v>
      </c>
      <c r="AT170" s="84">
        <v>0</v>
      </c>
      <c r="AU170" s="84">
        <v>1137431.6621913244</v>
      </c>
      <c r="AV170">
        <f>AG170*'Colombia-IO-Data'!AN47</f>
        <v>0</v>
      </c>
      <c r="AW170">
        <f>AT170*'Colombia-IO-Data'!$AN47</f>
        <v>0</v>
      </c>
      <c r="AX170">
        <f>AU170*'Colombia-IO-Data'!$AN47</f>
        <v>0</v>
      </c>
      <c r="AY170">
        <f>AV170*'Colombia-IO-Data'!$AO47</f>
        <v>0</v>
      </c>
      <c r="AZ170">
        <f>AW170*'Colombia-IO-Data'!$AO47</f>
        <v>0</v>
      </c>
      <c r="BA170">
        <f>AX170*'Colombia-IO-Data'!$AO47</f>
        <v>0</v>
      </c>
      <c r="BB170">
        <v>0</v>
      </c>
      <c r="BC170">
        <v>0</v>
      </c>
      <c r="BD170">
        <v>0</v>
      </c>
      <c r="BF170" t="s">
        <v>305</v>
      </c>
      <c r="BG170" s="18">
        <f t="shared" si="285"/>
        <v>0</v>
      </c>
      <c r="BH170" s="18">
        <f t="shared" si="286"/>
        <v>0</v>
      </c>
      <c r="BJ170" s="84">
        <v>0</v>
      </c>
      <c r="BK170" s="84">
        <v>142042880.85088935</v>
      </c>
      <c r="BL170" s="18">
        <f>BG170*'Mexico-IO-Data'!AQ47</f>
        <v>0</v>
      </c>
      <c r="BM170">
        <f>BJ170*'Mexico-IO-Data'!$AQ47</f>
        <v>0</v>
      </c>
      <c r="BN170">
        <f>BK170*'Mexico-IO-Data'!$AQ47</f>
        <v>0</v>
      </c>
      <c r="BO170" s="18">
        <f>BG170*'Mexico-IO-Data'!AR47</f>
        <v>0</v>
      </c>
      <c r="BP170">
        <f>BJ170*'Mexico-IO-Data'!$AR47</f>
        <v>0</v>
      </c>
      <c r="BQ170">
        <f>BK170*'Mexico-IO-Data'!$AR47</f>
        <v>0</v>
      </c>
      <c r="BR170">
        <v>0</v>
      </c>
      <c r="BS170">
        <v>0</v>
      </c>
      <c r="BT170">
        <v>0</v>
      </c>
      <c r="BU170" s="84">
        <v>0</v>
      </c>
      <c r="BV170" s="84">
        <v>1136489.3150374228</v>
      </c>
      <c r="BW170" s="18">
        <f>BH170*'Mexico-IO-Data'!AQ47</f>
        <v>0</v>
      </c>
      <c r="BX170">
        <f>BU170*'Mexico-IO-Data'!$AQ47</f>
        <v>0</v>
      </c>
      <c r="BY170">
        <f>BV170*'Mexico-IO-Data'!$AQ47</f>
        <v>0</v>
      </c>
      <c r="BZ170" s="18">
        <f>BH170*'Mexico-IO-Data'!AR47</f>
        <v>0</v>
      </c>
      <c r="CA170">
        <f>BX170*'Mexico-IO-Data'!$AR47</f>
        <v>0</v>
      </c>
      <c r="CB170">
        <f>BY170*'Mexico-IO-Data'!$AR47</f>
        <v>0</v>
      </c>
      <c r="CC170">
        <v>0</v>
      </c>
      <c r="CD170">
        <v>0</v>
      </c>
      <c r="CE170">
        <v>0</v>
      </c>
      <c r="CG170" t="s">
        <v>828</v>
      </c>
      <c r="CH170">
        <v>0</v>
      </c>
      <c r="CI170">
        <v>0</v>
      </c>
      <c r="CK170" s="84">
        <v>0</v>
      </c>
      <c r="CL170" s="84">
        <v>101217481.4170386</v>
      </c>
      <c r="CM170">
        <f>CH170*'Philippines-IO-Data'!AN47</f>
        <v>0</v>
      </c>
      <c r="CN170">
        <f>CK170*'Philippines-IO-Data'!$AN47</f>
        <v>0</v>
      </c>
      <c r="CO170">
        <f>CL170*'Philippines-IO-Data'!$AN47</f>
        <v>0</v>
      </c>
      <c r="CP170">
        <f>CH170*'Philippines-IO-Data'!AO47</f>
        <v>0</v>
      </c>
      <c r="CQ170">
        <f>CK170*'Philippines-IO-Data'!$AO47</f>
        <v>0</v>
      </c>
      <c r="CR170">
        <f>CL170*'Philippines-IO-Data'!$AO47</f>
        <v>0</v>
      </c>
      <c r="CS170" s="54">
        <v>0</v>
      </c>
      <c r="CT170" s="54">
        <v>0</v>
      </c>
      <c r="CU170" s="54">
        <v>0</v>
      </c>
      <c r="CV170" s="84">
        <v>0</v>
      </c>
      <c r="CW170" s="84">
        <v>928390.29855177272</v>
      </c>
      <c r="CX170">
        <f>CI170*'Philippines-IO-Data'!AN47</f>
        <v>0</v>
      </c>
      <c r="CY170">
        <f>CV170*'Philippines-IO-Data'!$AN47</f>
        <v>0</v>
      </c>
      <c r="CZ170">
        <f>CW170*'Philippines-IO-Data'!$AN47</f>
        <v>0</v>
      </c>
      <c r="DA170">
        <f>CI170*'Philippines-IO-Data'!AO47</f>
        <v>0</v>
      </c>
      <c r="DB170">
        <f>CV170*'Philippines-IO-Data'!$AO47</f>
        <v>0</v>
      </c>
      <c r="DC170">
        <f>CW170*'Philippines-IO-Data'!$AO47</f>
        <v>0</v>
      </c>
      <c r="DD170" s="20">
        <v>0</v>
      </c>
      <c r="DE170" s="20">
        <v>0</v>
      </c>
      <c r="DF170" s="20">
        <v>0</v>
      </c>
      <c r="DH170" t="s">
        <v>305</v>
      </c>
      <c r="DI170">
        <f t="shared" si="287"/>
        <v>0</v>
      </c>
      <c r="DJ170">
        <f t="shared" si="288"/>
        <v>0</v>
      </c>
      <c r="DL170" s="84">
        <v>0</v>
      </c>
      <c r="DM170" s="84">
        <v>206856014.89852241</v>
      </c>
      <c r="DN170">
        <f>DI170*'SouthAfrica-IO-Data'!AR47</f>
        <v>0</v>
      </c>
      <c r="DO170">
        <f>DL170*'SouthAfrica-IO-Data'!$AR47</f>
        <v>0</v>
      </c>
      <c r="DP170">
        <f>DM170*'SouthAfrica-IO-Data'!$AR47</f>
        <v>0</v>
      </c>
      <c r="DQ170">
        <f>DI170*'SouthAfrica-IO-Data'!AS47</f>
        <v>0</v>
      </c>
      <c r="DR170">
        <f>DL170*'SouthAfrica-IO-Data'!$AS47</f>
        <v>0</v>
      </c>
      <c r="DS170">
        <f>DM170*'SouthAfrica-IO-Data'!$AS47</f>
        <v>0</v>
      </c>
      <c r="DT170">
        <v>0</v>
      </c>
      <c r="DU170">
        <v>0</v>
      </c>
      <c r="DV170">
        <v>0</v>
      </c>
      <c r="DW170" s="84">
        <v>0</v>
      </c>
      <c r="DX170" s="84">
        <v>2018560.4166561828</v>
      </c>
      <c r="DY170">
        <f>DJ170*'SouthAfrica-IO-Data'!AR47</f>
        <v>0</v>
      </c>
      <c r="DZ170">
        <f>'SouthAfrica-IO-Data'!$AR47*Calculations!DW170</f>
        <v>0</v>
      </c>
      <c r="EA170">
        <f>'SouthAfrica-IO-Data'!$AR47*Calculations!DX170</f>
        <v>0</v>
      </c>
      <c r="EB170">
        <f>DJ170*'SouthAfrica-IO-Data'!AS47</f>
        <v>0</v>
      </c>
      <c r="EC170">
        <f>DW170*'SouthAfrica-IO-Data'!$AS47</f>
        <v>0</v>
      </c>
      <c r="ED170">
        <f>DX170*'SouthAfrica-IO-Data'!$AS47</f>
        <v>0</v>
      </c>
      <c r="EE170">
        <v>0</v>
      </c>
      <c r="EF170">
        <v>0</v>
      </c>
      <c r="EG170">
        <v>0</v>
      </c>
      <c r="EI170" t="s">
        <v>120</v>
      </c>
      <c r="EJ170">
        <v>0</v>
      </c>
      <c r="EK170">
        <v>0</v>
      </c>
      <c r="EM170" s="84">
        <v>0</v>
      </c>
      <c r="EN170" s="84">
        <v>9270774.6893392354</v>
      </c>
      <c r="EO170">
        <f>EJ170*'Zambia-IO-Data'!BO45</f>
        <v>0</v>
      </c>
      <c r="EP170">
        <f>EM170*'Zambia-IO-Data'!$BO45</f>
        <v>0</v>
      </c>
      <c r="EQ170">
        <f>EN170*'Zambia-IO-Data'!$BO45</f>
        <v>0</v>
      </c>
      <c r="ER170">
        <f>EJ170*'Zambia-IO-Data'!BN45</f>
        <v>0</v>
      </c>
      <c r="ES170">
        <f>EM170*'Zambia-IO-Data'!$BN45</f>
        <v>0</v>
      </c>
      <c r="ET170">
        <f>EN170*'Zambia-IO-Data'!$BN45</f>
        <v>0</v>
      </c>
      <c r="EU170" s="84">
        <v>0</v>
      </c>
      <c r="EV170" s="84">
        <v>0</v>
      </c>
      <c r="EW170" s="84">
        <v>0</v>
      </c>
      <c r="EX170" s="84">
        <v>0</v>
      </c>
      <c r="EY170" s="84">
        <v>40364.522861871039</v>
      </c>
      <c r="EZ170">
        <f>EK170*'Zambia-IO-Data'!BO45</f>
        <v>0</v>
      </c>
      <c r="FA170">
        <f>EX170*'Zambia-IO-Data'!$BO45</f>
        <v>0</v>
      </c>
      <c r="FB170">
        <f>EY170*'Zambia-IO-Data'!$BO45</f>
        <v>0</v>
      </c>
      <c r="FC170">
        <f>EK170*'Zambia-IO-Data'!BN45</f>
        <v>0</v>
      </c>
      <c r="FD170">
        <f>EX170*'Zambia-IO-Data'!$BN45</f>
        <v>0</v>
      </c>
      <c r="FE170">
        <f>EY170*'Zambia-IO-Data'!$BN45</f>
        <v>0</v>
      </c>
      <c r="FF170" s="84">
        <v>0</v>
      </c>
      <c r="FG170" s="84">
        <v>0</v>
      </c>
      <c r="FH170" s="84">
        <v>0</v>
      </c>
      <c r="FJ170" t="s">
        <v>828</v>
      </c>
      <c r="FK170">
        <f t="shared" si="289"/>
        <v>0</v>
      </c>
      <c r="FL170">
        <f t="shared" si="290"/>
        <v>0</v>
      </c>
      <c r="FN170">
        <v>0</v>
      </c>
      <c r="FO170">
        <v>131833456.79830062</v>
      </c>
      <c r="FP170">
        <f>FK170*CustomRegion1!AM43</f>
        <v>0</v>
      </c>
      <c r="FQ170">
        <f>FN170*CustomRegion1!$AM43</f>
        <v>0</v>
      </c>
      <c r="FR170">
        <f>FO170*CustomRegion1!$AM43</f>
        <v>0</v>
      </c>
      <c r="FS170">
        <f>FK170*CustomRegion1!AN43</f>
        <v>0</v>
      </c>
      <c r="FT170">
        <f>FN170*CustomRegion1!$AN43</f>
        <v>0</v>
      </c>
      <c r="FU170">
        <f>FO170*CustomRegion1!$AN43</f>
        <v>0</v>
      </c>
      <c r="FV170">
        <v>0</v>
      </c>
      <c r="FW170">
        <v>0</v>
      </c>
      <c r="FX170">
        <v>0</v>
      </c>
      <c r="FY170">
        <v>0</v>
      </c>
      <c r="FZ170">
        <v>1217179.4380354723</v>
      </c>
      <c r="GA170">
        <f>FL170*CustomRegion1!AM43</f>
        <v>0</v>
      </c>
      <c r="GB170">
        <f>FY170*CustomRegion1!$AM43</f>
        <v>0</v>
      </c>
      <c r="GC170">
        <f>FZ170*CustomRegion1!$AM43</f>
        <v>0</v>
      </c>
      <c r="GD170">
        <f>FL170*CustomRegion1!AN43</f>
        <v>0</v>
      </c>
      <c r="GE170">
        <f>FY170*CustomRegion1!$AN43</f>
        <v>0</v>
      </c>
      <c r="GF170">
        <f>FZ170*CustomRegion1!$AN43</f>
        <v>0</v>
      </c>
      <c r="GG170">
        <v>0</v>
      </c>
      <c r="GH170">
        <v>0</v>
      </c>
      <c r="GI170">
        <v>0</v>
      </c>
      <c r="GK170" t="s">
        <v>68</v>
      </c>
      <c r="GL170">
        <f t="shared" si="291"/>
        <v>0</v>
      </c>
      <c r="GM170">
        <f t="shared" si="292"/>
        <v>0</v>
      </c>
      <c r="GO170">
        <v>32277.568194099156</v>
      </c>
      <c r="GP170">
        <v>5352578.5899996841</v>
      </c>
      <c r="GQ170">
        <f>GL170*CustomRegion2!C47</f>
        <v>0</v>
      </c>
      <c r="GR170">
        <f>GO170*CustomRegion2!$C47</f>
        <v>24216.524297865522</v>
      </c>
      <c r="GS170">
        <f>GP170*CustomRegion2!$C47</f>
        <v>4015818.3138672397</v>
      </c>
      <c r="GT170">
        <f>GL170*CustomRegion2!D47</f>
        <v>0</v>
      </c>
      <c r="GU170">
        <f>GO170*CustomRegion2!$D47</f>
        <v>13966.291505743746</v>
      </c>
      <c r="GV170">
        <f>GP170*CustomRegion2!$D47</f>
        <v>2316025.5582390786</v>
      </c>
      <c r="GW170">
        <f>(GT170*'Default-Data'!$C$59/wind_dollar_index)/CustomRegion2!$E47</f>
        <v>0</v>
      </c>
      <c r="GX170">
        <f>(GU170*'Default-Data'!$C$59/wind_dollar_index)/CustomRegion2!$E47</f>
        <v>4.8047754055414371</v>
      </c>
      <c r="GY170">
        <f>(GV170*'Default-Data'!$C$59/wind_dollar_index)/CustomRegion2!$E47</f>
        <v>796.77433599721394</v>
      </c>
      <c r="GZ170">
        <v>0</v>
      </c>
      <c r="HA170">
        <v>0</v>
      </c>
      <c r="HB170">
        <f>GM170*CustomRegion2!C47</f>
        <v>0</v>
      </c>
      <c r="HC170">
        <f>GZ170*CustomRegion2!$C47</f>
        <v>0</v>
      </c>
      <c r="HD170">
        <f>HA170*CustomRegion2!$C47</f>
        <v>0</v>
      </c>
      <c r="HE170">
        <f>GM170*CustomRegion2!D47</f>
        <v>0</v>
      </c>
      <c r="HF170">
        <f>GZ170*CustomRegion2!$D47</f>
        <v>0</v>
      </c>
      <c r="HG170">
        <f>HA170*CustomRegion2!$D47</f>
        <v>0</v>
      </c>
      <c r="HH170">
        <f>(HE170*'Default-Data'!$C$59/wind_dollar_index)/CustomRegion2!$E47</f>
        <v>0</v>
      </c>
      <c r="HI170">
        <f>(HF170*'Default-Data'!$C$59/wind_dollar_index)/CustomRegion2!$E47</f>
        <v>0</v>
      </c>
      <c r="HJ170">
        <f>(HG170*'Default-Data'!$C$59/wind_dollar_index)/CustomRegion2!$E47</f>
        <v>0</v>
      </c>
      <c r="HL170" t="s">
        <v>120</v>
      </c>
      <c r="HM170">
        <f t="shared" si="293"/>
        <v>0</v>
      </c>
      <c r="HN170">
        <f t="shared" si="294"/>
        <v>0</v>
      </c>
      <c r="HP170">
        <v>0</v>
      </c>
      <c r="HQ170">
        <v>9270774.6893392354</v>
      </c>
      <c r="HR170">
        <f>HM170*CustomRegion3!D46</f>
        <v>0</v>
      </c>
      <c r="HS170">
        <f>HP170*CustomRegion3!$D46</f>
        <v>0</v>
      </c>
      <c r="HT170">
        <f>HQ170*CustomRegion3!$D46</f>
        <v>0</v>
      </c>
      <c r="HU170">
        <f>HM170*CustomRegion3!E46</f>
        <v>0</v>
      </c>
      <c r="HV170">
        <f>HP170*CustomRegion3!$E46</f>
        <v>0</v>
      </c>
      <c r="HW170">
        <f>HQ170*CustomRegion3!$E46</f>
        <v>0</v>
      </c>
      <c r="HX170">
        <v>0</v>
      </c>
      <c r="HY170">
        <v>0</v>
      </c>
      <c r="HZ170">
        <v>0</v>
      </c>
      <c r="IA170">
        <v>0</v>
      </c>
      <c r="IB170">
        <v>40364.522861871039</v>
      </c>
      <c r="IC170">
        <f>HN170*CustomRegion3!D46</f>
        <v>0</v>
      </c>
      <c r="ID170">
        <f>IA170*CustomRegion3!$D46</f>
        <v>0</v>
      </c>
      <c r="IE170">
        <f>IB170*CustomRegion3!$D46</f>
        <v>0</v>
      </c>
      <c r="IF170">
        <f>HN170*CustomRegion3!E46</f>
        <v>0</v>
      </c>
      <c r="IG170">
        <f>IA170*CustomRegion3!$E46</f>
        <v>0</v>
      </c>
      <c r="IH170">
        <f>IB170*CustomRegion3!$E46</f>
        <v>0</v>
      </c>
      <c r="II170">
        <v>0</v>
      </c>
      <c r="IJ170">
        <v>0</v>
      </c>
      <c r="IK170">
        <v>0</v>
      </c>
    </row>
    <row r="171" spans="30:245" x14ac:dyDescent="0.3">
      <c r="AD171">
        <v>170</v>
      </c>
      <c r="AE171" t="s">
        <v>72</v>
      </c>
      <c r="AF171">
        <f>SUM(AF136:AF170)</f>
        <v>345148206.25208402</v>
      </c>
      <c r="AG171">
        <f>SUM(AG136:AG170)</f>
        <v>4296604.9691098761</v>
      </c>
      <c r="AI171" s="84">
        <f>SUM(AI136:AI170)</f>
        <v>228868576.40822503</v>
      </c>
      <c r="AJ171" s="84">
        <f t="shared" ref="AJ171:BD171" si="295">SUM(AJ136:AJ170)</f>
        <v>251791231.39342642</v>
      </c>
      <c r="AK171">
        <f t="shared" si="295"/>
        <v>163505186.1774832</v>
      </c>
      <c r="AL171">
        <f t="shared" si="295"/>
        <v>120961585.35776402</v>
      </c>
      <c r="AM171">
        <f t="shared" si="295"/>
        <v>81874816.566956997</v>
      </c>
      <c r="AN171">
        <f t="shared" si="295"/>
        <v>37299510.367305972</v>
      </c>
      <c r="AO171">
        <f t="shared" si="295"/>
        <v>33442427.715506546</v>
      </c>
      <c r="AP171">
        <f t="shared" si="295"/>
        <v>31983810.558940742</v>
      </c>
      <c r="AQ171">
        <f t="shared" si="295"/>
        <v>7246.6500747700784</v>
      </c>
      <c r="AR171">
        <f t="shared" si="295"/>
        <v>5220.3566126732803</v>
      </c>
      <c r="AS171">
        <f t="shared" si="295"/>
        <v>4044.3335657483067</v>
      </c>
      <c r="AT171" s="84">
        <f t="shared" si="295"/>
        <v>3039293.0320959534</v>
      </c>
      <c r="AU171" s="84">
        <f t="shared" si="295"/>
        <v>2787960.3958672807</v>
      </c>
      <c r="AV171">
        <f t="shared" si="295"/>
        <v>2272423.6321826074</v>
      </c>
      <c r="AW171">
        <f t="shared" si="295"/>
        <v>1791046.4172270554</v>
      </c>
      <c r="AX171">
        <f t="shared" si="295"/>
        <v>906559.55230986502</v>
      </c>
      <c r="AY171">
        <f t="shared" si="295"/>
        <v>400495.17293909861</v>
      </c>
      <c r="AZ171">
        <f t="shared" si="295"/>
        <v>382795.49453299271</v>
      </c>
      <c r="BA171">
        <f t="shared" si="295"/>
        <v>354140.9947192329</v>
      </c>
      <c r="BB171">
        <f t="shared" si="295"/>
        <v>30.000000000000007</v>
      </c>
      <c r="BC171">
        <f t="shared" si="295"/>
        <v>42.726252283993965</v>
      </c>
      <c r="BD171">
        <f t="shared" si="295"/>
        <v>44.780915310608997</v>
      </c>
      <c r="EI171" t="s">
        <v>121</v>
      </c>
      <c r="EJ171">
        <v>0</v>
      </c>
      <c r="EK171">
        <v>0</v>
      </c>
      <c r="EM171" s="84">
        <v>0</v>
      </c>
      <c r="EN171" s="84">
        <v>1077760.7799709577</v>
      </c>
      <c r="EO171">
        <f>EJ171*'Zambia-IO-Data'!BO46</f>
        <v>0</v>
      </c>
      <c r="EP171">
        <f>EM171*'Zambia-IO-Data'!$BO46</f>
        <v>0</v>
      </c>
      <c r="EQ171">
        <f>EN171*'Zambia-IO-Data'!$BO46</f>
        <v>0</v>
      </c>
      <c r="ER171">
        <f>EJ171*'Zambia-IO-Data'!BN46</f>
        <v>0</v>
      </c>
      <c r="ES171">
        <f>EM171*'Zambia-IO-Data'!$BN46</f>
        <v>0</v>
      </c>
      <c r="ET171">
        <f>EN171*'Zambia-IO-Data'!$BN46</f>
        <v>0</v>
      </c>
      <c r="EU171" s="84">
        <v>0</v>
      </c>
      <c r="EV171" s="84">
        <v>0</v>
      </c>
      <c r="EW171" s="84">
        <v>0</v>
      </c>
      <c r="EX171" s="84">
        <v>0</v>
      </c>
      <c r="EY171" s="84">
        <v>5167.5384969144534</v>
      </c>
      <c r="EZ171">
        <f>EK171*'Zambia-IO-Data'!BO46</f>
        <v>0</v>
      </c>
      <c r="FA171">
        <f>EX171*'Zambia-IO-Data'!$BO46</f>
        <v>0</v>
      </c>
      <c r="FB171">
        <f>EY171*'Zambia-IO-Data'!$BO46</f>
        <v>0</v>
      </c>
      <c r="FC171">
        <f>EK171*'Zambia-IO-Data'!BN46</f>
        <v>0</v>
      </c>
      <c r="FD171">
        <f>EX171*'Zambia-IO-Data'!$BN46</f>
        <v>0</v>
      </c>
      <c r="FE171">
        <f>EY171*'Zambia-IO-Data'!$BN46</f>
        <v>0</v>
      </c>
      <c r="FF171" s="84">
        <v>0</v>
      </c>
      <c r="FG171" s="84">
        <v>0</v>
      </c>
      <c r="FH171" s="84">
        <v>0</v>
      </c>
      <c r="GK171" t="s">
        <v>69</v>
      </c>
      <c r="GL171">
        <f t="shared" si="291"/>
        <v>0</v>
      </c>
      <c r="GM171">
        <f t="shared" si="292"/>
        <v>0</v>
      </c>
      <c r="GO171">
        <v>430100.49714766839</v>
      </c>
      <c r="GP171">
        <v>7229584.6364815002</v>
      </c>
      <c r="GQ171">
        <f>GL171*CustomRegion2!C48</f>
        <v>0</v>
      </c>
      <c r="GR171">
        <f>GO171*CustomRegion2!$C48</f>
        <v>303134.9143633956</v>
      </c>
      <c r="GS171">
        <f>GP171*CustomRegion2!$C48</f>
        <v>5095412.6633113585</v>
      </c>
      <c r="GT171">
        <f>GL171*CustomRegion2!D48</f>
        <v>0</v>
      </c>
      <c r="GU171">
        <f>GO171*CustomRegion2!$D48</f>
        <v>58809.783411157761</v>
      </c>
      <c r="GV171">
        <f>GP171*CustomRegion2!$D48</f>
        <v>988537.11968190328</v>
      </c>
      <c r="GW171">
        <f>(GT171*'Default-Data'!$C$59/wind_dollar_index)/CustomRegion2!$E48</f>
        <v>0</v>
      </c>
      <c r="GX171">
        <f>(GU171*'Default-Data'!$C$59/wind_dollar_index)/CustomRegion2!$E48</f>
        <v>31.873122711670266</v>
      </c>
      <c r="GY171">
        <f>(GV171*'Default-Data'!$C$59/wind_dollar_index)/CustomRegion2!$E48</f>
        <v>535.75720047090886</v>
      </c>
      <c r="GZ171">
        <v>0</v>
      </c>
      <c r="HA171">
        <v>0</v>
      </c>
      <c r="HB171">
        <f>GM171*CustomRegion2!C48</f>
        <v>0</v>
      </c>
      <c r="HC171">
        <f>GZ171*CustomRegion2!$C48</f>
        <v>0</v>
      </c>
      <c r="HD171">
        <f>HA171*CustomRegion2!$C48</f>
        <v>0</v>
      </c>
      <c r="HE171">
        <f>GM171*CustomRegion2!D48</f>
        <v>0</v>
      </c>
      <c r="HF171">
        <f>GZ171*CustomRegion2!$D48</f>
        <v>0</v>
      </c>
      <c r="HG171">
        <f>HA171*CustomRegion2!$D48</f>
        <v>0</v>
      </c>
      <c r="HH171">
        <f>(HE171*'Default-Data'!$C$59/wind_dollar_index)/CustomRegion2!$E48</f>
        <v>0</v>
      </c>
      <c r="HI171">
        <f>(HF171*'Default-Data'!$C$59/wind_dollar_index)/CustomRegion2!$E48</f>
        <v>0</v>
      </c>
      <c r="HJ171">
        <f>(HG171*'Default-Data'!$C$59/wind_dollar_index)/CustomRegion2!$E48</f>
        <v>0</v>
      </c>
      <c r="HL171" t="s">
        <v>121</v>
      </c>
      <c r="HM171">
        <f t="shared" si="293"/>
        <v>0</v>
      </c>
      <c r="HN171">
        <f t="shared" si="294"/>
        <v>0</v>
      </c>
      <c r="HP171">
        <v>0</v>
      </c>
      <c r="HQ171">
        <v>1077760.7799709577</v>
      </c>
      <c r="HR171">
        <f>HM171*CustomRegion3!D47</f>
        <v>0</v>
      </c>
      <c r="HS171">
        <f>HP171*CustomRegion3!$D47</f>
        <v>0</v>
      </c>
      <c r="HT171">
        <f>HQ171*CustomRegion3!$D47</f>
        <v>0</v>
      </c>
      <c r="HU171">
        <f>HM171*CustomRegion3!E47</f>
        <v>0</v>
      </c>
      <c r="HV171">
        <f>HP171*CustomRegion3!$E47</f>
        <v>0</v>
      </c>
      <c r="HW171">
        <f>HQ171*CustomRegion3!$E47</f>
        <v>0</v>
      </c>
      <c r="HX171">
        <v>0</v>
      </c>
      <c r="HY171">
        <v>0</v>
      </c>
      <c r="HZ171">
        <v>0</v>
      </c>
      <c r="IA171">
        <v>0</v>
      </c>
      <c r="IB171">
        <v>5167.5384969144534</v>
      </c>
      <c r="IC171">
        <f>HN171*CustomRegion3!D47</f>
        <v>0</v>
      </c>
      <c r="ID171">
        <f>IA171*CustomRegion3!$D47</f>
        <v>0</v>
      </c>
      <c r="IE171">
        <f>IB171*CustomRegion3!$D47</f>
        <v>0</v>
      </c>
      <c r="IF171">
        <f>HN171*CustomRegion3!E47</f>
        <v>0</v>
      </c>
      <c r="IG171">
        <f>IA171*CustomRegion3!$E47</f>
        <v>0</v>
      </c>
      <c r="IH171">
        <f>IB171*CustomRegion3!$E47</f>
        <v>0</v>
      </c>
      <c r="II171">
        <v>0</v>
      </c>
      <c r="IJ171">
        <v>0</v>
      </c>
      <c r="IK171">
        <v>0</v>
      </c>
    </row>
    <row r="172" spans="30:245" x14ac:dyDescent="0.3">
      <c r="AD172">
        <v>171</v>
      </c>
      <c r="EI172" t="s">
        <v>122</v>
      </c>
      <c r="EJ172">
        <v>0</v>
      </c>
      <c r="EK172">
        <v>0</v>
      </c>
      <c r="EM172" s="84">
        <v>0</v>
      </c>
      <c r="EN172" s="84">
        <v>1180507.4368916075</v>
      </c>
      <c r="EO172">
        <f>EJ172*'Zambia-IO-Data'!BO47</f>
        <v>0</v>
      </c>
      <c r="EP172">
        <f>EM172*'Zambia-IO-Data'!$BO47</f>
        <v>0</v>
      </c>
      <c r="EQ172">
        <f>EN172*'Zambia-IO-Data'!$BO47</f>
        <v>0</v>
      </c>
      <c r="ER172">
        <f>EJ172*'Zambia-IO-Data'!BN47</f>
        <v>0</v>
      </c>
      <c r="ES172">
        <f>EM172*'Zambia-IO-Data'!$BN47</f>
        <v>0</v>
      </c>
      <c r="ET172">
        <f>EN172*'Zambia-IO-Data'!$BN47</f>
        <v>0</v>
      </c>
      <c r="EU172" s="84">
        <v>0</v>
      </c>
      <c r="EV172" s="84">
        <v>0</v>
      </c>
      <c r="EW172" s="84">
        <v>0</v>
      </c>
      <c r="EX172" s="84">
        <v>0</v>
      </c>
      <c r="EY172" s="84">
        <v>6294.6083645377039</v>
      </c>
      <c r="EZ172">
        <f>EK172*'Zambia-IO-Data'!BO47</f>
        <v>0</v>
      </c>
      <c r="FA172">
        <f>EX172*'Zambia-IO-Data'!$BO47</f>
        <v>0</v>
      </c>
      <c r="FB172">
        <f>EY172*'Zambia-IO-Data'!$BO47</f>
        <v>0</v>
      </c>
      <c r="FC172">
        <f>EK172*'Zambia-IO-Data'!BN47</f>
        <v>0</v>
      </c>
      <c r="FD172">
        <f>EX172*'Zambia-IO-Data'!$BN47</f>
        <v>0</v>
      </c>
      <c r="FE172">
        <f>EY172*'Zambia-IO-Data'!$BN47</f>
        <v>0</v>
      </c>
      <c r="FF172" s="84">
        <v>0</v>
      </c>
      <c r="FG172" s="84">
        <v>0</v>
      </c>
      <c r="FH172" s="84">
        <v>0</v>
      </c>
      <c r="GK172" t="s">
        <v>70</v>
      </c>
      <c r="GL172">
        <f t="shared" si="291"/>
        <v>0</v>
      </c>
      <c r="GM172">
        <f t="shared" si="292"/>
        <v>0</v>
      </c>
      <c r="GO172">
        <v>0</v>
      </c>
      <c r="GP172">
        <v>1597824.5781598147</v>
      </c>
      <c r="GQ172">
        <f>GL172*CustomRegion2!C49</f>
        <v>0</v>
      </c>
      <c r="GR172">
        <f>GO172*CustomRegion2!$C49</f>
        <v>0</v>
      </c>
      <c r="GS172">
        <f>GP172*CustomRegion2!$C49</f>
        <v>1597824.5781598147</v>
      </c>
      <c r="GT172">
        <f>GL172*CustomRegion2!D49</f>
        <v>0</v>
      </c>
      <c r="GU172">
        <f>GO172*CustomRegion2!$D49</f>
        <v>0</v>
      </c>
      <c r="GV172">
        <f>GP172*CustomRegion2!$D49</f>
        <v>1597824.5781598147</v>
      </c>
      <c r="GW172">
        <f>(GT172*'Default-Data'!$C$59/wind_dollar_index)/CustomRegion2!$E49</f>
        <v>0</v>
      </c>
      <c r="GX172">
        <f>(GU172*'Default-Data'!$C$59/wind_dollar_index)/CustomRegion2!$E49</f>
        <v>0</v>
      </c>
      <c r="GY172">
        <f>(GV172*'Default-Data'!$C$59/wind_dollar_index)/CustomRegion2!$E49</f>
        <v>241.42435666815214</v>
      </c>
      <c r="GZ172">
        <v>0</v>
      </c>
      <c r="HA172">
        <v>0</v>
      </c>
      <c r="HB172">
        <f>GM172*CustomRegion2!C49</f>
        <v>0</v>
      </c>
      <c r="HC172">
        <f>GZ172*CustomRegion2!$C49</f>
        <v>0</v>
      </c>
      <c r="HD172">
        <f>HA172*CustomRegion2!$C49</f>
        <v>0</v>
      </c>
      <c r="HE172">
        <f>GM172*CustomRegion2!D49</f>
        <v>0</v>
      </c>
      <c r="HF172">
        <f>GZ172*CustomRegion2!$D49</f>
        <v>0</v>
      </c>
      <c r="HG172">
        <f>HA172*CustomRegion2!$D49</f>
        <v>0</v>
      </c>
      <c r="HH172">
        <f>(HE172*'Default-Data'!$C$59/wind_dollar_index)/CustomRegion2!$E49</f>
        <v>0</v>
      </c>
      <c r="HI172">
        <f>(HF172*'Default-Data'!$C$59/wind_dollar_index)/CustomRegion2!$E49</f>
        <v>0</v>
      </c>
      <c r="HJ172">
        <f>(HG172*'Default-Data'!$C$59/wind_dollar_index)/CustomRegion2!$E49</f>
        <v>0</v>
      </c>
      <c r="HL172" t="s">
        <v>122</v>
      </c>
      <c r="HM172">
        <f t="shared" si="293"/>
        <v>0</v>
      </c>
      <c r="HN172">
        <f t="shared" si="294"/>
        <v>0</v>
      </c>
      <c r="HP172">
        <v>0</v>
      </c>
      <c r="HQ172">
        <v>1180507.4368916075</v>
      </c>
      <c r="HR172">
        <f>HM172*CustomRegion3!D48</f>
        <v>0</v>
      </c>
      <c r="HS172">
        <f>HP172*CustomRegion3!$D48</f>
        <v>0</v>
      </c>
      <c r="HT172">
        <f>HQ172*CustomRegion3!$D48</f>
        <v>0</v>
      </c>
      <c r="HU172">
        <f>HM172*CustomRegion3!E48</f>
        <v>0</v>
      </c>
      <c r="HV172">
        <f>HP172*CustomRegion3!$E48</f>
        <v>0</v>
      </c>
      <c r="HW172">
        <f>HQ172*CustomRegion3!$E48</f>
        <v>0</v>
      </c>
      <c r="HX172">
        <v>0</v>
      </c>
      <c r="HY172">
        <v>0</v>
      </c>
      <c r="HZ172">
        <v>0</v>
      </c>
      <c r="IA172">
        <v>0</v>
      </c>
      <c r="IB172">
        <v>6294.6083645377039</v>
      </c>
      <c r="IC172">
        <f>HN172*CustomRegion3!D48</f>
        <v>0</v>
      </c>
      <c r="ID172">
        <f>IA172*CustomRegion3!$D48</f>
        <v>0</v>
      </c>
      <c r="IE172">
        <f>IB172*CustomRegion3!$D48</f>
        <v>0</v>
      </c>
      <c r="IF172">
        <f>HN172*CustomRegion3!E48</f>
        <v>0</v>
      </c>
      <c r="IG172">
        <f>IA172*CustomRegion3!$E48</f>
        <v>0</v>
      </c>
      <c r="IH172">
        <f>IB172*CustomRegion3!$E48</f>
        <v>0</v>
      </c>
      <c r="II172">
        <v>0</v>
      </c>
      <c r="IJ172">
        <v>0</v>
      </c>
      <c r="IK172">
        <v>0</v>
      </c>
    </row>
    <row r="173" spans="30:245" x14ac:dyDescent="0.3">
      <c r="AD173">
        <v>172</v>
      </c>
      <c r="EI173" t="s">
        <v>123</v>
      </c>
      <c r="EJ173">
        <v>0</v>
      </c>
      <c r="EK173">
        <v>0</v>
      </c>
      <c r="EM173" s="84">
        <v>0</v>
      </c>
      <c r="EN173" s="84">
        <v>928021.11926617497</v>
      </c>
      <c r="EO173">
        <f>EJ173*'Zambia-IO-Data'!BO48</f>
        <v>0</v>
      </c>
      <c r="EP173">
        <f>EM173*'Zambia-IO-Data'!$BO48</f>
        <v>0</v>
      </c>
      <c r="EQ173">
        <f>EN173*'Zambia-IO-Data'!$BO48</f>
        <v>0</v>
      </c>
      <c r="ER173">
        <f>EJ173*'Zambia-IO-Data'!BN48</f>
        <v>0</v>
      </c>
      <c r="ES173">
        <f>EM173*'Zambia-IO-Data'!$BN48</f>
        <v>0</v>
      </c>
      <c r="ET173">
        <f>EN173*'Zambia-IO-Data'!$BN48</f>
        <v>0</v>
      </c>
      <c r="EU173" s="84">
        <v>0</v>
      </c>
      <c r="EV173" s="84">
        <v>0</v>
      </c>
      <c r="EW173" s="84">
        <v>0</v>
      </c>
      <c r="EX173" s="84">
        <v>0</v>
      </c>
      <c r="EY173" s="84">
        <v>4474.7196251654814</v>
      </c>
      <c r="EZ173">
        <f>EK173*'Zambia-IO-Data'!BO48</f>
        <v>0</v>
      </c>
      <c r="FA173">
        <f>EX173*'Zambia-IO-Data'!$BO48</f>
        <v>0</v>
      </c>
      <c r="FB173">
        <f>EY173*'Zambia-IO-Data'!$BO48</f>
        <v>0</v>
      </c>
      <c r="FC173">
        <f>EK173*'Zambia-IO-Data'!BN48</f>
        <v>0</v>
      </c>
      <c r="FD173">
        <f>EX173*'Zambia-IO-Data'!$BN48</f>
        <v>0</v>
      </c>
      <c r="FE173">
        <f>EY173*'Zambia-IO-Data'!$BN48</f>
        <v>0</v>
      </c>
      <c r="FF173" s="84">
        <v>0</v>
      </c>
      <c r="FG173" s="84">
        <v>0</v>
      </c>
      <c r="FH173" s="84">
        <v>0</v>
      </c>
      <c r="GK173" t="s">
        <v>305</v>
      </c>
      <c r="GL173">
        <f t="shared" si="291"/>
        <v>0</v>
      </c>
      <c r="GM173">
        <f t="shared" si="292"/>
        <v>0</v>
      </c>
      <c r="GO173">
        <v>0</v>
      </c>
      <c r="GP173">
        <v>207864484.49540415</v>
      </c>
      <c r="GQ173">
        <f>GL173*CustomRegion2!C50</f>
        <v>0</v>
      </c>
      <c r="GR173">
        <f>GO173*CustomRegion2!$C50</f>
        <v>0</v>
      </c>
      <c r="GS173">
        <f>GP173*CustomRegion2!$C50</f>
        <v>0</v>
      </c>
      <c r="GT173">
        <f>GL173*CustomRegion2!D50</f>
        <v>0</v>
      </c>
      <c r="GU173">
        <f>GO173*CustomRegion2!$D50</f>
        <v>0</v>
      </c>
      <c r="GV173">
        <f>GP173*CustomRegion2!$D50</f>
        <v>0</v>
      </c>
      <c r="GW173">
        <v>0</v>
      </c>
      <c r="GX173">
        <v>0</v>
      </c>
      <c r="GY173">
        <v>0</v>
      </c>
      <c r="GZ173">
        <v>0</v>
      </c>
      <c r="HA173">
        <v>0</v>
      </c>
      <c r="HB173">
        <f>GM173*CustomRegion2!C50</f>
        <v>0</v>
      </c>
      <c r="HC173">
        <f>GZ173*CustomRegion2!$C50</f>
        <v>0</v>
      </c>
      <c r="HD173">
        <f>HA173*CustomRegion2!$C50</f>
        <v>0</v>
      </c>
      <c r="HE173">
        <f>GM173*CustomRegion2!D50</f>
        <v>0</v>
      </c>
      <c r="HF173">
        <f>GZ173*CustomRegion2!$D50</f>
        <v>0</v>
      </c>
      <c r="HG173">
        <f>HA173*CustomRegion2!$D50</f>
        <v>0</v>
      </c>
      <c r="HH173">
        <v>0</v>
      </c>
      <c r="HI173">
        <v>0</v>
      </c>
      <c r="HJ173">
        <v>0</v>
      </c>
      <c r="HL173" t="s">
        <v>123</v>
      </c>
      <c r="HM173">
        <f t="shared" si="293"/>
        <v>0</v>
      </c>
      <c r="HN173">
        <f t="shared" si="294"/>
        <v>0</v>
      </c>
      <c r="HP173">
        <v>0</v>
      </c>
      <c r="HQ173">
        <v>928021.11926617497</v>
      </c>
      <c r="HR173">
        <f>HM173*CustomRegion3!D49</f>
        <v>0</v>
      </c>
      <c r="HS173">
        <f>HP173*CustomRegion3!$D49</f>
        <v>0</v>
      </c>
      <c r="HT173">
        <f>HQ173*CustomRegion3!$D49</f>
        <v>0</v>
      </c>
      <c r="HU173">
        <f>HM173*CustomRegion3!E49</f>
        <v>0</v>
      </c>
      <c r="HV173">
        <f>HP173*CustomRegion3!$E49</f>
        <v>0</v>
      </c>
      <c r="HW173">
        <f>HQ173*CustomRegion3!$E49</f>
        <v>0</v>
      </c>
      <c r="HX173">
        <v>0</v>
      </c>
      <c r="HY173">
        <v>0</v>
      </c>
      <c r="HZ173">
        <v>0</v>
      </c>
      <c r="IA173">
        <v>0</v>
      </c>
      <c r="IB173">
        <v>4474.7196251654814</v>
      </c>
      <c r="IC173">
        <f>HN173*CustomRegion3!D49</f>
        <v>0</v>
      </c>
      <c r="ID173">
        <f>IA173*CustomRegion3!$D49</f>
        <v>0</v>
      </c>
      <c r="IE173">
        <f>IB173*CustomRegion3!$D49</f>
        <v>0</v>
      </c>
      <c r="IF173">
        <f>HN173*CustomRegion3!E49</f>
        <v>0</v>
      </c>
      <c r="IG173">
        <f>IA173*CustomRegion3!$E49</f>
        <v>0</v>
      </c>
      <c r="IH173">
        <f>IB173*CustomRegion3!$E49</f>
        <v>0</v>
      </c>
      <c r="II173">
        <v>0</v>
      </c>
      <c r="IJ173">
        <v>0</v>
      </c>
      <c r="IK173">
        <v>0</v>
      </c>
    </row>
    <row r="174" spans="30:245" x14ac:dyDescent="0.3">
      <c r="AD174">
        <v>173</v>
      </c>
      <c r="EI174" t="s">
        <v>124</v>
      </c>
      <c r="EJ174">
        <v>0</v>
      </c>
      <c r="EK174">
        <v>0</v>
      </c>
      <c r="EM174" s="84">
        <v>0</v>
      </c>
      <c r="EN174" s="84">
        <v>3762832.7329580067</v>
      </c>
      <c r="EO174">
        <f>EJ174*'Zambia-IO-Data'!BO49</f>
        <v>0</v>
      </c>
      <c r="EP174">
        <f>EM174*'Zambia-IO-Data'!$BO49</f>
        <v>0</v>
      </c>
      <c r="EQ174">
        <f>EN174*'Zambia-IO-Data'!$BO49</f>
        <v>0</v>
      </c>
      <c r="ER174">
        <f>EJ174*'Zambia-IO-Data'!BN49</f>
        <v>0</v>
      </c>
      <c r="ES174">
        <f>EM174*'Zambia-IO-Data'!$BN49</f>
        <v>0</v>
      </c>
      <c r="ET174">
        <f>EN174*'Zambia-IO-Data'!$BN49</f>
        <v>0</v>
      </c>
      <c r="EU174" s="84">
        <v>0</v>
      </c>
      <c r="EV174" s="84">
        <v>0</v>
      </c>
      <c r="EW174" s="84">
        <v>0</v>
      </c>
      <c r="EX174" s="84">
        <v>0</v>
      </c>
      <c r="EY174" s="84">
        <v>18973.594956674755</v>
      </c>
      <c r="EZ174">
        <f>EK174*'Zambia-IO-Data'!BO49</f>
        <v>0</v>
      </c>
      <c r="FA174">
        <f>EX174*'Zambia-IO-Data'!$BO49</f>
        <v>0</v>
      </c>
      <c r="FB174">
        <f>EY174*'Zambia-IO-Data'!$BO49</f>
        <v>0</v>
      </c>
      <c r="FC174">
        <f>EK174*'Zambia-IO-Data'!BN49</f>
        <v>0</v>
      </c>
      <c r="FD174">
        <f>EX174*'Zambia-IO-Data'!$BN49</f>
        <v>0</v>
      </c>
      <c r="FE174">
        <f>EY174*'Zambia-IO-Data'!$BN49</f>
        <v>0</v>
      </c>
      <c r="FF174" s="84">
        <v>0</v>
      </c>
      <c r="FG174" s="84">
        <v>0</v>
      </c>
      <c r="FH174" s="84">
        <v>0</v>
      </c>
      <c r="GK174" t="s">
        <v>108</v>
      </c>
      <c r="GL174">
        <f t="shared" si="291"/>
        <v>0</v>
      </c>
      <c r="GM174">
        <f t="shared" si="292"/>
        <v>0</v>
      </c>
      <c r="GO174">
        <v>0</v>
      </c>
      <c r="GP174">
        <v>207864484.49540415</v>
      </c>
      <c r="GQ174">
        <f>GL174*CustomRegion2!C51</f>
        <v>0</v>
      </c>
      <c r="GR174">
        <f>GO174*CustomRegion2!$C51</f>
        <v>0</v>
      </c>
      <c r="GS174">
        <f>GP174*CustomRegion2!$C51</f>
        <v>0</v>
      </c>
      <c r="GT174">
        <f>GL174*CustomRegion2!D51</f>
        <v>0</v>
      </c>
      <c r="GU174">
        <f>GO174*CustomRegion2!$D51</f>
        <v>0</v>
      </c>
      <c r="GV174">
        <f>GP174*CustomRegion2!$D51</f>
        <v>0</v>
      </c>
      <c r="GW174">
        <v>0</v>
      </c>
      <c r="GX174">
        <v>0</v>
      </c>
      <c r="GY174">
        <v>0</v>
      </c>
      <c r="GZ174">
        <v>0</v>
      </c>
      <c r="HA174">
        <v>0</v>
      </c>
      <c r="HB174">
        <f>GM174*CustomRegion2!C51</f>
        <v>0</v>
      </c>
      <c r="HC174">
        <f>GZ174*CustomRegion2!$C51</f>
        <v>0</v>
      </c>
      <c r="HD174">
        <f>HA174*CustomRegion2!$C51</f>
        <v>0</v>
      </c>
      <c r="HE174">
        <f>GM174*CustomRegion2!D51</f>
        <v>0</v>
      </c>
      <c r="HF174">
        <f>GZ174*CustomRegion2!$D51</f>
        <v>0</v>
      </c>
      <c r="HG174">
        <f>HA174*CustomRegion2!$D51</f>
        <v>0</v>
      </c>
      <c r="HH174">
        <v>0</v>
      </c>
      <c r="HI174">
        <v>0</v>
      </c>
      <c r="HJ174">
        <v>0</v>
      </c>
      <c r="HL174" t="s">
        <v>124</v>
      </c>
      <c r="HM174">
        <f t="shared" si="293"/>
        <v>0</v>
      </c>
      <c r="HN174">
        <f t="shared" si="294"/>
        <v>0</v>
      </c>
      <c r="HP174">
        <v>0</v>
      </c>
      <c r="HQ174">
        <v>3762832.7329580067</v>
      </c>
      <c r="HR174">
        <f>HM174*CustomRegion3!D50</f>
        <v>0</v>
      </c>
      <c r="HS174">
        <f>HP174*CustomRegion3!$D50</f>
        <v>0</v>
      </c>
      <c r="HT174">
        <f>HQ174*CustomRegion3!$D50</f>
        <v>0</v>
      </c>
      <c r="HU174">
        <f>HM174*CustomRegion3!E50</f>
        <v>0</v>
      </c>
      <c r="HV174">
        <f>HP174*CustomRegion3!$E50</f>
        <v>0</v>
      </c>
      <c r="HW174">
        <f>HQ174*CustomRegion3!$E50</f>
        <v>0</v>
      </c>
      <c r="HX174">
        <v>0</v>
      </c>
      <c r="HY174">
        <v>0</v>
      </c>
      <c r="HZ174">
        <v>0</v>
      </c>
      <c r="IA174">
        <v>0</v>
      </c>
      <c r="IB174">
        <v>18973.594956674755</v>
      </c>
      <c r="IC174">
        <f>HN174*CustomRegion3!D50</f>
        <v>0</v>
      </c>
      <c r="ID174">
        <f>IA174*CustomRegion3!$D50</f>
        <v>0</v>
      </c>
      <c r="IE174">
        <f>IB174*CustomRegion3!$D50</f>
        <v>0</v>
      </c>
      <c r="IF174">
        <f>HN174*CustomRegion3!E50</f>
        <v>0</v>
      </c>
      <c r="IG174">
        <f>IA174*CustomRegion3!$E50</f>
        <v>0</v>
      </c>
      <c r="IH174">
        <f>IB174*CustomRegion3!$E50</f>
        <v>0</v>
      </c>
      <c r="II174">
        <v>0</v>
      </c>
      <c r="IJ174">
        <v>0</v>
      </c>
      <c r="IK174">
        <v>0</v>
      </c>
    </row>
    <row r="175" spans="30:245" x14ac:dyDescent="0.3">
      <c r="AD175">
        <v>174</v>
      </c>
      <c r="EI175" t="s">
        <v>125</v>
      </c>
      <c r="EJ175">
        <v>0</v>
      </c>
      <c r="EK175">
        <v>0</v>
      </c>
      <c r="EM175" s="84">
        <v>0</v>
      </c>
      <c r="EN175" s="84">
        <v>8982706.1789909769</v>
      </c>
      <c r="EO175">
        <f>EJ175*'Zambia-IO-Data'!BO50</f>
        <v>0</v>
      </c>
      <c r="EP175">
        <f>EM175*'Zambia-IO-Data'!$BO50</f>
        <v>0</v>
      </c>
      <c r="EQ175">
        <f>EN175*'Zambia-IO-Data'!$BO50</f>
        <v>0</v>
      </c>
      <c r="ER175">
        <f>EJ175*'Zambia-IO-Data'!BN50</f>
        <v>0</v>
      </c>
      <c r="ES175">
        <f>EM175*'Zambia-IO-Data'!$BN50</f>
        <v>0</v>
      </c>
      <c r="ET175">
        <f>EN175*'Zambia-IO-Data'!$BN50</f>
        <v>0</v>
      </c>
      <c r="EU175" s="84">
        <v>0</v>
      </c>
      <c r="EV175" s="84">
        <v>0</v>
      </c>
      <c r="EW175" s="84">
        <v>0</v>
      </c>
      <c r="EX175" s="84">
        <v>0</v>
      </c>
      <c r="EY175" s="84">
        <v>46425.774479856984</v>
      </c>
      <c r="EZ175">
        <f>EK175*'Zambia-IO-Data'!BO50</f>
        <v>0</v>
      </c>
      <c r="FA175">
        <f>EX175*'Zambia-IO-Data'!$BO50</f>
        <v>0</v>
      </c>
      <c r="FB175">
        <f>EY175*'Zambia-IO-Data'!$BO50</f>
        <v>0</v>
      </c>
      <c r="FC175">
        <f>EK175*'Zambia-IO-Data'!BN50</f>
        <v>0</v>
      </c>
      <c r="FD175">
        <f>EX175*'Zambia-IO-Data'!$BN50</f>
        <v>0</v>
      </c>
      <c r="FE175">
        <f>EY175*'Zambia-IO-Data'!$BN50</f>
        <v>0</v>
      </c>
      <c r="FF175" s="84">
        <v>0</v>
      </c>
      <c r="FG175" s="84">
        <v>0</v>
      </c>
      <c r="FH175" s="84">
        <v>0</v>
      </c>
      <c r="HL175" t="s">
        <v>125</v>
      </c>
      <c r="HM175">
        <f t="shared" si="293"/>
        <v>0</v>
      </c>
      <c r="HN175">
        <f t="shared" si="294"/>
        <v>0</v>
      </c>
      <c r="HP175">
        <v>0</v>
      </c>
      <c r="HQ175">
        <v>8982706.1789909769</v>
      </c>
      <c r="HR175">
        <f>HM175*CustomRegion3!D51</f>
        <v>0</v>
      </c>
      <c r="HS175">
        <f>HP175*CustomRegion3!$D51</f>
        <v>0</v>
      </c>
      <c r="HT175">
        <f>HQ175*CustomRegion3!$D51</f>
        <v>0</v>
      </c>
      <c r="HU175">
        <f>HM175*CustomRegion3!E51</f>
        <v>0</v>
      </c>
      <c r="HV175">
        <f>HP175*CustomRegion3!$E51</f>
        <v>0</v>
      </c>
      <c r="HW175">
        <f>HQ175*CustomRegion3!$E51</f>
        <v>0</v>
      </c>
      <c r="HX175">
        <v>0</v>
      </c>
      <c r="HY175">
        <v>0</v>
      </c>
      <c r="HZ175">
        <v>0</v>
      </c>
      <c r="IA175">
        <v>0</v>
      </c>
      <c r="IB175">
        <v>46425.774479856984</v>
      </c>
      <c r="IC175">
        <f>HN175*CustomRegion3!D51</f>
        <v>0</v>
      </c>
      <c r="ID175">
        <f>IA175*CustomRegion3!$D51</f>
        <v>0</v>
      </c>
      <c r="IE175">
        <f>IB175*CustomRegion3!$D51</f>
        <v>0</v>
      </c>
      <c r="IF175">
        <f>HN175*CustomRegion3!E51</f>
        <v>0</v>
      </c>
      <c r="IG175">
        <f>IA175*CustomRegion3!$E51</f>
        <v>0</v>
      </c>
      <c r="IH175">
        <f>IB175*CustomRegion3!$E51</f>
        <v>0</v>
      </c>
      <c r="II175">
        <v>0</v>
      </c>
      <c r="IJ175">
        <v>0</v>
      </c>
      <c r="IK175">
        <v>0</v>
      </c>
    </row>
    <row r="176" spans="30:245" x14ac:dyDescent="0.3">
      <c r="AD176">
        <v>175</v>
      </c>
      <c r="EI176" t="s">
        <v>126</v>
      </c>
      <c r="EJ176">
        <v>0</v>
      </c>
      <c r="EK176">
        <v>0</v>
      </c>
      <c r="EM176" s="84">
        <v>0</v>
      </c>
      <c r="EN176" s="84">
        <v>15157933.234519029</v>
      </c>
      <c r="EO176">
        <f>EJ176*'Zambia-IO-Data'!BO51</f>
        <v>0</v>
      </c>
      <c r="EP176">
        <f>EM176*'Zambia-IO-Data'!$BO51</f>
        <v>0</v>
      </c>
      <c r="EQ176">
        <f>EN176*'Zambia-IO-Data'!$BO51</f>
        <v>0</v>
      </c>
      <c r="ER176">
        <f>EJ176*'Zambia-IO-Data'!BN51</f>
        <v>0</v>
      </c>
      <c r="ES176">
        <f>EM176*'Zambia-IO-Data'!$BN51</f>
        <v>0</v>
      </c>
      <c r="ET176">
        <f>EN176*'Zambia-IO-Data'!$BN51</f>
        <v>0</v>
      </c>
      <c r="EU176" s="84">
        <v>0</v>
      </c>
      <c r="EV176" s="84">
        <v>0</v>
      </c>
      <c r="EW176" s="84">
        <v>0</v>
      </c>
      <c r="EX176" s="84">
        <v>0</v>
      </c>
      <c r="EY176" s="84">
        <v>75983.160670441721</v>
      </c>
      <c r="EZ176">
        <f>EK176*'Zambia-IO-Data'!BO51</f>
        <v>0</v>
      </c>
      <c r="FA176">
        <f>EX176*'Zambia-IO-Data'!$BO51</f>
        <v>0</v>
      </c>
      <c r="FB176">
        <f>EY176*'Zambia-IO-Data'!$BO51</f>
        <v>0</v>
      </c>
      <c r="FC176">
        <f>EK176*'Zambia-IO-Data'!BN51</f>
        <v>0</v>
      </c>
      <c r="FD176">
        <f>EX176*'Zambia-IO-Data'!$BN51</f>
        <v>0</v>
      </c>
      <c r="FE176">
        <f>EY176*'Zambia-IO-Data'!$BN51</f>
        <v>0</v>
      </c>
      <c r="FF176" s="84">
        <v>0</v>
      </c>
      <c r="FG176" s="84">
        <v>0</v>
      </c>
      <c r="FH176" s="84">
        <v>0</v>
      </c>
      <c r="HL176" t="s">
        <v>126</v>
      </c>
      <c r="HM176">
        <f t="shared" si="293"/>
        <v>0</v>
      </c>
      <c r="HN176">
        <f t="shared" si="294"/>
        <v>0</v>
      </c>
      <c r="HP176">
        <v>0</v>
      </c>
      <c r="HQ176">
        <v>15157933.234519029</v>
      </c>
      <c r="HR176">
        <f>HM176*CustomRegion3!D52</f>
        <v>0</v>
      </c>
      <c r="HS176">
        <f>HP176*CustomRegion3!$D52</f>
        <v>0</v>
      </c>
      <c r="HT176">
        <f>HQ176*CustomRegion3!$D52</f>
        <v>0</v>
      </c>
      <c r="HU176">
        <f>HM176*CustomRegion3!E52</f>
        <v>0</v>
      </c>
      <c r="HV176">
        <f>HP176*CustomRegion3!$E52</f>
        <v>0</v>
      </c>
      <c r="HW176">
        <f>HQ176*CustomRegion3!$E52</f>
        <v>0</v>
      </c>
      <c r="HX176">
        <v>0</v>
      </c>
      <c r="HY176">
        <v>0</v>
      </c>
      <c r="HZ176">
        <v>0</v>
      </c>
      <c r="IA176">
        <v>0</v>
      </c>
      <c r="IB176">
        <v>75983.160670441721</v>
      </c>
      <c r="IC176">
        <f>HN176*CustomRegion3!D52</f>
        <v>0</v>
      </c>
      <c r="ID176">
        <f>IA176*CustomRegion3!$D52</f>
        <v>0</v>
      </c>
      <c r="IE176">
        <f>IB176*CustomRegion3!$D52</f>
        <v>0</v>
      </c>
      <c r="IF176">
        <f>HN176*CustomRegion3!E52</f>
        <v>0</v>
      </c>
      <c r="IG176">
        <f>IA176*CustomRegion3!$E52</f>
        <v>0</v>
      </c>
      <c r="IH176">
        <f>IB176*CustomRegion3!$E52</f>
        <v>0</v>
      </c>
      <c r="II176">
        <v>0</v>
      </c>
      <c r="IJ176">
        <v>0</v>
      </c>
      <c r="IK176">
        <v>0</v>
      </c>
    </row>
    <row r="177" spans="30:245" x14ac:dyDescent="0.3">
      <c r="AD177">
        <v>176</v>
      </c>
      <c r="EI177" t="s">
        <v>127</v>
      </c>
      <c r="EJ177">
        <v>0</v>
      </c>
      <c r="EK177">
        <v>0</v>
      </c>
      <c r="EM177" s="84">
        <v>0</v>
      </c>
      <c r="EN177" s="84">
        <v>958683.52035683079</v>
      </c>
      <c r="EO177">
        <f>EJ177*'Zambia-IO-Data'!BO52</f>
        <v>0</v>
      </c>
      <c r="EP177">
        <f>EM177*'Zambia-IO-Data'!$BO52</f>
        <v>0</v>
      </c>
      <c r="EQ177">
        <f>EN177*'Zambia-IO-Data'!$BO52</f>
        <v>0</v>
      </c>
      <c r="ER177">
        <f>EJ177*'Zambia-IO-Data'!BN52</f>
        <v>0</v>
      </c>
      <c r="ES177">
        <f>EM177*'Zambia-IO-Data'!$BN52</f>
        <v>0</v>
      </c>
      <c r="ET177">
        <f>EN177*'Zambia-IO-Data'!$BN52</f>
        <v>0</v>
      </c>
      <c r="EU177" s="84">
        <v>0</v>
      </c>
      <c r="EV177" s="84">
        <v>0</v>
      </c>
      <c r="EW177" s="84">
        <v>0</v>
      </c>
      <c r="EX177" s="84">
        <v>0</v>
      </c>
      <c r="EY177" s="84">
        <v>5574.180873784273</v>
      </c>
      <c r="EZ177">
        <f>EK177*'Zambia-IO-Data'!BO52</f>
        <v>0</v>
      </c>
      <c r="FA177">
        <f>EX177*'Zambia-IO-Data'!$BO52</f>
        <v>0</v>
      </c>
      <c r="FB177">
        <f>EY177*'Zambia-IO-Data'!$BO52</f>
        <v>0</v>
      </c>
      <c r="FC177">
        <f>EK177*'Zambia-IO-Data'!BN52</f>
        <v>0</v>
      </c>
      <c r="FD177">
        <f>EX177*'Zambia-IO-Data'!$BN52</f>
        <v>0</v>
      </c>
      <c r="FE177">
        <f>EY177*'Zambia-IO-Data'!$BN52</f>
        <v>0</v>
      </c>
      <c r="FF177" s="84">
        <v>0</v>
      </c>
      <c r="FG177" s="84">
        <v>0</v>
      </c>
      <c r="FH177" s="84">
        <v>0</v>
      </c>
      <c r="HL177" t="s">
        <v>127</v>
      </c>
      <c r="HM177">
        <f t="shared" si="293"/>
        <v>0</v>
      </c>
      <c r="HN177">
        <f t="shared" si="294"/>
        <v>0</v>
      </c>
      <c r="HP177">
        <v>0</v>
      </c>
      <c r="HQ177">
        <v>958683.52035683079</v>
      </c>
      <c r="HR177">
        <f>HM177*CustomRegion3!D53</f>
        <v>0</v>
      </c>
      <c r="HS177">
        <f>HP177*CustomRegion3!$D53</f>
        <v>0</v>
      </c>
      <c r="HT177">
        <f>HQ177*CustomRegion3!$D53</f>
        <v>0</v>
      </c>
      <c r="HU177">
        <f>HM177*CustomRegion3!E53</f>
        <v>0</v>
      </c>
      <c r="HV177">
        <f>HP177*CustomRegion3!$E53</f>
        <v>0</v>
      </c>
      <c r="HW177">
        <f>HQ177*CustomRegion3!$E53</f>
        <v>0</v>
      </c>
      <c r="HX177">
        <v>0</v>
      </c>
      <c r="HY177">
        <v>0</v>
      </c>
      <c r="HZ177">
        <v>0</v>
      </c>
      <c r="IA177">
        <v>0</v>
      </c>
      <c r="IB177">
        <v>5574.180873784273</v>
      </c>
      <c r="IC177">
        <f>HN177*CustomRegion3!D53</f>
        <v>0</v>
      </c>
      <c r="ID177">
        <f>IA177*CustomRegion3!$D53</f>
        <v>0</v>
      </c>
      <c r="IE177">
        <f>IB177*CustomRegion3!$D53</f>
        <v>0</v>
      </c>
      <c r="IF177">
        <f>HN177*CustomRegion3!E53</f>
        <v>0</v>
      </c>
      <c r="IG177">
        <f>IA177*CustomRegion3!$E53</f>
        <v>0</v>
      </c>
      <c r="IH177">
        <f>IB177*CustomRegion3!$E53</f>
        <v>0</v>
      </c>
      <c r="II177">
        <v>0</v>
      </c>
      <c r="IJ177">
        <v>0</v>
      </c>
      <c r="IK177">
        <v>0</v>
      </c>
    </row>
    <row r="178" spans="30:245" x14ac:dyDescent="0.3">
      <c r="AD178">
        <v>177</v>
      </c>
    </row>
    <row r="179" spans="30:245" x14ac:dyDescent="0.3">
      <c r="AD179">
        <v>178</v>
      </c>
      <c r="AE179" t="s">
        <v>189</v>
      </c>
      <c r="AF179" s="4">
        <f>AF136</f>
        <v>0</v>
      </c>
      <c r="AG179" s="4">
        <f>AG136</f>
        <v>0</v>
      </c>
      <c r="AI179" s="85">
        <f t="shared" ref="AI179:BD179" si="296">AI136</f>
        <v>2276637.338540297</v>
      </c>
      <c r="AJ179" s="85">
        <f t="shared" si="296"/>
        <v>9066525.1473578941</v>
      </c>
      <c r="AK179" s="4">
        <f t="shared" si="296"/>
        <v>0</v>
      </c>
      <c r="AL179" s="4">
        <f t="shared" si="296"/>
        <v>1576118.1419659604</v>
      </c>
      <c r="AM179" s="4">
        <f t="shared" si="296"/>
        <v>6276763.7723554121</v>
      </c>
      <c r="AN179" s="4">
        <f t="shared" si="296"/>
        <v>0</v>
      </c>
      <c r="AO179" s="4">
        <f t="shared" si="296"/>
        <v>416107.29053568258</v>
      </c>
      <c r="AP179" s="4">
        <f t="shared" si="296"/>
        <v>1657113.827387026</v>
      </c>
      <c r="AQ179" s="20">
        <f t="shared" si="296"/>
        <v>0</v>
      </c>
      <c r="AR179" s="20">
        <f t="shared" si="296"/>
        <v>66.782535040053503</v>
      </c>
      <c r="AS179" s="20">
        <f t="shared" si="296"/>
        <v>265.95607613690976</v>
      </c>
      <c r="AT179" s="86">
        <f t="shared" si="296"/>
        <v>7003.0192092192483</v>
      </c>
      <c r="AU179" s="86">
        <f t="shared" si="296"/>
        <v>100389.17121570781</v>
      </c>
      <c r="AV179" s="20">
        <f t="shared" si="296"/>
        <v>0</v>
      </c>
      <c r="AW179" s="20">
        <f t="shared" si="296"/>
        <v>4848.1966966523969</v>
      </c>
      <c r="AX179" s="20">
        <f t="shared" si="296"/>
        <v>69499.516383866721</v>
      </c>
      <c r="AY179" s="20">
        <f t="shared" si="296"/>
        <v>0</v>
      </c>
      <c r="AZ179" s="20">
        <f t="shared" si="296"/>
        <v>1279.9611512064207</v>
      </c>
      <c r="BA179" s="20">
        <f t="shared" si="296"/>
        <v>18348.40592594082</v>
      </c>
      <c r="BB179" s="20">
        <f t="shared" si="296"/>
        <v>0</v>
      </c>
      <c r="BC179" s="20">
        <f t="shared" si="296"/>
        <v>0.20542550533134651</v>
      </c>
      <c r="BD179" s="20">
        <f t="shared" si="296"/>
        <v>2.944800751029355</v>
      </c>
      <c r="BF179" t="s">
        <v>189</v>
      </c>
      <c r="BG179" s="4">
        <f>BG136</f>
        <v>0</v>
      </c>
      <c r="BH179" s="4">
        <f>BH136</f>
        <v>0</v>
      </c>
      <c r="BJ179" s="85">
        <f t="shared" ref="BJ179:CE179" si="297">BJ136</f>
        <v>1059708.8292689747</v>
      </c>
      <c r="BK179" s="85">
        <f t="shared" si="297"/>
        <v>7427371.7233347688</v>
      </c>
      <c r="BL179" s="4">
        <f t="shared" si="297"/>
        <v>0</v>
      </c>
      <c r="BM179" s="4">
        <f t="shared" si="297"/>
        <v>646290.40643573669</v>
      </c>
      <c r="BN179" s="4">
        <f t="shared" si="297"/>
        <v>4529771.723365468</v>
      </c>
      <c r="BO179" s="4">
        <f t="shared" si="297"/>
        <v>0</v>
      </c>
      <c r="BP179" s="4">
        <f t="shared" si="297"/>
        <v>106466.48432360789</v>
      </c>
      <c r="BQ179" s="4">
        <f t="shared" si="297"/>
        <v>746210.78291244269</v>
      </c>
      <c r="BR179" s="20">
        <f t="shared" si="297"/>
        <v>0</v>
      </c>
      <c r="BS179" s="20">
        <f t="shared" si="297"/>
        <v>79.554392929618174</v>
      </c>
      <c r="BT179" s="20">
        <f t="shared" si="297"/>
        <v>557.58717129885542</v>
      </c>
      <c r="BU179" s="86">
        <f t="shared" si="297"/>
        <v>6121.0189537193783</v>
      </c>
      <c r="BV179" s="86">
        <f t="shared" si="297"/>
        <v>59426.622100421882</v>
      </c>
      <c r="BW179" s="20">
        <f t="shared" si="297"/>
        <v>0</v>
      </c>
      <c r="BX179" s="20">
        <f t="shared" si="297"/>
        <v>3733.0592311183304</v>
      </c>
      <c r="BY179" s="20">
        <f t="shared" si="297"/>
        <v>36242.838305762743</v>
      </c>
      <c r="BZ179" s="20">
        <f t="shared" si="297"/>
        <v>0</v>
      </c>
      <c r="CA179" s="20">
        <f t="shared" si="297"/>
        <v>375.05178887971687</v>
      </c>
      <c r="CB179" s="20">
        <f t="shared" si="297"/>
        <v>3641.2337707758638</v>
      </c>
      <c r="CC179" s="20">
        <f t="shared" si="297"/>
        <v>0.28024798199218015</v>
      </c>
      <c r="CD179" s="20">
        <f t="shared" si="297"/>
        <v>2.7208200213357232</v>
      </c>
      <c r="CE179" s="20">
        <f t="shared" si="297"/>
        <v>2.0940823038142502E-4</v>
      </c>
      <c r="CG179" t="s">
        <v>189</v>
      </c>
      <c r="CH179" s="4">
        <f>CH136</f>
        <v>0</v>
      </c>
      <c r="CI179" s="4">
        <f>CI136</f>
        <v>0</v>
      </c>
      <c r="CK179" s="85">
        <f t="shared" ref="CK179:DF179" si="298">CK136</f>
        <v>2279465.9550994206</v>
      </c>
      <c r="CL179" s="85">
        <f t="shared" si="298"/>
        <v>18627949.941887088</v>
      </c>
      <c r="CM179" s="4">
        <f t="shared" si="298"/>
        <v>0</v>
      </c>
      <c r="CN179" s="4">
        <f t="shared" si="298"/>
        <v>1608748.5845587642</v>
      </c>
      <c r="CO179" s="4">
        <f t="shared" si="298"/>
        <v>13146802.230233487</v>
      </c>
      <c r="CP179" s="4">
        <f t="shared" si="298"/>
        <v>0</v>
      </c>
      <c r="CQ179" s="4">
        <f t="shared" si="298"/>
        <v>463071.43324694544</v>
      </c>
      <c r="CR179" s="4">
        <f t="shared" si="298"/>
        <v>3784251.0693105636</v>
      </c>
      <c r="CS179" s="20">
        <f t="shared" si="298"/>
        <v>0</v>
      </c>
      <c r="CT179" s="20">
        <f t="shared" si="298"/>
        <v>208.9832420377939</v>
      </c>
      <c r="CU179" s="20">
        <f t="shared" si="298"/>
        <v>1707.8251871515693</v>
      </c>
      <c r="CV179" s="86">
        <f t="shared" si="298"/>
        <v>5928.6897883545462</v>
      </c>
      <c r="CW179" s="86">
        <f t="shared" si="298"/>
        <v>170859.89263752633</v>
      </c>
      <c r="CX179" s="20">
        <f t="shared" si="298"/>
        <v>0</v>
      </c>
      <c r="CY179" s="20">
        <f t="shared" si="298"/>
        <v>4184.2130977943816</v>
      </c>
      <c r="CZ179" s="20">
        <f t="shared" si="298"/>
        <v>120585.53005521603</v>
      </c>
      <c r="DA179" s="20">
        <f t="shared" si="298"/>
        <v>0</v>
      </c>
      <c r="DB179" s="20">
        <f t="shared" si="298"/>
        <v>1204.4079322299535</v>
      </c>
      <c r="DC179" s="20">
        <f t="shared" si="298"/>
        <v>34710.031615553409</v>
      </c>
      <c r="DD179" s="20">
        <f t="shared" si="298"/>
        <v>0</v>
      </c>
      <c r="DE179" s="20">
        <f t="shared" si="298"/>
        <v>0.54354696995360718</v>
      </c>
      <c r="DF179" s="20">
        <f t="shared" si="298"/>
        <v>15.664570123427119</v>
      </c>
      <c r="DH179" t="s">
        <v>189</v>
      </c>
      <c r="DI179" s="4">
        <f>DI136</f>
        <v>0</v>
      </c>
      <c r="DJ179" s="4">
        <f>DJ136</f>
        <v>0</v>
      </c>
      <c r="DL179" s="85">
        <f t="shared" ref="DL179:EG179" si="299">DL136</f>
        <v>2392144.1157335159</v>
      </c>
      <c r="DM179" s="85">
        <f t="shared" si="299"/>
        <v>11444056.049828984</v>
      </c>
      <c r="DN179" s="4">
        <f t="shared" si="299"/>
        <v>0</v>
      </c>
      <c r="DO179" s="4">
        <f t="shared" si="299"/>
        <v>966064.7056164461</v>
      </c>
      <c r="DP179" s="4">
        <f t="shared" si="299"/>
        <v>4621669.1403001361</v>
      </c>
      <c r="DQ179" s="4">
        <f t="shared" si="299"/>
        <v>0</v>
      </c>
      <c r="DR179" s="4">
        <f t="shared" si="299"/>
        <v>296348.91862390243</v>
      </c>
      <c r="DS179" s="4">
        <f t="shared" si="299"/>
        <v>1417738.0086476163</v>
      </c>
      <c r="DT179" s="20">
        <f t="shared" si="299"/>
        <v>0</v>
      </c>
      <c r="DU179" s="20">
        <f t="shared" si="299"/>
        <v>16.176728670596184</v>
      </c>
      <c r="DV179" s="20">
        <f t="shared" si="299"/>
        <v>77.389730991358618</v>
      </c>
      <c r="DW179" s="86">
        <f t="shared" si="299"/>
        <v>6843.0114404832857</v>
      </c>
      <c r="DX179" s="86">
        <f t="shared" si="299"/>
        <v>111674.38645432642</v>
      </c>
      <c r="DY179" s="20">
        <f t="shared" si="299"/>
        <v>0</v>
      </c>
      <c r="DZ179" s="20">
        <f t="shared" si="299"/>
        <v>2763.5424593778525</v>
      </c>
      <c r="EA179" s="20">
        <f t="shared" si="299"/>
        <v>45099.575132334714</v>
      </c>
      <c r="EB179" s="20">
        <f t="shared" si="299"/>
        <v>0</v>
      </c>
      <c r="EC179" s="20">
        <f t="shared" si="299"/>
        <v>847.74116541736146</v>
      </c>
      <c r="ED179" s="20">
        <f t="shared" si="299"/>
        <v>13834.694760260898</v>
      </c>
      <c r="EE179" s="20">
        <f t="shared" si="299"/>
        <v>0</v>
      </c>
      <c r="EF179" s="20">
        <f t="shared" si="299"/>
        <v>4.6275447467570265E-2</v>
      </c>
      <c r="EG179" s="20">
        <f t="shared" si="299"/>
        <v>0.75519122666779437</v>
      </c>
      <c r="EI179" t="s">
        <v>189</v>
      </c>
      <c r="EJ179">
        <f>SUM(EJ136:EJ148)</f>
        <v>0</v>
      </c>
      <c r="EK179">
        <f>SUM(EK136:EK148)</f>
        <v>0</v>
      </c>
      <c r="EL179">
        <f t="shared" ref="EL179:FH179" si="300">SUM(EL136:EL148)</f>
        <v>0</v>
      </c>
      <c r="EM179" s="84">
        <f t="shared" si="300"/>
        <v>3998854.7267146399</v>
      </c>
      <c r="EN179" s="84">
        <f t="shared" si="300"/>
        <v>22815087.538014643</v>
      </c>
      <c r="EO179">
        <f t="shared" si="300"/>
        <v>0</v>
      </c>
      <c r="EP179">
        <f t="shared" si="300"/>
        <v>1121396.444398189</v>
      </c>
      <c r="EQ179">
        <f t="shared" si="300"/>
        <v>8517663.2383302078</v>
      </c>
      <c r="ER179">
        <f t="shared" si="300"/>
        <v>0</v>
      </c>
      <c r="ES179">
        <f t="shared" si="300"/>
        <v>707740.90447162418</v>
      </c>
      <c r="ET179">
        <f t="shared" si="300"/>
        <v>6823204.3073275499</v>
      </c>
      <c r="EU179">
        <f t="shared" si="300"/>
        <v>0</v>
      </c>
      <c r="EV179">
        <f t="shared" si="300"/>
        <v>5361.9598193615329</v>
      </c>
      <c r="EW179">
        <f t="shared" si="300"/>
        <v>51693.701895750331</v>
      </c>
      <c r="EX179" s="84">
        <f t="shared" si="300"/>
        <v>11665.407777760656</v>
      </c>
      <c r="EY179" s="84">
        <f t="shared" si="300"/>
        <v>104323.2978649008</v>
      </c>
      <c r="EZ179">
        <f t="shared" si="300"/>
        <v>0</v>
      </c>
      <c r="FA179">
        <f t="shared" si="300"/>
        <v>3553.2027613157206</v>
      </c>
      <c r="FB179">
        <f t="shared" si="300"/>
        <v>38798.588074692918</v>
      </c>
      <c r="FC179">
        <f t="shared" si="300"/>
        <v>0</v>
      </c>
      <c r="FD179">
        <f t="shared" si="300"/>
        <v>2342.0707606020683</v>
      </c>
      <c r="FE179">
        <f t="shared" si="300"/>
        <v>31066.107500561611</v>
      </c>
      <c r="FF179">
        <f t="shared" si="300"/>
        <v>0</v>
      </c>
      <c r="FG179">
        <f t="shared" si="300"/>
        <v>17.743907739549467</v>
      </c>
      <c r="FH179">
        <f t="shared" si="300"/>
        <v>235.36186634053146</v>
      </c>
      <c r="FJ179" t="s">
        <v>189</v>
      </c>
      <c r="FK179" s="4">
        <f>FK136</f>
        <v>0</v>
      </c>
      <c r="FL179" s="4">
        <f>FL136</f>
        <v>0</v>
      </c>
      <c r="FN179" s="85">
        <f t="shared" ref="FN179:GI179" si="301">FN136</f>
        <v>4720079.6073351065</v>
      </c>
      <c r="FO179" s="85">
        <f t="shared" si="301"/>
        <v>25235000.382209986</v>
      </c>
      <c r="FP179" s="4">
        <f t="shared" si="301"/>
        <v>0</v>
      </c>
      <c r="FQ179" s="4">
        <f t="shared" si="301"/>
        <v>3331228.2512128362</v>
      </c>
      <c r="FR179" s="4">
        <f t="shared" si="301"/>
        <v>17809772.966953363</v>
      </c>
      <c r="FS179" s="4">
        <f t="shared" si="301"/>
        <v>0</v>
      </c>
      <c r="FT179" s="4">
        <f t="shared" si="301"/>
        <v>958879.87443664833</v>
      </c>
      <c r="FU179" s="4">
        <f t="shared" si="301"/>
        <v>5126467.3503173767</v>
      </c>
      <c r="FV179" s="20">
        <f t="shared" si="301"/>
        <v>0</v>
      </c>
      <c r="FW179" s="20">
        <f t="shared" si="301"/>
        <v>434.5488506938496</v>
      </c>
      <c r="FX179" s="20">
        <f t="shared" si="301"/>
        <v>2323.2320904730191</v>
      </c>
      <c r="FY179" s="86">
        <f t="shared" si="301"/>
        <v>17333.761959815558</v>
      </c>
      <c r="FZ179" s="86">
        <f t="shared" si="301"/>
        <v>232987.31846982276</v>
      </c>
      <c r="GA179" s="20">
        <f t="shared" si="301"/>
        <v>0</v>
      </c>
      <c r="GB179" s="20">
        <f t="shared" si="301"/>
        <v>12233.420269141759</v>
      </c>
      <c r="GC179" s="20">
        <f t="shared" si="301"/>
        <v>164432.38293160708</v>
      </c>
      <c r="GD179" s="20">
        <f t="shared" si="301"/>
        <v>0</v>
      </c>
      <c r="GE179" s="20">
        <f t="shared" si="301"/>
        <v>3521.3379591550333</v>
      </c>
      <c r="GF179" s="20">
        <f t="shared" si="301"/>
        <v>47331.161604244116</v>
      </c>
      <c r="GG179" s="20">
        <f t="shared" si="301"/>
        <v>0</v>
      </c>
      <c r="GH179" s="20">
        <f t="shared" si="301"/>
        <v>1.595813410886791</v>
      </c>
      <c r="GI179" s="20">
        <f t="shared" si="301"/>
        <v>21.449716930614354</v>
      </c>
      <c r="GK179" t="s">
        <v>189</v>
      </c>
      <c r="GL179">
        <f>GL136</f>
        <v>0</v>
      </c>
      <c r="GM179">
        <f t="shared" ref="GM179:HI179" si="302">GM136</f>
        <v>0</v>
      </c>
      <c r="GN179">
        <f t="shared" si="302"/>
        <v>0</v>
      </c>
      <c r="GO179" s="84">
        <f t="shared" si="302"/>
        <v>6879304.5550489668</v>
      </c>
      <c r="GP179" s="84">
        <f t="shared" si="302"/>
        <v>17614973.131787397</v>
      </c>
      <c r="GQ179">
        <f t="shared" si="302"/>
        <v>0</v>
      </c>
      <c r="GR179">
        <f t="shared" si="302"/>
        <v>4238899.924232414</v>
      </c>
      <c r="GS179">
        <f t="shared" si="302"/>
        <v>10854019.861482657</v>
      </c>
      <c r="GT179">
        <f t="shared" si="302"/>
        <v>0</v>
      </c>
      <c r="GU179">
        <f t="shared" si="302"/>
        <v>761240.7972843285</v>
      </c>
      <c r="GV179">
        <f t="shared" si="302"/>
        <v>1949213.9188898602</v>
      </c>
      <c r="GW179">
        <f t="shared" si="302"/>
        <v>0</v>
      </c>
      <c r="GX179">
        <f t="shared" si="302"/>
        <v>568.81797014297285</v>
      </c>
      <c r="GY179">
        <f t="shared" si="302"/>
        <v>1456.500897840391</v>
      </c>
      <c r="GZ179" s="84">
        <f t="shared" si="302"/>
        <v>0</v>
      </c>
      <c r="HA179" s="84">
        <f t="shared" si="302"/>
        <v>0</v>
      </c>
      <c r="HB179">
        <f t="shared" si="302"/>
        <v>0</v>
      </c>
      <c r="HC179">
        <f t="shared" si="302"/>
        <v>0</v>
      </c>
      <c r="HD179">
        <f t="shared" si="302"/>
        <v>0</v>
      </c>
      <c r="HE179">
        <f t="shared" si="302"/>
        <v>0</v>
      </c>
      <c r="HF179">
        <f t="shared" si="302"/>
        <v>0</v>
      </c>
      <c r="HG179">
        <f t="shared" si="302"/>
        <v>0</v>
      </c>
      <c r="HH179">
        <f t="shared" si="302"/>
        <v>0</v>
      </c>
      <c r="HI179">
        <f t="shared" si="302"/>
        <v>0</v>
      </c>
      <c r="HJ179">
        <f>HJ136</f>
        <v>0</v>
      </c>
      <c r="HL179" t="s">
        <v>189</v>
      </c>
      <c r="HM179">
        <f>SUM(HM136:HM148)</f>
        <v>0</v>
      </c>
      <c r="HN179">
        <f>SUM(HN136:HN148)</f>
        <v>0</v>
      </c>
      <c r="HO179">
        <f t="shared" ref="HO179:IH179" si="303">SUM(HO136:HO148)</f>
        <v>0</v>
      </c>
      <c r="HP179" s="84">
        <f t="shared" si="303"/>
        <v>3998854.7267146399</v>
      </c>
      <c r="HQ179" s="84">
        <f t="shared" si="303"/>
        <v>22815087.538014643</v>
      </c>
      <c r="HR179">
        <f t="shared" si="303"/>
        <v>0</v>
      </c>
      <c r="HS179">
        <f t="shared" si="303"/>
        <v>1121396.444398189</v>
      </c>
      <c r="HT179">
        <f t="shared" si="303"/>
        <v>8517663.2383302078</v>
      </c>
      <c r="HU179">
        <f t="shared" si="303"/>
        <v>0</v>
      </c>
      <c r="HV179">
        <f t="shared" si="303"/>
        <v>707740.90447162418</v>
      </c>
      <c r="HW179">
        <f t="shared" si="303"/>
        <v>6823204.3073275499</v>
      </c>
      <c r="HX179">
        <f t="shared" si="303"/>
        <v>0</v>
      </c>
      <c r="HY179">
        <f t="shared" si="303"/>
        <v>5383.6764583296645</v>
      </c>
      <c r="HZ179">
        <f t="shared" si="303"/>
        <v>51903.068153390421</v>
      </c>
      <c r="IA179" s="84">
        <f t="shared" si="303"/>
        <v>11665.407777760656</v>
      </c>
      <c r="IB179" s="84">
        <f t="shared" si="303"/>
        <v>104323.2978649008</v>
      </c>
      <c r="IC179">
        <f t="shared" si="303"/>
        <v>0</v>
      </c>
      <c r="ID179">
        <f t="shared" si="303"/>
        <v>3553.2027613157206</v>
      </c>
      <c r="IE179">
        <f t="shared" si="303"/>
        <v>38798.588074692918</v>
      </c>
      <c r="IF179">
        <f t="shared" si="303"/>
        <v>0</v>
      </c>
      <c r="IG179">
        <f t="shared" si="303"/>
        <v>2342.0707606020683</v>
      </c>
      <c r="IH179">
        <f t="shared" si="303"/>
        <v>31066.107500561611</v>
      </c>
      <c r="II179" s="84">
        <v>0</v>
      </c>
      <c r="IJ179" s="84">
        <v>0</v>
      </c>
      <c r="IK179" s="84">
        <v>0</v>
      </c>
    </row>
    <row r="180" spans="30:245" x14ac:dyDescent="0.3">
      <c r="AD180">
        <v>179</v>
      </c>
      <c r="AE180" t="s">
        <v>190</v>
      </c>
      <c r="AF180" s="4">
        <f>AF137</f>
        <v>0</v>
      </c>
      <c r="AG180" s="4">
        <f>AG137</f>
        <v>0</v>
      </c>
      <c r="AI180" s="85">
        <f t="shared" ref="AI180:BD180" si="304">AI137</f>
        <v>25906280.97580675</v>
      </c>
      <c r="AJ180" s="85">
        <f t="shared" si="304"/>
        <v>2290275.6552933827</v>
      </c>
      <c r="AK180" s="4">
        <f t="shared" si="304"/>
        <v>0</v>
      </c>
      <c r="AL180" s="4">
        <f t="shared" si="304"/>
        <v>21214219.641059428</v>
      </c>
      <c r="AM180" s="4">
        <f t="shared" si="304"/>
        <v>1875468.3790907233</v>
      </c>
      <c r="AN180" s="4">
        <f t="shared" si="304"/>
        <v>0</v>
      </c>
      <c r="AO180" s="4">
        <f t="shared" si="304"/>
        <v>1759564.7597090891</v>
      </c>
      <c r="AP180" s="4">
        <f t="shared" si="304"/>
        <v>155556.42034598839</v>
      </c>
      <c r="AQ180" s="20">
        <f t="shared" si="304"/>
        <v>0</v>
      </c>
      <c r="AR180" s="20">
        <f t="shared" si="304"/>
        <v>131.80419230495878</v>
      </c>
      <c r="AS180" s="20">
        <f t="shared" si="304"/>
        <v>11.652306758486933</v>
      </c>
      <c r="AT180" s="86">
        <f t="shared" si="304"/>
        <v>465520.01007628697</v>
      </c>
      <c r="AU180" s="86">
        <f t="shared" si="304"/>
        <v>25359.095260151895</v>
      </c>
      <c r="AV180" s="20">
        <f t="shared" si="304"/>
        <v>0</v>
      </c>
      <c r="AW180" s="20">
        <f t="shared" si="304"/>
        <v>381206.54023204546</v>
      </c>
      <c r="AX180" s="20">
        <f t="shared" si="304"/>
        <v>20766.138422176911</v>
      </c>
      <c r="AY180" s="20">
        <f t="shared" si="304"/>
        <v>0</v>
      </c>
      <c r="AZ180" s="20">
        <f t="shared" si="304"/>
        <v>31618.301578470644</v>
      </c>
      <c r="BA180" s="20">
        <f t="shared" si="304"/>
        <v>1722.399691392968</v>
      </c>
      <c r="BB180" s="20">
        <f t="shared" si="304"/>
        <v>0</v>
      </c>
      <c r="BC180" s="20">
        <f t="shared" si="304"/>
        <v>2.3684406490920695</v>
      </c>
      <c r="BD180" s="20">
        <f t="shared" si="304"/>
        <v>0.12902025850295717</v>
      </c>
      <c r="BF180" t="s">
        <v>190</v>
      </c>
      <c r="BG180" s="4">
        <f>BG137</f>
        <v>0</v>
      </c>
      <c r="BH180" s="4">
        <f>BH137</f>
        <v>0</v>
      </c>
      <c r="BJ180" s="85">
        <f t="shared" ref="BJ180:CE180" si="305">BJ137</f>
        <v>21398039.981236346</v>
      </c>
      <c r="BK180" s="85">
        <f t="shared" si="305"/>
        <v>4102125.5280116759</v>
      </c>
      <c r="BL180" s="4">
        <f t="shared" si="305"/>
        <v>0</v>
      </c>
      <c r="BM180" s="4">
        <f t="shared" si="305"/>
        <v>18422157.781720445</v>
      </c>
      <c r="BN180" s="4">
        <f t="shared" si="305"/>
        <v>3531632.045912649</v>
      </c>
      <c r="BO180" s="4">
        <f t="shared" si="305"/>
        <v>0</v>
      </c>
      <c r="BP180" s="4">
        <f t="shared" si="305"/>
        <v>1143313.9119223503</v>
      </c>
      <c r="BQ180" s="4">
        <f t="shared" si="305"/>
        <v>219179.75612440106</v>
      </c>
      <c r="BR180" s="20">
        <f t="shared" si="305"/>
        <v>0</v>
      </c>
      <c r="BS180" s="20">
        <f t="shared" si="305"/>
        <v>46.773619906602143</v>
      </c>
      <c r="BT180" s="20">
        <f t="shared" si="305"/>
        <v>8.9667680042021178</v>
      </c>
      <c r="BU180" s="86">
        <f t="shared" si="305"/>
        <v>622688.1407147398</v>
      </c>
      <c r="BV180" s="86">
        <f t="shared" si="305"/>
        <v>32821.228375546052</v>
      </c>
      <c r="BW180" s="20">
        <f t="shared" si="305"/>
        <v>0</v>
      </c>
      <c r="BX180" s="20">
        <f t="shared" si="305"/>
        <v>536089.2486934351</v>
      </c>
      <c r="BY180" s="20">
        <f t="shared" si="305"/>
        <v>28256.693054802607</v>
      </c>
      <c r="BZ180" s="20">
        <f t="shared" si="305"/>
        <v>0</v>
      </c>
      <c r="CA180" s="20">
        <f t="shared" si="305"/>
        <v>28643.665335734713</v>
      </c>
      <c r="CB180" s="20">
        <f t="shared" si="305"/>
        <v>1509.7770778447189</v>
      </c>
      <c r="CC180" s="20">
        <f t="shared" si="305"/>
        <v>1.1718285775889019</v>
      </c>
      <c r="CD180" s="20">
        <f t="shared" si="305"/>
        <v>6.1765835652322104E-2</v>
      </c>
      <c r="CE180" s="20">
        <f t="shared" si="305"/>
        <v>4.7940171034637142E-5</v>
      </c>
      <c r="CG180" t="s">
        <v>190</v>
      </c>
      <c r="CH180" s="4">
        <f>CH137</f>
        <v>0</v>
      </c>
      <c r="CI180" s="4">
        <f>CI137</f>
        <v>0</v>
      </c>
      <c r="CK180" s="85">
        <f t="shared" ref="CK180:DF180" si="306">CK137</f>
        <v>7796614.8190368703</v>
      </c>
      <c r="CL180" s="85">
        <f t="shared" si="306"/>
        <v>1040918.0520672901</v>
      </c>
      <c r="CM180" s="4">
        <f t="shared" si="306"/>
        <v>0</v>
      </c>
      <c r="CN180" s="4">
        <f t="shared" si="306"/>
        <v>4488404.3747316282</v>
      </c>
      <c r="CO180" s="4">
        <f t="shared" si="306"/>
        <v>599242.26694234693</v>
      </c>
      <c r="CP180" s="4">
        <f t="shared" si="306"/>
        <v>0</v>
      </c>
      <c r="CQ180" s="4">
        <f t="shared" si="306"/>
        <v>1173279.9058721818</v>
      </c>
      <c r="CR180" s="4">
        <f t="shared" si="306"/>
        <v>156643.3974868381</v>
      </c>
      <c r="CS180" s="20">
        <f t="shared" si="306"/>
        <v>0</v>
      </c>
      <c r="CT180" s="20">
        <f t="shared" si="306"/>
        <v>285.52320181416087</v>
      </c>
      <c r="CU180" s="20">
        <f t="shared" si="306"/>
        <v>38.119909980255571</v>
      </c>
      <c r="CV180" s="86">
        <f t="shared" si="306"/>
        <v>96372.166191843004</v>
      </c>
      <c r="CW180" s="86">
        <f t="shared" si="306"/>
        <v>9547.5426536743762</v>
      </c>
      <c r="CX180" s="20">
        <f t="shared" si="306"/>
        <v>0</v>
      </c>
      <c r="CY180" s="20">
        <f t="shared" si="306"/>
        <v>55480.136235749844</v>
      </c>
      <c r="CZ180" s="20">
        <f t="shared" si="306"/>
        <v>5496.3895497382837</v>
      </c>
      <c r="DA180" s="20">
        <f t="shared" si="306"/>
        <v>0</v>
      </c>
      <c r="DB180" s="20">
        <f t="shared" si="306"/>
        <v>14502.643609144172</v>
      </c>
      <c r="DC180" s="20">
        <f t="shared" si="306"/>
        <v>1436.7697014686571</v>
      </c>
      <c r="DD180" s="20">
        <f t="shared" si="306"/>
        <v>0</v>
      </c>
      <c r="DE180" s="20">
        <f t="shared" si="306"/>
        <v>3.5292867604123352</v>
      </c>
      <c r="DF180" s="20">
        <f t="shared" si="306"/>
        <v>0.34964468698366852</v>
      </c>
      <c r="DH180" t="s">
        <v>190</v>
      </c>
      <c r="DI180" s="4">
        <f>DI137</f>
        <v>0</v>
      </c>
      <c r="DJ180" s="4">
        <f>DJ137</f>
        <v>0</v>
      </c>
      <c r="DL180" s="85">
        <f t="shared" ref="DL180:EG180" si="307">DL137</f>
        <v>28523194.600002967</v>
      </c>
      <c r="DM180" s="85">
        <f t="shared" si="307"/>
        <v>6048598.4689388201</v>
      </c>
      <c r="DN180" s="4">
        <f t="shared" si="307"/>
        <v>0</v>
      </c>
      <c r="DO180" s="4">
        <f t="shared" si="307"/>
        <v>16988259.553893022</v>
      </c>
      <c r="DP180" s="4">
        <f t="shared" si="307"/>
        <v>3602512.3471829463</v>
      </c>
      <c r="DQ180" s="4">
        <f t="shared" si="307"/>
        <v>0</v>
      </c>
      <c r="DR180" s="4">
        <f t="shared" si="307"/>
        <v>5755830.7970233243</v>
      </c>
      <c r="DS180" s="4">
        <f t="shared" si="307"/>
        <v>1220575.3890674843</v>
      </c>
      <c r="DT180" s="20">
        <f t="shared" si="307"/>
        <v>0</v>
      </c>
      <c r="DU180" s="20">
        <f t="shared" si="307"/>
        <v>286.47614340541259</v>
      </c>
      <c r="DV180" s="20">
        <f t="shared" si="307"/>
        <v>60.749827874795486</v>
      </c>
      <c r="DW180" s="86">
        <f t="shared" si="307"/>
        <v>583785.95797534008</v>
      </c>
      <c r="DX180" s="86">
        <f t="shared" si="307"/>
        <v>59023.961433447548</v>
      </c>
      <c r="DY180" s="20">
        <f t="shared" si="307"/>
        <v>0</v>
      </c>
      <c r="DZ180" s="20">
        <f t="shared" si="307"/>
        <v>347699.74110831646</v>
      </c>
      <c r="EA180" s="20">
        <f t="shared" si="307"/>
        <v>35154.350373161724</v>
      </c>
      <c r="EB180" s="20">
        <f t="shared" si="307"/>
        <v>0</v>
      </c>
      <c r="EC180" s="20">
        <f t="shared" si="307"/>
        <v>117804.93885435529</v>
      </c>
      <c r="ED180" s="20">
        <f t="shared" si="307"/>
        <v>11910.72527973143</v>
      </c>
      <c r="EE180" s="20">
        <f t="shared" si="307"/>
        <v>0</v>
      </c>
      <c r="EF180" s="20">
        <f t="shared" si="307"/>
        <v>5.8633246436916391</v>
      </c>
      <c r="EG180" s="20">
        <f t="shared" si="307"/>
        <v>0.59281427193159153</v>
      </c>
      <c r="EI180" t="s">
        <v>190</v>
      </c>
      <c r="EJ180">
        <f>EJ149</f>
        <v>0</v>
      </c>
      <c r="EK180">
        <f>EK149</f>
        <v>0</v>
      </c>
      <c r="EL180">
        <f t="shared" ref="EL180:FH180" si="308">EL149</f>
        <v>0</v>
      </c>
      <c r="EM180" s="84">
        <f t="shared" si="308"/>
        <v>41640786.195372127</v>
      </c>
      <c r="EN180" s="84">
        <f t="shared" si="308"/>
        <v>597298.19254972041</v>
      </c>
      <c r="EO180">
        <f t="shared" si="308"/>
        <v>0</v>
      </c>
      <c r="EP180">
        <f t="shared" si="308"/>
        <v>10173352.5939143</v>
      </c>
      <c r="EQ180">
        <f t="shared" si="308"/>
        <v>145927.24277601065</v>
      </c>
      <c r="ER180">
        <f t="shared" si="308"/>
        <v>0</v>
      </c>
      <c r="ES180">
        <f t="shared" si="308"/>
        <v>371032.12376024376</v>
      </c>
      <c r="ET180">
        <f t="shared" si="308"/>
        <v>5322.1093343455605</v>
      </c>
      <c r="EU180">
        <f t="shared" si="308"/>
        <v>0</v>
      </c>
      <c r="EV180">
        <f t="shared" si="308"/>
        <v>255.86699206843014</v>
      </c>
      <c r="EW180">
        <f t="shared" si="308"/>
        <v>3.6701730649022188</v>
      </c>
      <c r="EX180" s="84">
        <f t="shared" si="308"/>
        <v>116692.45079949897</v>
      </c>
      <c r="EY180" s="84">
        <f t="shared" si="308"/>
        <v>2921.1342222396197</v>
      </c>
      <c r="EZ180">
        <f t="shared" si="308"/>
        <v>0</v>
      </c>
      <c r="FA180">
        <f t="shared" si="308"/>
        <v>28509.390804039082</v>
      </c>
      <c r="FB180">
        <f t="shared" si="308"/>
        <v>713.66876402290484</v>
      </c>
      <c r="FC180">
        <f t="shared" si="308"/>
        <v>0</v>
      </c>
      <c r="FD180">
        <f t="shared" si="308"/>
        <v>1039.7653791593818</v>
      </c>
      <c r="FE180">
        <f t="shared" si="308"/>
        <v>26.028198151233493</v>
      </c>
      <c r="FF180">
        <f t="shared" si="308"/>
        <v>0</v>
      </c>
      <c r="FG180">
        <f t="shared" si="308"/>
        <v>0.71703128377723568</v>
      </c>
      <c r="FH180">
        <f t="shared" si="308"/>
        <v>1.7949272700227538E-2</v>
      </c>
      <c r="FJ180" t="s">
        <v>190</v>
      </c>
      <c r="FK180" s="4">
        <f>FK137</f>
        <v>0</v>
      </c>
      <c r="FL180" s="4">
        <f>FL137</f>
        <v>0</v>
      </c>
      <c r="FN180" s="85">
        <f t="shared" ref="FN180:GI180" si="309">FN137</f>
        <v>52694327.452186987</v>
      </c>
      <c r="FO180" s="85">
        <f t="shared" si="309"/>
        <v>9795101.8437434733</v>
      </c>
      <c r="FP180" s="4">
        <f t="shared" si="309"/>
        <v>0</v>
      </c>
      <c r="FQ180" s="4">
        <f t="shared" si="309"/>
        <v>30335402.652244136</v>
      </c>
      <c r="FR180" s="4">
        <f t="shared" si="309"/>
        <v>5638905.9850761034</v>
      </c>
      <c r="FS180" s="4">
        <f t="shared" si="309"/>
        <v>0</v>
      </c>
      <c r="FT180" s="4">
        <f t="shared" si="309"/>
        <v>7929748.6137371147</v>
      </c>
      <c r="FU180" s="4">
        <f t="shared" si="309"/>
        <v>1474023.8470130621</v>
      </c>
      <c r="FV180" s="20">
        <f t="shared" si="309"/>
        <v>0</v>
      </c>
      <c r="FW180" s="20">
        <f t="shared" si="309"/>
        <v>1937.8052230162152</v>
      </c>
      <c r="FX180" s="20">
        <f t="shared" si="309"/>
        <v>360.20954115041258</v>
      </c>
      <c r="FY180" s="86">
        <f t="shared" si="309"/>
        <v>691987.45185815997</v>
      </c>
      <c r="FZ180" s="86">
        <f t="shared" si="309"/>
        <v>90435.287424107082</v>
      </c>
      <c r="GA180" s="20">
        <f t="shared" si="309"/>
        <v>0</v>
      </c>
      <c r="GB180" s="20">
        <f t="shared" si="309"/>
        <v>398367.6990936994</v>
      </c>
      <c r="GC180" s="20">
        <f t="shared" si="309"/>
        <v>52062.356436202303</v>
      </c>
      <c r="GD180" s="20">
        <f t="shared" si="309"/>
        <v>0</v>
      </c>
      <c r="GE180" s="20">
        <f t="shared" si="309"/>
        <v>104134.29305222079</v>
      </c>
      <c r="GF180" s="20">
        <f t="shared" si="309"/>
        <v>13609.227591621297</v>
      </c>
      <c r="GG180" s="20">
        <f t="shared" si="309"/>
        <v>0</v>
      </c>
      <c r="GH180" s="20">
        <f t="shared" si="309"/>
        <v>25.447462057261173</v>
      </c>
      <c r="GI180" s="20">
        <f t="shared" si="309"/>
        <v>3.3257084925207461</v>
      </c>
      <c r="GK180" t="s">
        <v>190</v>
      </c>
      <c r="GL180">
        <f>GL137</f>
        <v>0</v>
      </c>
      <c r="GM180">
        <f t="shared" ref="GM180:HI180" si="310">GM137</f>
        <v>0</v>
      </c>
      <c r="GN180">
        <f t="shared" si="310"/>
        <v>0</v>
      </c>
      <c r="GO180" s="84">
        <f t="shared" si="310"/>
        <v>19617949.78031823</v>
      </c>
      <c r="GP180" s="84">
        <f t="shared" si="310"/>
        <v>9781862.6694817208</v>
      </c>
      <c r="GQ180">
        <f t="shared" si="310"/>
        <v>0</v>
      </c>
      <c r="GR180">
        <f t="shared" si="310"/>
        <v>15942638.505952854</v>
      </c>
      <c r="GS180">
        <f t="shared" si="310"/>
        <v>7949286.3525870619</v>
      </c>
      <c r="GT180">
        <f t="shared" si="310"/>
        <v>0</v>
      </c>
      <c r="GU180">
        <f t="shared" si="310"/>
        <v>1258235.4125346108</v>
      </c>
      <c r="GV180">
        <f t="shared" si="310"/>
        <v>627378.81119668111</v>
      </c>
      <c r="GW180">
        <f t="shared" si="310"/>
        <v>0</v>
      </c>
      <c r="GX180">
        <f t="shared" si="310"/>
        <v>51.475123607975192</v>
      </c>
      <c r="GY180">
        <f t="shared" si="310"/>
        <v>25.666422621438773</v>
      </c>
      <c r="GZ180" s="84">
        <f t="shared" si="310"/>
        <v>0</v>
      </c>
      <c r="HA180" s="84">
        <f t="shared" si="310"/>
        <v>0</v>
      </c>
      <c r="HB180">
        <f t="shared" si="310"/>
        <v>0</v>
      </c>
      <c r="HC180">
        <f t="shared" si="310"/>
        <v>0</v>
      </c>
      <c r="HD180">
        <f t="shared" si="310"/>
        <v>0</v>
      </c>
      <c r="HE180">
        <f t="shared" si="310"/>
        <v>0</v>
      </c>
      <c r="HF180">
        <f t="shared" si="310"/>
        <v>0</v>
      </c>
      <c r="HG180">
        <f t="shared" si="310"/>
        <v>0</v>
      </c>
      <c r="HH180">
        <f t="shared" si="310"/>
        <v>0</v>
      </c>
      <c r="HI180">
        <f t="shared" si="310"/>
        <v>0</v>
      </c>
      <c r="HJ180">
        <f>HJ137</f>
        <v>0</v>
      </c>
      <c r="HL180" t="s">
        <v>190</v>
      </c>
      <c r="HM180">
        <f>HM149</f>
        <v>0</v>
      </c>
      <c r="HN180">
        <f>HN149</f>
        <v>0</v>
      </c>
      <c r="HO180">
        <f t="shared" ref="HO180:IK180" si="311">HO149</f>
        <v>0</v>
      </c>
      <c r="HP180" s="84">
        <f t="shared" si="311"/>
        <v>41640786.195372127</v>
      </c>
      <c r="HQ180" s="84">
        <f t="shared" si="311"/>
        <v>597298.19254972041</v>
      </c>
      <c r="HR180">
        <f t="shared" si="311"/>
        <v>0</v>
      </c>
      <c r="HS180">
        <f t="shared" si="311"/>
        <v>10173352.5939143</v>
      </c>
      <c r="HT180">
        <f t="shared" si="311"/>
        <v>145927.24277601065</v>
      </c>
      <c r="HU180">
        <f t="shared" si="311"/>
        <v>0</v>
      </c>
      <c r="HV180">
        <f t="shared" si="311"/>
        <v>371032.12376024376</v>
      </c>
      <c r="HW180">
        <f t="shared" si="311"/>
        <v>5322.1093343455605</v>
      </c>
      <c r="HX180">
        <f t="shared" si="311"/>
        <v>0</v>
      </c>
      <c r="HY180">
        <f t="shared" si="311"/>
        <v>256.90328687066778</v>
      </c>
      <c r="HZ180">
        <f t="shared" si="311"/>
        <v>3.6850377461169557</v>
      </c>
      <c r="IA180" s="84">
        <f t="shared" si="311"/>
        <v>116692.45079949897</v>
      </c>
      <c r="IB180" s="84">
        <f t="shared" si="311"/>
        <v>2921.1342222396197</v>
      </c>
      <c r="IC180">
        <f t="shared" si="311"/>
        <v>0</v>
      </c>
      <c r="ID180">
        <f t="shared" si="311"/>
        <v>28509.390804039082</v>
      </c>
      <c r="IE180">
        <f t="shared" si="311"/>
        <v>713.66876402290484</v>
      </c>
      <c r="IF180">
        <f t="shared" si="311"/>
        <v>0</v>
      </c>
      <c r="IG180">
        <f t="shared" si="311"/>
        <v>1039.7653791593818</v>
      </c>
      <c r="IH180">
        <f t="shared" si="311"/>
        <v>26.028198151233493</v>
      </c>
      <c r="II180">
        <f t="shared" si="311"/>
        <v>0</v>
      </c>
      <c r="IJ180">
        <f t="shared" si="311"/>
        <v>0.71993535431174771</v>
      </c>
      <c r="IK180">
        <f t="shared" si="311"/>
        <v>1.8021969603617943E-2</v>
      </c>
    </row>
    <row r="181" spans="30:245" x14ac:dyDescent="0.3">
      <c r="AD181">
        <v>180</v>
      </c>
      <c r="AE181" t="s">
        <v>191</v>
      </c>
      <c r="AF181" s="4">
        <f>AF154</f>
        <v>0</v>
      </c>
      <c r="AG181" s="4">
        <f>AG154</f>
        <v>4296604.9691098761</v>
      </c>
      <c r="AI181" s="85">
        <f t="shared" ref="AI181:BD181" si="312">AI154</f>
        <v>7214923.3921601465</v>
      </c>
      <c r="AJ181" s="85">
        <f t="shared" si="312"/>
        <v>6679100.8900780277</v>
      </c>
      <c r="AK181" s="4">
        <f t="shared" si="312"/>
        <v>0</v>
      </c>
      <c r="AL181" s="4">
        <f t="shared" si="312"/>
        <v>3815887.7854969366</v>
      </c>
      <c r="AM181" s="4">
        <f t="shared" si="312"/>
        <v>3532497.5913458383</v>
      </c>
      <c r="AN181" s="4">
        <f t="shared" si="312"/>
        <v>0</v>
      </c>
      <c r="AO181" s="4">
        <f t="shared" si="312"/>
        <v>672517.49054420285</v>
      </c>
      <c r="AP181" s="4">
        <f t="shared" si="312"/>
        <v>622572.39966923324</v>
      </c>
      <c r="AQ181" s="20">
        <f t="shared" si="312"/>
        <v>0</v>
      </c>
      <c r="AR181" s="20">
        <f t="shared" si="312"/>
        <v>50.376449154841836</v>
      </c>
      <c r="AS181" s="20">
        <f t="shared" si="312"/>
        <v>46.635198754111194</v>
      </c>
      <c r="AT181" s="86">
        <f t="shared" si="312"/>
        <v>1302730.3185110884</v>
      </c>
      <c r="AU181" s="86">
        <f t="shared" si="312"/>
        <v>73954.397293698974</v>
      </c>
      <c r="AV181" s="20">
        <f t="shared" si="312"/>
        <v>2272423.6321826074</v>
      </c>
      <c r="AW181" s="20">
        <f t="shared" si="312"/>
        <v>688998.68231513654</v>
      </c>
      <c r="AX181" s="20">
        <f t="shared" si="312"/>
        <v>39113.607446401795</v>
      </c>
      <c r="AY181" s="20">
        <f t="shared" si="312"/>
        <v>400495.17293909861</v>
      </c>
      <c r="AZ181" s="20">
        <f t="shared" si="312"/>
        <v>121430.10771436901</v>
      </c>
      <c r="BA181" s="20">
        <f t="shared" si="312"/>
        <v>6893.437806520712</v>
      </c>
      <c r="BB181" s="20">
        <f t="shared" si="312"/>
        <v>30.000000000000007</v>
      </c>
      <c r="BC181" s="20">
        <f t="shared" si="312"/>
        <v>9.0959978486058546</v>
      </c>
      <c r="BD181" s="20">
        <f t="shared" si="312"/>
        <v>0.516368606088216</v>
      </c>
      <c r="BF181" t="s">
        <v>191</v>
      </c>
      <c r="BG181" s="4">
        <f>BG154</f>
        <v>0</v>
      </c>
      <c r="BH181" s="4">
        <f>BH154</f>
        <v>4296604.9691098761</v>
      </c>
      <c r="BJ181" s="85">
        <f t="shared" ref="BJ181:CE181" si="313">BJ154</f>
        <v>4675257.2993393987</v>
      </c>
      <c r="BK181" s="85">
        <f t="shared" si="313"/>
        <v>3915695.570567837</v>
      </c>
      <c r="BL181" s="4">
        <f t="shared" si="313"/>
        <v>0</v>
      </c>
      <c r="BM181" s="4">
        <f t="shared" si="313"/>
        <v>2091372.2930389533</v>
      </c>
      <c r="BN181" s="4">
        <f t="shared" si="313"/>
        <v>1751599.2596638561</v>
      </c>
      <c r="BO181" s="4">
        <f t="shared" si="313"/>
        <v>0</v>
      </c>
      <c r="BP181" s="4">
        <f t="shared" si="313"/>
        <v>505139.11441105301</v>
      </c>
      <c r="BQ181" s="4">
        <f t="shared" si="313"/>
        <v>423072.11479021743</v>
      </c>
      <c r="BR181" s="20">
        <f t="shared" si="313"/>
        <v>0</v>
      </c>
      <c r="BS181" s="20">
        <f t="shared" si="313"/>
        <v>21.269211120022412</v>
      </c>
      <c r="BT181" s="20">
        <f t="shared" si="313"/>
        <v>17.813726697760934</v>
      </c>
      <c r="BU181" s="86">
        <f t="shared" si="313"/>
        <v>75758.800350043923</v>
      </c>
      <c r="BV181" s="86">
        <f t="shared" si="313"/>
        <v>31329.596740306355</v>
      </c>
      <c r="BW181" s="20">
        <f t="shared" si="313"/>
        <v>1921990.6009877902</v>
      </c>
      <c r="BX181" s="20">
        <f t="shared" si="313"/>
        <v>33889.013130536958</v>
      </c>
      <c r="BY181" s="20">
        <f t="shared" si="313"/>
        <v>14014.597781392327</v>
      </c>
      <c r="BZ181" s="20">
        <f t="shared" si="313"/>
        <v>464227.54730032972</v>
      </c>
      <c r="CA181" s="20">
        <f t="shared" si="313"/>
        <v>3661.5452337655956</v>
      </c>
      <c r="CB181" s="20">
        <f t="shared" si="313"/>
        <v>1514.2100335568521</v>
      </c>
      <c r="CC181" s="20">
        <f t="shared" si="313"/>
        <v>0.15417174473465842</v>
      </c>
      <c r="CD181" s="20">
        <f t="shared" si="313"/>
        <v>6.3756798800517128E-2</v>
      </c>
      <c r="CE181" s="20">
        <f t="shared" si="313"/>
        <v>6.4915016357955254E-6</v>
      </c>
      <c r="CG181" t="s">
        <v>191</v>
      </c>
      <c r="CH181" s="4">
        <f>CH154</f>
        <v>0</v>
      </c>
      <c r="CI181" s="4">
        <f>CI154</f>
        <v>4296604.9691098761</v>
      </c>
      <c r="CK181" s="85">
        <f t="shared" ref="CK181:DF181" si="314">CK154</f>
        <v>6473365.1418857602</v>
      </c>
      <c r="CL181" s="85">
        <f t="shared" si="314"/>
        <v>5525431.772270265</v>
      </c>
      <c r="CM181" s="4">
        <f t="shared" si="314"/>
        <v>0</v>
      </c>
      <c r="CN181" s="4">
        <f t="shared" si="314"/>
        <v>3879203.1028022198</v>
      </c>
      <c r="CO181" s="4">
        <f t="shared" si="314"/>
        <v>3311148.3139770404</v>
      </c>
      <c r="CP181" s="4">
        <f t="shared" si="314"/>
        <v>0</v>
      </c>
      <c r="CQ181" s="4">
        <f t="shared" si="314"/>
        <v>803388.47433535301</v>
      </c>
      <c r="CR181" s="4">
        <f t="shared" si="314"/>
        <v>685743.52045204514</v>
      </c>
      <c r="CS181" s="20">
        <f t="shared" si="314"/>
        <v>0</v>
      </c>
      <c r="CT181" s="20">
        <f t="shared" si="314"/>
        <v>159.1550080400196</v>
      </c>
      <c r="CU181" s="20">
        <f t="shared" si="314"/>
        <v>135.84899335433983</v>
      </c>
      <c r="CV181" s="86">
        <f t="shared" si="314"/>
        <v>302640.25592877436</v>
      </c>
      <c r="CW181" s="86">
        <f t="shared" si="314"/>
        <v>50680.546293673106</v>
      </c>
      <c r="CX181" s="20">
        <f t="shared" si="314"/>
        <v>2574766.44100306</v>
      </c>
      <c r="CY181" s="20">
        <f t="shared" si="314"/>
        <v>181358.99861965145</v>
      </c>
      <c r="CZ181" s="20">
        <f t="shared" si="314"/>
        <v>30370.623026041219</v>
      </c>
      <c r="DA181" s="20">
        <f t="shared" si="314"/>
        <v>533237.7882748819</v>
      </c>
      <c r="DB181" s="20">
        <f t="shared" si="314"/>
        <v>37559.706297094534</v>
      </c>
      <c r="DC181" s="20">
        <f t="shared" si="314"/>
        <v>6289.7991806306809</v>
      </c>
      <c r="DD181" s="20">
        <f t="shared" si="314"/>
        <v>105.63689571267791</v>
      </c>
      <c r="DE181" s="20">
        <f t="shared" si="314"/>
        <v>7.4407531955699637</v>
      </c>
      <c r="DF181" s="20">
        <f t="shared" si="314"/>
        <v>1.2460385867391992</v>
      </c>
      <c r="DH181" t="s">
        <v>191</v>
      </c>
      <c r="DI181" s="4">
        <f>DI154</f>
        <v>0</v>
      </c>
      <c r="DJ181" s="4">
        <f>DJ154</f>
        <v>4296604.9691098761</v>
      </c>
      <c r="DL181" s="85">
        <f t="shared" ref="DL181:EG181" si="315">DL154</f>
        <v>9229081.7149827518</v>
      </c>
      <c r="DM181" s="85">
        <f t="shared" si="315"/>
        <v>9678391.4788636789</v>
      </c>
      <c r="DN181" s="4">
        <f t="shared" si="315"/>
        <v>0</v>
      </c>
      <c r="DO181" s="4">
        <f t="shared" si="315"/>
        <v>5018096.9956086064</v>
      </c>
      <c r="DP181" s="4">
        <f t="shared" si="315"/>
        <v>5262398.654848245</v>
      </c>
      <c r="DQ181" s="4">
        <f t="shared" si="315"/>
        <v>0</v>
      </c>
      <c r="DR181" s="4">
        <f t="shared" si="315"/>
        <v>1639743.830762509</v>
      </c>
      <c r="DS181" s="4">
        <f t="shared" si="315"/>
        <v>1719573.323682595</v>
      </c>
      <c r="DT181" s="20">
        <f t="shared" si="315"/>
        <v>0</v>
      </c>
      <c r="DU181" s="20">
        <f t="shared" si="315"/>
        <v>46.709293925170996</v>
      </c>
      <c r="DV181" s="20">
        <f t="shared" si="315"/>
        <v>48.983295009210877</v>
      </c>
      <c r="DW181" s="86">
        <f t="shared" si="315"/>
        <v>585665.67871586233</v>
      </c>
      <c r="DX181" s="86">
        <f t="shared" si="315"/>
        <v>94444.524350525811</v>
      </c>
      <c r="DY181" s="20">
        <f t="shared" si="315"/>
        <v>2336178.3059960236</v>
      </c>
      <c r="DZ181" s="20">
        <f t="shared" si="315"/>
        <v>318441.99385774287</v>
      </c>
      <c r="EA181" s="20">
        <f t="shared" si="315"/>
        <v>51351.997796884083</v>
      </c>
      <c r="EB181" s="20">
        <f t="shared" si="315"/>
        <v>763383.80230005656</v>
      </c>
      <c r="EC181" s="20">
        <f t="shared" si="315"/>
        <v>104056.03864191896</v>
      </c>
      <c r="ED181" s="20">
        <f t="shared" si="315"/>
        <v>16780.090472236509</v>
      </c>
      <c r="EE181" s="20">
        <f t="shared" si="315"/>
        <v>21.745542035530505</v>
      </c>
      <c r="EF181" s="20">
        <f t="shared" si="315"/>
        <v>2.9641118340748274</v>
      </c>
      <c r="EG181" s="20">
        <f t="shared" si="315"/>
        <v>0.47799306407158876</v>
      </c>
      <c r="EI181" t="s">
        <v>191</v>
      </c>
      <c r="EJ181">
        <f>EJ155</f>
        <v>0</v>
      </c>
      <c r="EK181">
        <f>EK155</f>
        <v>4296604.9691098761</v>
      </c>
      <c r="EL181">
        <f t="shared" ref="EL181:FH181" si="316">EL155</f>
        <v>0</v>
      </c>
      <c r="EM181" s="84">
        <f t="shared" si="316"/>
        <v>23738009.682628807</v>
      </c>
      <c r="EN181" s="84">
        <f t="shared" si="316"/>
        <v>2561999.0420334004</v>
      </c>
      <c r="EO181">
        <f t="shared" si="316"/>
        <v>0</v>
      </c>
      <c r="EP181">
        <f t="shared" si="316"/>
        <v>6327587.9129919959</v>
      </c>
      <c r="EQ181">
        <f t="shared" si="316"/>
        <v>682924.74340554478</v>
      </c>
      <c r="ER181">
        <f t="shared" si="316"/>
        <v>0</v>
      </c>
      <c r="ES181">
        <f t="shared" si="316"/>
        <v>313234.48861125193</v>
      </c>
      <c r="ET181">
        <f t="shared" si="316"/>
        <v>33806.813228369108</v>
      </c>
      <c r="EU181">
        <f t="shared" si="316"/>
        <v>0</v>
      </c>
      <c r="EV181">
        <f t="shared" si="316"/>
        <v>415.12444100584054</v>
      </c>
      <c r="EW181">
        <f t="shared" si="316"/>
        <v>44.803605458123407</v>
      </c>
      <c r="EX181" s="84">
        <f t="shared" si="316"/>
        <v>4465039.7793061268</v>
      </c>
      <c r="EY181" s="84">
        <f t="shared" si="316"/>
        <v>12645.071173595265</v>
      </c>
      <c r="EZ181">
        <f t="shared" si="316"/>
        <v>1145300.1339592608</v>
      </c>
      <c r="FA181">
        <f t="shared" si="316"/>
        <v>1190198.0038048874</v>
      </c>
      <c r="FB181">
        <f t="shared" si="316"/>
        <v>3370.6616766407892</v>
      </c>
      <c r="FC181">
        <f t="shared" si="316"/>
        <v>56695.775183231526</v>
      </c>
      <c r="FD181">
        <f t="shared" si="316"/>
        <v>58918.353754120079</v>
      </c>
      <c r="FE181">
        <f t="shared" si="316"/>
        <v>166.85781392247537</v>
      </c>
      <c r="FF181">
        <f t="shared" si="316"/>
        <v>75.137964802916471</v>
      </c>
      <c r="FG181">
        <f t="shared" si="316"/>
        <v>78.083511096117761</v>
      </c>
      <c r="FH181">
        <f t="shared" si="316"/>
        <v>0.22113387653806379</v>
      </c>
      <c r="FJ181" t="s">
        <v>191</v>
      </c>
      <c r="FK181" s="4">
        <f>FK154</f>
        <v>0</v>
      </c>
      <c r="FL181" s="4">
        <f>FL154</f>
        <v>4296604.9691098761</v>
      </c>
      <c r="FN181" s="85">
        <f t="shared" ref="FN181:GI181" si="317">FN154</f>
        <v>10191390.373566415</v>
      </c>
      <c r="FO181" s="85">
        <f t="shared" si="317"/>
        <v>7546405.9192601889</v>
      </c>
      <c r="FP181" s="4">
        <f t="shared" si="317"/>
        <v>0</v>
      </c>
      <c r="FQ181" s="4">
        <f t="shared" si="317"/>
        <v>6107252.1466772538</v>
      </c>
      <c r="FR181" s="4">
        <f t="shared" si="317"/>
        <v>4522229.2602625107</v>
      </c>
      <c r="FS181" s="4">
        <f t="shared" si="317"/>
        <v>0</v>
      </c>
      <c r="FT181" s="4">
        <f t="shared" si="317"/>
        <v>1264820.5970334585</v>
      </c>
      <c r="FU181" s="4">
        <f t="shared" si="317"/>
        <v>936560.10518566123</v>
      </c>
      <c r="FV181" s="20">
        <f t="shared" si="317"/>
        <v>0</v>
      </c>
      <c r="FW181" s="20">
        <f t="shared" si="317"/>
        <v>251.6138664442968</v>
      </c>
      <c r="FX181" s="20">
        <f t="shared" si="317"/>
        <v>186.31220093659482</v>
      </c>
      <c r="FY181" s="86">
        <f t="shared" si="317"/>
        <v>328705.77284265496</v>
      </c>
      <c r="FZ181" s="86">
        <f t="shared" si="317"/>
        <v>69673.740938507952</v>
      </c>
      <c r="GA181" s="20">
        <f t="shared" si="317"/>
        <v>2574766.44100306</v>
      </c>
      <c r="GB181" s="20">
        <f t="shared" si="317"/>
        <v>196978.91683409252</v>
      </c>
      <c r="GC181" s="20">
        <f t="shared" si="317"/>
        <v>41752.409466857767</v>
      </c>
      <c r="GD181" s="20">
        <f t="shared" si="317"/>
        <v>533237.7882748819</v>
      </c>
      <c r="GE181" s="20">
        <f t="shared" si="317"/>
        <v>40794.613552782663</v>
      </c>
      <c r="GF181" s="20">
        <f t="shared" si="317"/>
        <v>8646.9833242742734</v>
      </c>
      <c r="GG181" s="20">
        <f t="shared" si="317"/>
        <v>106.07830229578332</v>
      </c>
      <c r="GH181" s="20">
        <f t="shared" si="317"/>
        <v>8.1153726229562881</v>
      </c>
      <c r="GI181" s="20">
        <f t="shared" si="317"/>
        <v>1.7201656206445017</v>
      </c>
      <c r="GK181" t="s">
        <v>191</v>
      </c>
      <c r="GL181">
        <f>GL156</f>
        <v>0</v>
      </c>
      <c r="GM181">
        <f t="shared" ref="GM181:HI181" si="318">GM156</f>
        <v>0</v>
      </c>
      <c r="GN181">
        <f t="shared" si="318"/>
        <v>0</v>
      </c>
      <c r="GO181" s="84">
        <f t="shared" si="318"/>
        <v>10571579.987407312</v>
      </c>
      <c r="GP181" s="84">
        <f t="shared" si="318"/>
        <v>7867028.0182756297</v>
      </c>
      <c r="GQ181">
        <f t="shared" si="318"/>
        <v>0</v>
      </c>
      <c r="GR181">
        <f t="shared" si="318"/>
        <v>4152714.6705688639</v>
      </c>
      <c r="GS181">
        <f t="shared" si="318"/>
        <v>3090315.9891127809</v>
      </c>
      <c r="GT181">
        <f t="shared" si="318"/>
        <v>0</v>
      </c>
      <c r="GU181">
        <f t="shared" si="318"/>
        <v>1563608.6986005353</v>
      </c>
      <c r="GV181">
        <f t="shared" si="318"/>
        <v>1163587.0377145701</v>
      </c>
      <c r="GW181">
        <f t="shared" si="318"/>
        <v>0</v>
      </c>
      <c r="GX181">
        <f t="shared" si="318"/>
        <v>65.836761737234795</v>
      </c>
      <c r="GY181">
        <f t="shared" si="318"/>
        <v>48.993589400668967</v>
      </c>
      <c r="GZ181" s="84">
        <f t="shared" si="318"/>
        <v>0</v>
      </c>
      <c r="HA181" s="84">
        <f t="shared" si="318"/>
        <v>0</v>
      </c>
      <c r="HB181">
        <f t="shared" si="318"/>
        <v>0</v>
      </c>
      <c r="HC181">
        <f t="shared" si="318"/>
        <v>0</v>
      </c>
      <c r="HD181">
        <f t="shared" si="318"/>
        <v>0</v>
      </c>
      <c r="HE181">
        <f t="shared" si="318"/>
        <v>0</v>
      </c>
      <c r="HF181">
        <f t="shared" si="318"/>
        <v>0</v>
      </c>
      <c r="HG181">
        <f t="shared" si="318"/>
        <v>0</v>
      </c>
      <c r="HH181">
        <f t="shared" si="318"/>
        <v>0</v>
      </c>
      <c r="HI181">
        <f t="shared" si="318"/>
        <v>0</v>
      </c>
      <c r="HJ181">
        <f>HJ156</f>
        <v>0</v>
      </c>
      <c r="HL181" t="s">
        <v>191</v>
      </c>
      <c r="HM181">
        <f>HM155</f>
        <v>0</v>
      </c>
      <c r="HN181">
        <f>HN155</f>
        <v>4296604.9691098761</v>
      </c>
      <c r="HO181">
        <f t="shared" ref="HO181:IK181" si="319">HO155</f>
        <v>0</v>
      </c>
      <c r="HP181" s="84">
        <f t="shared" si="319"/>
        <v>23738009.682628807</v>
      </c>
      <c r="HQ181" s="84">
        <f t="shared" si="319"/>
        <v>2561999.0420334004</v>
      </c>
      <c r="HR181">
        <f t="shared" si="319"/>
        <v>0</v>
      </c>
      <c r="HS181">
        <f t="shared" si="319"/>
        <v>6327587.9129919959</v>
      </c>
      <c r="HT181">
        <f t="shared" si="319"/>
        <v>682924.74340554478</v>
      </c>
      <c r="HU181">
        <f t="shared" si="319"/>
        <v>0</v>
      </c>
      <c r="HV181">
        <f t="shared" si="319"/>
        <v>313234.48861125193</v>
      </c>
      <c r="HW181">
        <f t="shared" si="319"/>
        <v>33806.813228369108</v>
      </c>
      <c r="HX181">
        <f t="shared" si="319"/>
        <v>0</v>
      </c>
      <c r="HY181">
        <f t="shared" si="319"/>
        <v>416.80574931770406</v>
      </c>
      <c r="HZ181">
        <f t="shared" si="319"/>
        <v>44.985065923509822</v>
      </c>
      <c r="IA181" s="84">
        <f t="shared" si="319"/>
        <v>4465039.7793061268</v>
      </c>
      <c r="IB181" s="84">
        <f t="shared" si="319"/>
        <v>12645.071173595265</v>
      </c>
      <c r="IC181">
        <f t="shared" si="319"/>
        <v>1145300.1339592608</v>
      </c>
      <c r="ID181">
        <f t="shared" si="319"/>
        <v>1190198.0038048874</v>
      </c>
      <c r="IE181">
        <f t="shared" si="319"/>
        <v>3370.6616766407892</v>
      </c>
      <c r="IF181">
        <f t="shared" si="319"/>
        <v>56695.775183231526</v>
      </c>
      <c r="IG181">
        <f t="shared" si="319"/>
        <v>58918.353754120079</v>
      </c>
      <c r="IH181">
        <f t="shared" si="319"/>
        <v>166.85781392247537</v>
      </c>
      <c r="II181">
        <f t="shared" si="319"/>
        <v>75.442283393393964</v>
      </c>
      <c r="IJ181">
        <f t="shared" si="319"/>
        <v>78.399759534555386</v>
      </c>
      <c r="IK181">
        <f t="shared" si="319"/>
        <v>0.22202949767700997</v>
      </c>
    </row>
    <row r="182" spans="30:245" x14ac:dyDescent="0.3">
      <c r="AD182">
        <v>181</v>
      </c>
      <c r="AE182" t="s">
        <v>192</v>
      </c>
      <c r="AF182" s="4">
        <f>AF155</f>
        <v>254423700</v>
      </c>
      <c r="AG182" s="4">
        <f>AG155</f>
        <v>0</v>
      </c>
      <c r="AI182" s="85">
        <f t="shared" ref="AI182:BD182" si="320">AI155</f>
        <v>4189622.1308185756</v>
      </c>
      <c r="AJ182" s="85">
        <f t="shared" si="320"/>
        <v>1338790.7908738554</v>
      </c>
      <c r="AK182" s="4">
        <f t="shared" si="320"/>
        <v>126337322.96049567</v>
      </c>
      <c r="AL182" s="4">
        <f t="shared" si="320"/>
        <v>2080410.1356267768</v>
      </c>
      <c r="AM182" s="4">
        <f t="shared" si="320"/>
        <v>664793.58850283083</v>
      </c>
      <c r="AN182" s="4">
        <f t="shared" si="320"/>
        <v>24915116.794090748</v>
      </c>
      <c r="AO182" s="4">
        <f t="shared" si="320"/>
        <v>410279.87845649663</v>
      </c>
      <c r="AP182" s="4">
        <f t="shared" si="320"/>
        <v>131104.64519412001</v>
      </c>
      <c r="AQ182" s="20">
        <f t="shared" si="320"/>
        <v>5369.8287826412152</v>
      </c>
      <c r="AR182" s="20">
        <f t="shared" si="320"/>
        <v>88.425541749688435</v>
      </c>
      <c r="AS182" s="20">
        <f t="shared" si="320"/>
        <v>28.256319371070479</v>
      </c>
      <c r="AT182" s="86">
        <f t="shared" si="320"/>
        <v>165197.69409174408</v>
      </c>
      <c r="AU182" s="86">
        <f t="shared" si="320"/>
        <v>14823.771593046607</v>
      </c>
      <c r="AV182" s="20">
        <f t="shared" si="320"/>
        <v>0</v>
      </c>
      <c r="AW182" s="20">
        <f t="shared" si="320"/>
        <v>82031.015313423384</v>
      </c>
      <c r="AX182" s="20">
        <f t="shared" si="320"/>
        <v>7360.9322529440087</v>
      </c>
      <c r="AY182" s="20">
        <f t="shared" si="320"/>
        <v>0</v>
      </c>
      <c r="AZ182" s="20">
        <f t="shared" si="320"/>
        <v>16177.423103312618</v>
      </c>
      <c r="BA182" s="20">
        <f t="shared" si="320"/>
        <v>1451.6572181352637</v>
      </c>
      <c r="BB182" s="20">
        <f t="shared" si="320"/>
        <v>0</v>
      </c>
      <c r="BC182" s="20">
        <f t="shared" si="320"/>
        <v>3.4866379687104851</v>
      </c>
      <c r="BD182" s="20">
        <f t="shared" si="320"/>
        <v>0.31286831913709651</v>
      </c>
      <c r="BF182" t="s">
        <v>192</v>
      </c>
      <c r="BG182" s="4">
        <f>BG155</f>
        <v>254423700</v>
      </c>
      <c r="BH182" s="4">
        <f>BH155</f>
        <v>0</v>
      </c>
      <c r="BJ182" s="85">
        <f t="shared" ref="BJ182:CE182" si="321">BJ155</f>
        <v>19729190.881393671</v>
      </c>
      <c r="BK182" s="85">
        <f t="shared" si="321"/>
        <v>261449.11609727144</v>
      </c>
      <c r="BL182" s="4">
        <f t="shared" si="321"/>
        <v>127960501.87403291</v>
      </c>
      <c r="BM182" s="4">
        <f t="shared" si="321"/>
        <v>9922649.3709183857</v>
      </c>
      <c r="BN182" s="4">
        <f t="shared" si="321"/>
        <v>131493.88248944242</v>
      </c>
      <c r="BO182" s="4">
        <f t="shared" si="321"/>
        <v>56279119.766855784</v>
      </c>
      <c r="BP182" s="4">
        <f t="shared" si="321"/>
        <v>4364143.3424524264</v>
      </c>
      <c r="BQ182" s="4">
        <f t="shared" si="321"/>
        <v>57833.158301592666</v>
      </c>
      <c r="BR182" s="20">
        <f t="shared" si="321"/>
        <v>14992.874419194068</v>
      </c>
      <c r="BS182" s="20">
        <f t="shared" si="321"/>
        <v>1162.6168524278362</v>
      </c>
      <c r="BT182" s="20">
        <f t="shared" si="321"/>
        <v>15.406873513181679</v>
      </c>
      <c r="BU182" s="86">
        <f t="shared" si="321"/>
        <v>17179.723059929638</v>
      </c>
      <c r="BV182" s="86">
        <f t="shared" si="321"/>
        <v>2091.862155220675</v>
      </c>
      <c r="BW182" s="20">
        <f t="shared" si="321"/>
        <v>0</v>
      </c>
      <c r="BX182" s="20">
        <f t="shared" si="321"/>
        <v>8640.4135495454757</v>
      </c>
      <c r="BY182" s="20">
        <f t="shared" si="321"/>
        <v>1052.0864653463248</v>
      </c>
      <c r="BZ182" s="20">
        <f t="shared" si="321"/>
        <v>0</v>
      </c>
      <c r="CA182" s="20">
        <f t="shared" si="321"/>
        <v>1911.2797628131079</v>
      </c>
      <c r="CB182" s="20">
        <f t="shared" si="321"/>
        <v>232.72399618555102</v>
      </c>
      <c r="CC182" s="20">
        <f t="shared" si="321"/>
        <v>0.50916889927407782</v>
      </c>
      <c r="CD182" s="20">
        <f t="shared" si="321"/>
        <v>6.1998156040774584E-2</v>
      </c>
      <c r="CE182" s="20">
        <f t="shared" si="321"/>
        <v>1.356436525055839E-4</v>
      </c>
      <c r="CG182" t="s">
        <v>192</v>
      </c>
      <c r="CH182" s="4">
        <f>CH155</f>
        <v>254423700</v>
      </c>
      <c r="CI182" s="4">
        <f>CI155</f>
        <v>0</v>
      </c>
      <c r="CK182" s="85">
        <f t="shared" ref="CK182:DF182" si="322">CK155</f>
        <v>2642963.8802617192</v>
      </c>
      <c r="CL182" s="85">
        <f t="shared" si="322"/>
        <v>1652898.1855985522</v>
      </c>
      <c r="CM182" s="4">
        <f t="shared" si="322"/>
        <v>140016621.87602669</v>
      </c>
      <c r="CN182" s="4">
        <f t="shared" si="322"/>
        <v>1454498.4380566804</v>
      </c>
      <c r="CO182" s="4">
        <f t="shared" si="322"/>
        <v>909637.03559268685</v>
      </c>
      <c r="CP182" s="4">
        <f t="shared" si="322"/>
        <v>43026344.434727997</v>
      </c>
      <c r="CQ182" s="4">
        <f t="shared" si="322"/>
        <v>446959.439080109</v>
      </c>
      <c r="CR182" s="4">
        <f t="shared" si="322"/>
        <v>279526.5010653499</v>
      </c>
      <c r="CS182" s="20">
        <f t="shared" si="322"/>
        <v>10470.663959961128</v>
      </c>
      <c r="CT182" s="20">
        <f t="shared" si="322"/>
        <v>108.76968870641926</v>
      </c>
      <c r="CU182" s="20">
        <f t="shared" si="322"/>
        <v>68.024093122739359</v>
      </c>
      <c r="CV182" s="86">
        <f t="shared" si="322"/>
        <v>15311.448018306464</v>
      </c>
      <c r="CW182" s="86">
        <f t="shared" si="322"/>
        <v>15160.766880583635</v>
      </c>
      <c r="CX182" s="20">
        <f t="shared" si="322"/>
        <v>0</v>
      </c>
      <c r="CY182" s="20">
        <f t="shared" si="322"/>
        <v>8426.3267437493214</v>
      </c>
      <c r="CZ182" s="20">
        <f t="shared" si="322"/>
        <v>8343.4026141010745</v>
      </c>
      <c r="DA182" s="20">
        <f t="shared" si="322"/>
        <v>0</v>
      </c>
      <c r="DB182" s="20">
        <f t="shared" si="322"/>
        <v>2589.3642621740323</v>
      </c>
      <c r="DC182" s="20">
        <f t="shared" si="322"/>
        <v>2563.8821292930184</v>
      </c>
      <c r="DD182" s="20">
        <f t="shared" si="322"/>
        <v>0</v>
      </c>
      <c r="DE182" s="20">
        <f t="shared" si="322"/>
        <v>0.63013401243712652</v>
      </c>
      <c r="DF182" s="20">
        <f t="shared" si="322"/>
        <v>0.6239328151500797</v>
      </c>
      <c r="DH182" t="s">
        <v>192</v>
      </c>
      <c r="DI182" s="4">
        <f>DI155</f>
        <v>254423700</v>
      </c>
      <c r="DJ182" s="4">
        <f>DJ155</f>
        <v>0</v>
      </c>
      <c r="DL182" s="85">
        <f t="shared" ref="DL182:EG182" si="323">DL155</f>
        <v>20207305.117830217</v>
      </c>
      <c r="DM182" s="85">
        <f t="shared" si="323"/>
        <v>3300235.2769548893</v>
      </c>
      <c r="DN182" s="4">
        <f t="shared" si="323"/>
        <v>75754822.421450704</v>
      </c>
      <c r="DO182" s="4">
        <f t="shared" si="323"/>
        <v>6016738.263052146</v>
      </c>
      <c r="DP182" s="4">
        <f t="shared" si="323"/>
        <v>982647.203679236</v>
      </c>
      <c r="DQ182" s="4">
        <f t="shared" si="323"/>
        <v>34166125.987819187</v>
      </c>
      <c r="DR182" s="4">
        <f t="shared" si="323"/>
        <v>2713604.6387584596</v>
      </c>
      <c r="DS182" s="4">
        <f t="shared" si="323"/>
        <v>443182.98280343419</v>
      </c>
      <c r="DT182" s="20">
        <f t="shared" si="323"/>
        <v>2530.9070143755953</v>
      </c>
      <c r="DU182" s="20">
        <f t="shared" si="323"/>
        <v>201.01433264410653</v>
      </c>
      <c r="DV182" s="20">
        <f t="shared" si="323"/>
        <v>32.82944400044066</v>
      </c>
      <c r="DW182" s="86">
        <f t="shared" si="323"/>
        <v>23154.681483818011</v>
      </c>
      <c r="DX182" s="86">
        <f t="shared" si="323"/>
        <v>32204.643887107279</v>
      </c>
      <c r="DY182" s="20">
        <f t="shared" si="323"/>
        <v>0</v>
      </c>
      <c r="DZ182" s="20">
        <f t="shared" si="323"/>
        <v>6894.3214961180356</v>
      </c>
      <c r="EA182" s="20">
        <f t="shared" si="323"/>
        <v>9588.9536973712347</v>
      </c>
      <c r="EB182" s="20">
        <f t="shared" si="323"/>
        <v>0</v>
      </c>
      <c r="EC182" s="20">
        <f t="shared" si="323"/>
        <v>3109.4027984969571</v>
      </c>
      <c r="ED182" s="20">
        <f t="shared" si="323"/>
        <v>4324.7068588333495</v>
      </c>
      <c r="EE182" s="20">
        <f t="shared" si="323"/>
        <v>0</v>
      </c>
      <c r="EF182" s="20">
        <f t="shared" si="323"/>
        <v>0.23033367482285541</v>
      </c>
      <c r="EG182" s="20">
        <f t="shared" si="323"/>
        <v>0.32035914543082245</v>
      </c>
      <c r="EI182" t="s">
        <v>192</v>
      </c>
      <c r="EJ182">
        <f>EJ157</f>
        <v>254423700</v>
      </c>
      <c r="EK182">
        <f>EK157</f>
        <v>0</v>
      </c>
      <c r="EL182">
        <f t="shared" ref="EL182:FH182" si="324">EL157</f>
        <v>0</v>
      </c>
      <c r="EM182" s="84">
        <f t="shared" si="324"/>
        <v>299497020.94128788</v>
      </c>
      <c r="EN182" s="84">
        <f t="shared" si="324"/>
        <v>1722401.3475164175</v>
      </c>
      <c r="EO182">
        <f t="shared" si="324"/>
        <v>15434825.373351375</v>
      </c>
      <c r="EP182">
        <f t="shared" si="324"/>
        <v>18169235.877269838</v>
      </c>
      <c r="EQ182">
        <f t="shared" si="324"/>
        <v>104490.91032691137</v>
      </c>
      <c r="ER182">
        <f t="shared" si="324"/>
        <v>6789025.8080948209</v>
      </c>
      <c r="ES182">
        <f t="shared" si="324"/>
        <v>7991759.4336452084</v>
      </c>
      <c r="ET182">
        <f t="shared" si="324"/>
        <v>45960.447867813629</v>
      </c>
      <c r="EU182">
        <f t="shared" si="324"/>
        <v>18478.679423800677</v>
      </c>
      <c r="EV182">
        <f t="shared" si="324"/>
        <v>21752.334544137899</v>
      </c>
      <c r="EW182">
        <f t="shared" si="324"/>
        <v>125.09723873946564</v>
      </c>
      <c r="EX182" s="84">
        <f t="shared" si="324"/>
        <v>319628.41420102521</v>
      </c>
      <c r="EY182" s="84">
        <f t="shared" si="324"/>
        <v>8443.5833193257567</v>
      </c>
      <c r="EZ182">
        <f t="shared" si="324"/>
        <v>0</v>
      </c>
      <c r="FA182">
        <f t="shared" si="324"/>
        <v>19390.523593336809</v>
      </c>
      <c r="FB182">
        <f t="shared" si="324"/>
        <v>512.23700488254678</v>
      </c>
      <c r="FC182">
        <f t="shared" si="324"/>
        <v>0</v>
      </c>
      <c r="FD182">
        <f t="shared" si="324"/>
        <v>8528.9442493414772</v>
      </c>
      <c r="FE182">
        <f t="shared" si="324"/>
        <v>225.3080395721841</v>
      </c>
      <c r="FF182">
        <f t="shared" si="324"/>
        <v>0</v>
      </c>
      <c r="FG182">
        <f t="shared" si="324"/>
        <v>23.214468623632641</v>
      </c>
      <c r="FH182">
        <f t="shared" si="324"/>
        <v>0.61325367623366644</v>
      </c>
      <c r="FJ182" t="s">
        <v>192</v>
      </c>
      <c r="FK182" s="4">
        <f>FK155</f>
        <v>254423700</v>
      </c>
      <c r="FL182" s="4">
        <f>FL155</f>
        <v>0</v>
      </c>
      <c r="FN182" s="85">
        <f t="shared" ref="FN182:GI182" si="325">FN155</f>
        <v>3825188.1007759273</v>
      </c>
      <c r="FO182" s="85">
        <f t="shared" si="325"/>
        <v>2240457.7644550502</v>
      </c>
      <c r="FP182" s="4">
        <f t="shared" si="325"/>
        <v>140016621.87602669</v>
      </c>
      <c r="FQ182" s="4">
        <f t="shared" si="325"/>
        <v>2105110.1603782182</v>
      </c>
      <c r="FR182" s="4">
        <f t="shared" si="325"/>
        <v>1232987.8373552104</v>
      </c>
      <c r="FS182" s="4">
        <f t="shared" si="325"/>
        <v>43026344.434727997</v>
      </c>
      <c r="FT182" s="4">
        <f t="shared" si="325"/>
        <v>646888.87376297126</v>
      </c>
      <c r="FU182" s="4">
        <f t="shared" si="325"/>
        <v>378890.43931404059</v>
      </c>
      <c r="FV182" s="20">
        <f t="shared" si="325"/>
        <v>10514.415908276442</v>
      </c>
      <c r="FW182" s="20">
        <f t="shared" si="325"/>
        <v>158.08125822770504</v>
      </c>
      <c r="FX182" s="20">
        <f t="shared" si="325"/>
        <v>92.590056509702706</v>
      </c>
      <c r="FY182" s="86">
        <f t="shared" si="325"/>
        <v>29432.757732459413</v>
      </c>
      <c r="FZ182" s="86">
        <f t="shared" si="325"/>
        <v>20685.485982922492</v>
      </c>
      <c r="GA182" s="20">
        <f t="shared" si="325"/>
        <v>0</v>
      </c>
      <c r="GB182" s="20">
        <f t="shared" si="325"/>
        <v>16197.686419128684</v>
      </c>
      <c r="GC182" s="20">
        <f t="shared" si="325"/>
        <v>11383.813179325311</v>
      </c>
      <c r="GD182" s="20">
        <f t="shared" si="325"/>
        <v>0</v>
      </c>
      <c r="GE182" s="20">
        <f t="shared" si="325"/>
        <v>4977.4607155728909</v>
      </c>
      <c r="GF182" s="20">
        <f t="shared" si="325"/>
        <v>3498.1837175583919</v>
      </c>
      <c r="GG182" s="20">
        <f t="shared" si="325"/>
        <v>0</v>
      </c>
      <c r="GH182" s="20">
        <f t="shared" si="325"/>
        <v>1.2163499553171253</v>
      </c>
      <c r="GI182" s="20">
        <f t="shared" si="325"/>
        <v>0.85485669333976977</v>
      </c>
      <c r="GK182" t="s">
        <v>192</v>
      </c>
      <c r="GL182">
        <f>GL157</f>
        <v>0</v>
      </c>
      <c r="GM182">
        <f t="shared" ref="GM182:HI182" si="326">GM157</f>
        <v>0</v>
      </c>
      <c r="GN182">
        <f t="shared" si="326"/>
        <v>0</v>
      </c>
      <c r="GO182" s="84">
        <f t="shared" si="326"/>
        <v>994041.56028055248</v>
      </c>
      <c r="GP182" s="84">
        <f t="shared" si="326"/>
        <v>614654.16636560054</v>
      </c>
      <c r="GQ182">
        <f t="shared" si="326"/>
        <v>0</v>
      </c>
      <c r="GR182">
        <f t="shared" si="326"/>
        <v>484389.04585476761</v>
      </c>
      <c r="GS182">
        <f t="shared" si="326"/>
        <v>299516.3955644478</v>
      </c>
      <c r="GT182">
        <f t="shared" si="326"/>
        <v>0</v>
      </c>
      <c r="GU182">
        <f t="shared" si="326"/>
        <v>199891.1373305681</v>
      </c>
      <c r="GV182">
        <f t="shared" si="326"/>
        <v>123600.38582804899</v>
      </c>
      <c r="GW182">
        <f t="shared" si="326"/>
        <v>0</v>
      </c>
      <c r="GX182">
        <f t="shared" si="326"/>
        <v>53.251414235374369</v>
      </c>
      <c r="GY182">
        <f t="shared" si="326"/>
        <v>32.927399549969969</v>
      </c>
      <c r="GZ182" s="84">
        <f t="shared" si="326"/>
        <v>0</v>
      </c>
      <c r="HA182" s="84">
        <f t="shared" si="326"/>
        <v>0</v>
      </c>
      <c r="HB182">
        <f t="shared" si="326"/>
        <v>0</v>
      </c>
      <c r="HC182">
        <f t="shared" si="326"/>
        <v>0</v>
      </c>
      <c r="HD182">
        <f t="shared" si="326"/>
        <v>0</v>
      </c>
      <c r="HE182">
        <f t="shared" si="326"/>
        <v>0</v>
      </c>
      <c r="HF182">
        <f t="shared" si="326"/>
        <v>0</v>
      </c>
      <c r="HG182">
        <f t="shared" si="326"/>
        <v>0</v>
      </c>
      <c r="HH182">
        <f t="shared" si="326"/>
        <v>0</v>
      </c>
      <c r="HI182">
        <f t="shared" si="326"/>
        <v>0</v>
      </c>
      <c r="HJ182">
        <f>HJ157</f>
        <v>0</v>
      </c>
      <c r="HL182" t="s">
        <v>192</v>
      </c>
      <c r="HM182">
        <f>HM157</f>
        <v>254423700</v>
      </c>
      <c r="HN182">
        <f>HN157</f>
        <v>0</v>
      </c>
      <c r="HO182">
        <f t="shared" ref="HO182:IK182" si="327">HO157</f>
        <v>0</v>
      </c>
      <c r="HP182" s="84">
        <f t="shared" si="327"/>
        <v>299497020.94128788</v>
      </c>
      <c r="HQ182" s="84">
        <f t="shared" si="327"/>
        <v>1722401.3475164175</v>
      </c>
      <c r="HR182">
        <f t="shared" si="327"/>
        <v>15434825.373351375</v>
      </c>
      <c r="HS182">
        <f t="shared" si="327"/>
        <v>18169235.877269838</v>
      </c>
      <c r="HT182">
        <f t="shared" si="327"/>
        <v>104490.91032691137</v>
      </c>
      <c r="HU182">
        <f t="shared" si="327"/>
        <v>6789025.8080948209</v>
      </c>
      <c r="HV182">
        <f t="shared" si="327"/>
        <v>7991759.4336452084</v>
      </c>
      <c r="HW182">
        <f t="shared" si="327"/>
        <v>45960.447867813629</v>
      </c>
      <c r="HX182">
        <f t="shared" si="327"/>
        <v>18553.520493703039</v>
      </c>
      <c r="HY182">
        <f t="shared" si="327"/>
        <v>21840.434345688685</v>
      </c>
      <c r="HZ182">
        <f t="shared" si="327"/>
        <v>125.60389892737031</v>
      </c>
      <c r="IA182" s="84">
        <f t="shared" si="327"/>
        <v>319628.41420102521</v>
      </c>
      <c r="IB182" s="84">
        <f t="shared" si="327"/>
        <v>8443.5833193257567</v>
      </c>
      <c r="IC182">
        <f t="shared" si="327"/>
        <v>0</v>
      </c>
      <c r="ID182">
        <f t="shared" si="327"/>
        <v>19390.523593336809</v>
      </c>
      <c r="IE182">
        <f t="shared" si="327"/>
        <v>512.23700488254678</v>
      </c>
      <c r="IF182">
        <f t="shared" si="327"/>
        <v>0</v>
      </c>
      <c r="IG182">
        <f t="shared" si="327"/>
        <v>8528.9442493414772</v>
      </c>
      <c r="IH182">
        <f t="shared" si="327"/>
        <v>225.3080395721841</v>
      </c>
      <c r="II182">
        <f t="shared" si="327"/>
        <v>0</v>
      </c>
      <c r="IJ182">
        <f t="shared" si="327"/>
        <v>23.308490259549426</v>
      </c>
      <c r="IK182">
        <f t="shared" si="327"/>
        <v>0.61573743387663793</v>
      </c>
    </row>
    <row r="183" spans="30:245" x14ac:dyDescent="0.3">
      <c r="AD183">
        <v>182</v>
      </c>
      <c r="AE183" t="s">
        <v>359</v>
      </c>
      <c r="AF183" s="4">
        <f>SUM(AF138:AF153)</f>
        <v>39089191.480493493</v>
      </c>
      <c r="AG183" s="4">
        <f>SUM(AG138:AG153)</f>
        <v>0</v>
      </c>
      <c r="AI183" s="85">
        <f t="shared" ref="AI183:BD183" si="328">SUM(AI138:AI153)</f>
        <v>99979001.170063183</v>
      </c>
      <c r="AJ183" s="85">
        <f t="shared" si="328"/>
        <v>34084815.472588092</v>
      </c>
      <c r="AK183" s="4">
        <f t="shared" si="328"/>
        <v>11041180.002380155</v>
      </c>
      <c r="AL183" s="4">
        <f t="shared" si="328"/>
        <v>37043988.275173359</v>
      </c>
      <c r="AM183" s="4">
        <f t="shared" si="328"/>
        <v>10204391.999043571</v>
      </c>
      <c r="AN183" s="4">
        <f t="shared" si="328"/>
        <v>4682104.3305879021</v>
      </c>
      <c r="AO183" s="4">
        <f t="shared" si="328"/>
        <v>11285308.756266238</v>
      </c>
      <c r="AP183" s="4">
        <f t="shared" si="328"/>
        <v>3305131.1603955948</v>
      </c>
      <c r="AQ183" s="20">
        <f t="shared" si="328"/>
        <v>864.67352652034378</v>
      </c>
      <c r="AR183" s="20">
        <f t="shared" si="328"/>
        <v>2084.1286377158485</v>
      </c>
      <c r="AS183" s="20">
        <f t="shared" si="328"/>
        <v>610.37926844160938</v>
      </c>
      <c r="AT183" s="86">
        <f t="shared" si="328"/>
        <v>216288.55063482677</v>
      </c>
      <c r="AU183" s="86">
        <f t="shared" si="328"/>
        <v>377404.3881994409</v>
      </c>
      <c r="AV183" s="20">
        <f t="shared" si="328"/>
        <v>0</v>
      </c>
      <c r="AW183" s="20">
        <f t="shared" si="328"/>
        <v>75929.752137875883</v>
      </c>
      <c r="AX183" s="20">
        <f t="shared" si="328"/>
        <v>112988.21090709824</v>
      </c>
      <c r="AY183" s="20">
        <f t="shared" si="328"/>
        <v>0</v>
      </c>
      <c r="AZ183" s="20">
        <f t="shared" si="328"/>
        <v>22551.460687161521</v>
      </c>
      <c r="BA183" s="20">
        <f t="shared" si="328"/>
        <v>36596.090846118153</v>
      </c>
      <c r="BB183" s="20">
        <f t="shared" si="328"/>
        <v>0</v>
      </c>
      <c r="BC183" s="20">
        <f t="shared" si="328"/>
        <v>4.1647194645285488</v>
      </c>
      <c r="BD183" s="20">
        <f t="shared" si="328"/>
        <v>6.7584292648170319</v>
      </c>
      <c r="BF183" t="s">
        <v>359</v>
      </c>
      <c r="BG183" s="4">
        <f>SUM(BG138:BG153)</f>
        <v>39089191.480493493</v>
      </c>
      <c r="BH183" s="4">
        <f>SUM(BH138:BH153)</f>
        <v>0</v>
      </c>
      <c r="BJ183" s="85">
        <f t="shared" ref="BJ183:CE183" si="329">SUM(BJ138:BJ153)</f>
        <v>76010470.152385682</v>
      </c>
      <c r="BK183" s="85">
        <f t="shared" si="329"/>
        <v>42773637.691576086</v>
      </c>
      <c r="BL183" s="4">
        <f t="shared" si="329"/>
        <v>11622068.828187099</v>
      </c>
      <c r="BM183" s="4">
        <f t="shared" si="329"/>
        <v>27895655.685875665</v>
      </c>
      <c r="BN183" s="4">
        <f t="shared" si="329"/>
        <v>14485514.041713953</v>
      </c>
      <c r="BO183" s="4">
        <f t="shared" si="329"/>
        <v>4085815.123881924</v>
      </c>
      <c r="BP183" s="4">
        <f t="shared" si="329"/>
        <v>6386225.4022055762</v>
      </c>
      <c r="BQ183" s="4">
        <f t="shared" si="329"/>
        <v>3222892.8676481228</v>
      </c>
      <c r="BR183" s="20">
        <f t="shared" si="329"/>
        <v>544.80403939395751</v>
      </c>
      <c r="BS183" s="20">
        <f t="shared" si="329"/>
        <v>968.621892401477</v>
      </c>
      <c r="BT183" s="20">
        <f t="shared" si="329"/>
        <v>485.43313557044337</v>
      </c>
      <c r="BU183" s="86">
        <f t="shared" si="329"/>
        <v>1449879.469974858</v>
      </c>
      <c r="BV183" s="86">
        <f t="shared" si="329"/>
        <v>342233.14755766495</v>
      </c>
      <c r="BW183" s="20">
        <f t="shared" si="329"/>
        <v>0</v>
      </c>
      <c r="BX183" s="20">
        <f t="shared" si="329"/>
        <v>338966.07141682535</v>
      </c>
      <c r="BY183" s="20">
        <f t="shared" si="329"/>
        <v>115899.02874832744</v>
      </c>
      <c r="BZ183" s="20">
        <f t="shared" si="329"/>
        <v>0</v>
      </c>
      <c r="CA183" s="20">
        <f t="shared" si="329"/>
        <v>21942.243426540354</v>
      </c>
      <c r="CB183" s="20">
        <f t="shared" si="329"/>
        <v>9393.4424818707703</v>
      </c>
      <c r="CC183" s="20">
        <f t="shared" si="329"/>
        <v>1.7289877074502753</v>
      </c>
      <c r="CD183" s="20">
        <f t="shared" si="329"/>
        <v>1.5024825193452358</v>
      </c>
      <c r="CE183" s="20">
        <f t="shared" si="329"/>
        <v>1.9280629151677598E-4</v>
      </c>
      <c r="CG183" t="s">
        <v>359</v>
      </c>
      <c r="CH183" s="4">
        <f>SUM(CH138:CH153)</f>
        <v>39089191.480493493</v>
      </c>
      <c r="CI183" s="4">
        <f>SUM(CI138:CI153)</f>
        <v>0</v>
      </c>
      <c r="CK183" s="85">
        <f t="shared" ref="CK183:DF183" si="330">SUM(CK138:CK153)</f>
        <v>111146276.63093124</v>
      </c>
      <c r="CL183" s="85">
        <f t="shared" si="330"/>
        <v>37684428.268484049</v>
      </c>
      <c r="CM183" s="4">
        <f t="shared" si="330"/>
        <v>10065274.589675285</v>
      </c>
      <c r="CN183" s="4">
        <f t="shared" si="330"/>
        <v>27328911.433130983</v>
      </c>
      <c r="CO183" s="4">
        <f t="shared" si="330"/>
        <v>10598850.356227908</v>
      </c>
      <c r="CP183" s="4">
        <f t="shared" si="330"/>
        <v>3285693.2572540846</v>
      </c>
      <c r="CQ183" s="4">
        <f t="shared" si="330"/>
        <v>6677071.4066264536</v>
      </c>
      <c r="CR183" s="4">
        <f t="shared" si="330"/>
        <v>2378831.7105984911</v>
      </c>
      <c r="CS183" s="20">
        <f t="shared" si="330"/>
        <v>799.58895937367879</v>
      </c>
      <c r="CT183" s="20">
        <f t="shared" si="330"/>
        <v>1624.8968359724549</v>
      </c>
      <c r="CU183" s="20">
        <f t="shared" si="330"/>
        <v>578.89992250590251</v>
      </c>
      <c r="CV183" s="86">
        <f t="shared" si="330"/>
        <v>1041625.840669652</v>
      </c>
      <c r="CW183" s="86">
        <f t="shared" si="330"/>
        <v>345650.34736224246</v>
      </c>
      <c r="CX183" s="20">
        <f t="shared" si="330"/>
        <v>0</v>
      </c>
      <c r="CY183" s="20">
        <f t="shared" si="330"/>
        <v>191862.76597111241</v>
      </c>
      <c r="CZ183" s="20">
        <f t="shared" si="330"/>
        <v>97215.122415282443</v>
      </c>
      <c r="DA183" s="20">
        <f t="shared" si="330"/>
        <v>0</v>
      </c>
      <c r="DB183" s="20">
        <f t="shared" si="330"/>
        <v>32948.041892824323</v>
      </c>
      <c r="DC183" s="20">
        <f t="shared" si="330"/>
        <v>21819.19813739989</v>
      </c>
      <c r="DD183" s="20">
        <f t="shared" si="330"/>
        <v>0</v>
      </c>
      <c r="DE183" s="20">
        <f t="shared" si="330"/>
        <v>8.0180614767736138</v>
      </c>
      <c r="DF183" s="20">
        <f t="shared" si="330"/>
        <v>5.30980483176082</v>
      </c>
      <c r="DH183" t="s">
        <v>359</v>
      </c>
      <c r="DI183" s="4">
        <f>SUM(DI138:DI153)</f>
        <v>39089191.480493493</v>
      </c>
      <c r="DJ183" s="4">
        <f>SUM(DJ138:DJ153)</f>
        <v>0</v>
      </c>
      <c r="DL183" s="85">
        <f t="shared" ref="DL183:EG183" si="331">SUM(DL138:DL153)</f>
        <v>95931050.756054163</v>
      </c>
      <c r="DM183" s="85">
        <f t="shared" si="331"/>
        <v>65832728.696624815</v>
      </c>
      <c r="DN183" s="4">
        <f t="shared" si="331"/>
        <v>8206914.2414305937</v>
      </c>
      <c r="DO183" s="4">
        <f t="shared" si="331"/>
        <v>24709400.654266827</v>
      </c>
      <c r="DP183" s="4">
        <f t="shared" si="331"/>
        <v>15444470.682865262</v>
      </c>
      <c r="DQ183" s="4">
        <f t="shared" si="331"/>
        <v>8098508.7803312205</v>
      </c>
      <c r="DR183" s="4">
        <f t="shared" si="331"/>
        <v>16350837.897918208</v>
      </c>
      <c r="DS183" s="4">
        <f t="shared" si="331"/>
        <v>8956337.4014824722</v>
      </c>
      <c r="DT183" s="20">
        <f t="shared" si="331"/>
        <v>495.61309128198417</v>
      </c>
      <c r="DU183" s="20">
        <f t="shared" si="331"/>
        <v>1000.6396900277771</v>
      </c>
      <c r="DV183" s="20">
        <f t="shared" si="331"/>
        <v>548.11054559746185</v>
      </c>
      <c r="DW183" s="86">
        <f t="shared" si="331"/>
        <v>205391.82302576292</v>
      </c>
      <c r="DX183" s="86">
        <f t="shared" si="331"/>
        <v>642414.67830975552</v>
      </c>
      <c r="DY183" s="20">
        <f t="shared" si="331"/>
        <v>0</v>
      </c>
      <c r="DZ183" s="20">
        <f t="shared" si="331"/>
        <v>48171.243193159775</v>
      </c>
      <c r="EA183" s="20">
        <f t="shared" si="331"/>
        <v>150711.58163775183</v>
      </c>
      <c r="EB183" s="20">
        <f t="shared" si="331"/>
        <v>0</v>
      </c>
      <c r="EC183" s="20">
        <f t="shared" si="331"/>
        <v>33878.854575142257</v>
      </c>
      <c r="ED183" s="20">
        <f t="shared" si="331"/>
        <v>87398.513239843567</v>
      </c>
      <c r="EE183" s="20">
        <f t="shared" si="331"/>
        <v>0</v>
      </c>
      <c r="EF183" s="20">
        <f t="shared" si="331"/>
        <v>2.0733204470752353</v>
      </c>
      <c r="EG183" s="20">
        <f t="shared" si="331"/>
        <v>5.348620158991384</v>
      </c>
      <c r="EI183" t="s">
        <v>359</v>
      </c>
      <c r="EJ183">
        <f>SUM(EJ150:EJ154)+EJ156</f>
        <v>39089191.480493493</v>
      </c>
      <c r="EK183">
        <f>SUM(EK150:EK154)+EK156</f>
        <v>0</v>
      </c>
      <c r="EL183">
        <f t="shared" ref="EL183:FH183" si="332">SUM(EL150:EL154)+EL156</f>
        <v>0</v>
      </c>
      <c r="EM183" s="84">
        <f t="shared" si="332"/>
        <v>270802634.57421494</v>
      </c>
      <c r="EN183" s="84">
        <f t="shared" si="332"/>
        <v>29506316.875073854</v>
      </c>
      <c r="EO183">
        <f t="shared" si="332"/>
        <v>4925003.7988732643</v>
      </c>
      <c r="EP183">
        <f t="shared" si="332"/>
        <v>33289982.609900899</v>
      </c>
      <c r="EQ183">
        <f t="shared" si="332"/>
        <v>3479962.5321636265</v>
      </c>
      <c r="ER183">
        <f t="shared" si="332"/>
        <v>1104466.5894172858</v>
      </c>
      <c r="ES183">
        <f t="shared" si="332"/>
        <v>5243576.8456984796</v>
      </c>
      <c r="ET183">
        <f t="shared" si="332"/>
        <v>1089013.4823746812</v>
      </c>
      <c r="EU183">
        <f t="shared" si="332"/>
        <v>3246.5548421856383</v>
      </c>
      <c r="EV183">
        <f t="shared" si="332"/>
        <v>15413.376884271793</v>
      </c>
      <c r="EW183">
        <f t="shared" si="332"/>
        <v>3201.1307795868324</v>
      </c>
      <c r="EX183" s="84">
        <f t="shared" si="332"/>
        <v>2344583.97985317</v>
      </c>
      <c r="EY183" s="84">
        <f t="shared" si="332"/>
        <v>142257.52298225</v>
      </c>
      <c r="EZ183">
        <f t="shared" si="332"/>
        <v>0</v>
      </c>
      <c r="FA183">
        <f t="shared" si="332"/>
        <v>279329.76177792682</v>
      </c>
      <c r="FB183">
        <f t="shared" si="332"/>
        <v>16763.224202638175</v>
      </c>
      <c r="FC183">
        <f t="shared" si="332"/>
        <v>0</v>
      </c>
      <c r="FD183">
        <f t="shared" si="332"/>
        <v>37548.715296267241</v>
      </c>
      <c r="FE183">
        <f t="shared" si="332"/>
        <v>5234.3392712403893</v>
      </c>
      <c r="FF183">
        <f t="shared" si="332"/>
        <v>0</v>
      </c>
      <c r="FG183">
        <f t="shared" si="332"/>
        <v>110.37360897196777</v>
      </c>
      <c r="FH183">
        <f t="shared" si="332"/>
        <v>15.38622324071723</v>
      </c>
      <c r="FJ183" t="s">
        <v>359</v>
      </c>
      <c r="FK183" s="4">
        <f>SUM(FK138:FK153)</f>
        <v>39089191.480493493</v>
      </c>
      <c r="FL183" s="4">
        <f>SUM(FL138:FL153)</f>
        <v>0</v>
      </c>
      <c r="FN183" s="85">
        <f t="shared" ref="FN183:GI183" si="333">SUM(FN138:FN153)</f>
        <v>193305917.40899301</v>
      </c>
      <c r="FO183" s="85">
        <f t="shared" si="333"/>
        <v>71244676.962757528</v>
      </c>
      <c r="FP183" s="4">
        <f t="shared" si="333"/>
        <v>10065274.589675285</v>
      </c>
      <c r="FQ183" s="4">
        <f t="shared" si="333"/>
        <v>46214470.321236052</v>
      </c>
      <c r="FR183" s="4">
        <f t="shared" si="333"/>
        <v>19301139.637086164</v>
      </c>
      <c r="FS183" s="4">
        <f t="shared" si="333"/>
        <v>3285693.2572540846</v>
      </c>
      <c r="FT183" s="4">
        <f t="shared" si="333"/>
        <v>11443391.63968437</v>
      </c>
      <c r="FU183" s="4">
        <f t="shared" si="333"/>
        <v>4509817.9465264082</v>
      </c>
      <c r="FV183" s="20">
        <f t="shared" si="333"/>
        <v>802.93006314300862</v>
      </c>
      <c r="FW183" s="20">
        <f t="shared" si="333"/>
        <v>2796.4397320219523</v>
      </c>
      <c r="FX183" s="20">
        <f t="shared" si="333"/>
        <v>1102.0713514791446</v>
      </c>
      <c r="FY183" s="86">
        <f t="shared" si="333"/>
        <v>1644524.5972622726</v>
      </c>
      <c r="FZ183" s="86">
        <f t="shared" si="333"/>
        <v>657781.09726138797</v>
      </c>
      <c r="GA183" s="20">
        <f t="shared" si="333"/>
        <v>0</v>
      </c>
      <c r="GB183" s="20">
        <f t="shared" si="333"/>
        <v>318831.16739108058</v>
      </c>
      <c r="GC183" s="20">
        <f t="shared" si="333"/>
        <v>178201.73169589185</v>
      </c>
      <c r="GD183" s="20">
        <f t="shared" si="333"/>
        <v>0</v>
      </c>
      <c r="GE183" s="20">
        <f t="shared" si="333"/>
        <v>60499.353851239372</v>
      </c>
      <c r="GF183" s="20">
        <f t="shared" si="333"/>
        <v>41637.8194663713</v>
      </c>
      <c r="GG183" s="20">
        <f t="shared" si="333"/>
        <v>0</v>
      </c>
      <c r="GH183" s="20">
        <f t="shared" si="333"/>
        <v>14.784322882435886</v>
      </c>
      <c r="GI183" s="20">
        <f t="shared" si="333"/>
        <v>10.175099863464022</v>
      </c>
      <c r="GK183" t="s">
        <v>359</v>
      </c>
      <c r="GL183">
        <f>SUM(GL138:GL155)</f>
        <v>293512891.48049349</v>
      </c>
      <c r="GM183">
        <f t="shared" ref="GM183:HI183" si="334">SUM(GM138:GM155)</f>
        <v>4296604.9691098761</v>
      </c>
      <c r="GN183">
        <f t="shared" si="334"/>
        <v>0</v>
      </c>
      <c r="GO183" s="84">
        <f t="shared" si="334"/>
        <v>287902995.17181945</v>
      </c>
      <c r="GP183" s="84">
        <f t="shared" si="334"/>
        <v>119531356.29252392</v>
      </c>
      <c r="GQ183">
        <f t="shared" si="334"/>
        <v>105125463.875297</v>
      </c>
      <c r="GR183">
        <f t="shared" si="334"/>
        <v>90486469.579107031</v>
      </c>
      <c r="GS183">
        <f t="shared" si="334"/>
        <v>39675942.800257944</v>
      </c>
      <c r="GT183">
        <f t="shared" si="334"/>
        <v>48069445.836914852</v>
      </c>
      <c r="GU183">
        <f t="shared" si="334"/>
        <v>34996807.740891136</v>
      </c>
      <c r="GV183">
        <f t="shared" si="334"/>
        <v>13317784.249597976</v>
      </c>
      <c r="GW183">
        <f t="shared" si="334"/>
        <v>5947.2139490863156</v>
      </c>
      <c r="GX183">
        <f t="shared" si="334"/>
        <v>4562.9901851491977</v>
      </c>
      <c r="GY183">
        <f t="shared" si="334"/>
        <v>1804.7961946500245</v>
      </c>
      <c r="GZ183" s="84">
        <f t="shared" si="334"/>
        <v>0</v>
      </c>
      <c r="HA183" s="84">
        <f t="shared" si="334"/>
        <v>0</v>
      </c>
      <c r="HB183">
        <f t="shared" si="334"/>
        <v>0</v>
      </c>
      <c r="HC183">
        <f t="shared" si="334"/>
        <v>0</v>
      </c>
      <c r="HD183">
        <f t="shared" si="334"/>
        <v>0</v>
      </c>
      <c r="HE183">
        <f t="shared" si="334"/>
        <v>0</v>
      </c>
      <c r="HF183">
        <f t="shared" si="334"/>
        <v>0</v>
      </c>
      <c r="HG183">
        <f t="shared" si="334"/>
        <v>0</v>
      </c>
      <c r="HH183">
        <f t="shared" si="334"/>
        <v>0</v>
      </c>
      <c r="HI183">
        <f t="shared" si="334"/>
        <v>0</v>
      </c>
      <c r="HJ183">
        <f>SUM(HJ138:HJ155)</f>
        <v>0</v>
      </c>
      <c r="HL183" t="s">
        <v>359</v>
      </c>
      <c r="HM183">
        <f>SUM(HM150:HM154)+HM156</f>
        <v>39089191.480493493</v>
      </c>
      <c r="HN183">
        <f>SUM(HN150:HN154)+HN156</f>
        <v>0</v>
      </c>
      <c r="HO183">
        <f t="shared" ref="HO183:IK183" si="335">SUM(HO150:HO154)+HO156</f>
        <v>0</v>
      </c>
      <c r="HP183" s="84">
        <f t="shared" si="335"/>
        <v>270802634.57421494</v>
      </c>
      <c r="HQ183" s="84">
        <f t="shared" si="335"/>
        <v>29506316.875073846</v>
      </c>
      <c r="HR183">
        <f t="shared" si="335"/>
        <v>4925003.7988732643</v>
      </c>
      <c r="HS183">
        <f t="shared" si="335"/>
        <v>33289982.609900899</v>
      </c>
      <c r="HT183">
        <f t="shared" si="335"/>
        <v>3479962.5321636256</v>
      </c>
      <c r="HU183">
        <f t="shared" si="335"/>
        <v>1104466.5894172858</v>
      </c>
      <c r="HV183">
        <f t="shared" si="335"/>
        <v>5243576.8456984796</v>
      </c>
      <c r="HW183">
        <f t="shared" si="335"/>
        <v>1089013.4823746809</v>
      </c>
      <c r="HX183">
        <f t="shared" si="335"/>
        <v>3259.7038141610337</v>
      </c>
      <c r="HY183">
        <f t="shared" si="335"/>
        <v>15475.803077744335</v>
      </c>
      <c r="HZ183">
        <f t="shared" si="335"/>
        <v>3214.0957781642232</v>
      </c>
      <c r="IA183" s="84">
        <f t="shared" si="335"/>
        <v>2344583.97985317</v>
      </c>
      <c r="IB183" s="84">
        <f t="shared" si="335"/>
        <v>142257.52298225</v>
      </c>
      <c r="IC183">
        <f t="shared" si="335"/>
        <v>0</v>
      </c>
      <c r="ID183">
        <f t="shared" si="335"/>
        <v>279329.76177792682</v>
      </c>
      <c r="IE183">
        <f t="shared" si="335"/>
        <v>16763.224202638175</v>
      </c>
      <c r="IF183">
        <f t="shared" si="335"/>
        <v>0</v>
      </c>
      <c r="IG183">
        <f t="shared" si="335"/>
        <v>37548.715296267241</v>
      </c>
      <c r="IH183">
        <f t="shared" si="335"/>
        <v>5234.3392712403893</v>
      </c>
      <c r="II183">
        <f t="shared" si="335"/>
        <v>0</v>
      </c>
      <c r="IJ183">
        <f t="shared" si="335"/>
        <v>110.82063653248746</v>
      </c>
      <c r="IK183">
        <f t="shared" si="335"/>
        <v>15.448539458379878</v>
      </c>
    </row>
    <row r="184" spans="30:245" x14ac:dyDescent="0.3">
      <c r="AD184">
        <v>183</v>
      </c>
      <c r="AE184" t="s">
        <v>193</v>
      </c>
      <c r="AF184" s="4">
        <f>AF156</f>
        <v>0</v>
      </c>
      <c r="AG184" s="4">
        <f>AG156</f>
        <v>0</v>
      </c>
      <c r="AI184" s="85">
        <f t="shared" ref="AI184:BD184" si="336">AI156</f>
        <v>21607667.264516532</v>
      </c>
      <c r="AJ184" s="85">
        <f t="shared" si="336"/>
        <v>12567850.131699122</v>
      </c>
      <c r="AK184" s="4">
        <f t="shared" si="336"/>
        <v>0</v>
      </c>
      <c r="AL184" s="4">
        <f t="shared" si="336"/>
        <v>12981617.744694892</v>
      </c>
      <c r="AM184" s="4">
        <f t="shared" si="336"/>
        <v>7550608.0450550588</v>
      </c>
      <c r="AN184" s="4">
        <f t="shared" si="336"/>
        <v>0</v>
      </c>
      <c r="AO184" s="4">
        <f t="shared" si="336"/>
        <v>5631504.4290463217</v>
      </c>
      <c r="AP184" s="4">
        <f t="shared" si="336"/>
        <v>3275499.5166220507</v>
      </c>
      <c r="AQ184" s="20">
        <f t="shared" si="336"/>
        <v>0</v>
      </c>
      <c r="AR184" s="20">
        <f t="shared" si="336"/>
        <v>1336.1003680831657</v>
      </c>
      <c r="AS184" s="20">
        <f t="shared" si="336"/>
        <v>777.12734935308981</v>
      </c>
      <c r="AT184" s="86">
        <f t="shared" si="336"/>
        <v>93686.917734449773</v>
      </c>
      <c r="AU184" s="86">
        <f t="shared" si="336"/>
        <v>139157.61972514552</v>
      </c>
      <c r="AV184" s="20">
        <f t="shared" si="336"/>
        <v>0</v>
      </c>
      <c r="AW184" s="20">
        <f t="shared" si="336"/>
        <v>56285.934933130142</v>
      </c>
      <c r="AX184" s="20">
        <f t="shared" si="336"/>
        <v>83604.167142096761</v>
      </c>
      <c r="AY184" s="20">
        <f t="shared" si="336"/>
        <v>0</v>
      </c>
      <c r="AZ184" s="20">
        <f t="shared" si="336"/>
        <v>24417.179592156092</v>
      </c>
      <c r="BA184" s="20">
        <f t="shared" si="336"/>
        <v>36267.994236685372</v>
      </c>
      <c r="BB184" s="20">
        <f t="shared" si="336"/>
        <v>0</v>
      </c>
      <c r="BC184" s="20">
        <f t="shared" si="336"/>
        <v>5.7930883393014154</v>
      </c>
      <c r="BD184" s="20">
        <f t="shared" si="336"/>
        <v>8.6047487061072285</v>
      </c>
      <c r="BF184" t="s">
        <v>193</v>
      </c>
      <c r="BG184" s="4">
        <f>BG156</f>
        <v>0</v>
      </c>
      <c r="BH184" s="4">
        <f>BH156</f>
        <v>0</v>
      </c>
      <c r="BJ184" s="85">
        <f t="shared" ref="BJ184:CE184" si="337">BJ156</f>
        <v>30317034.838608809</v>
      </c>
      <c r="BK184" s="85">
        <f t="shared" si="337"/>
        <v>25259979.921674103</v>
      </c>
      <c r="BL184" s="4">
        <f t="shared" si="337"/>
        <v>0</v>
      </c>
      <c r="BM184" s="4">
        <f t="shared" si="337"/>
        <v>23085455.215208456</v>
      </c>
      <c r="BN184" s="4">
        <f t="shared" si="337"/>
        <v>19234669.166136414</v>
      </c>
      <c r="BO184" s="4">
        <f t="shared" si="337"/>
        <v>0</v>
      </c>
      <c r="BP184" s="4">
        <f t="shared" si="337"/>
        <v>4648566.1308638202</v>
      </c>
      <c r="BQ184" s="4">
        <f t="shared" si="337"/>
        <v>3873158.6962672328</v>
      </c>
      <c r="BR184" s="20">
        <f t="shared" si="337"/>
        <v>0</v>
      </c>
      <c r="BS184" s="20">
        <f t="shared" si="337"/>
        <v>743.75536332889533</v>
      </c>
      <c r="BT184" s="20">
        <f t="shared" si="337"/>
        <v>619.69271217776634</v>
      </c>
      <c r="BU184" s="86">
        <f t="shared" si="337"/>
        <v>609341.46095858491</v>
      </c>
      <c r="BV184" s="86">
        <f t="shared" si="337"/>
        <v>202105.85076191602</v>
      </c>
      <c r="BW184" s="20">
        <f t="shared" si="337"/>
        <v>0</v>
      </c>
      <c r="BX184" s="20">
        <f t="shared" si="337"/>
        <v>463994.09053733858</v>
      </c>
      <c r="BY184" s="20">
        <f t="shared" si="337"/>
        <v>153897.16017194497</v>
      </c>
      <c r="BZ184" s="20">
        <f t="shared" si="337"/>
        <v>0</v>
      </c>
      <c r="CA184" s="20">
        <f t="shared" si="337"/>
        <v>71145.058402809475</v>
      </c>
      <c r="CB184" s="20">
        <f t="shared" si="337"/>
        <v>23597.331672435295</v>
      </c>
      <c r="CC184" s="20">
        <f t="shared" si="337"/>
        <v>11.382976443018611</v>
      </c>
      <c r="CD184" s="20">
        <f t="shared" si="337"/>
        <v>3.7754958190437131</v>
      </c>
      <c r="CE184" s="20">
        <f t="shared" si="337"/>
        <v>1.8212389674164627E-3</v>
      </c>
      <c r="CG184" t="s">
        <v>193</v>
      </c>
      <c r="CH184" s="4">
        <f>CH156</f>
        <v>0</v>
      </c>
      <c r="CI184" s="4">
        <f>CI156</f>
        <v>0</v>
      </c>
      <c r="CK184" s="85">
        <f t="shared" ref="CK184:DF184" si="338">CK156</f>
        <v>24953507.648984227</v>
      </c>
      <c r="CL184" s="85">
        <f t="shared" si="338"/>
        <v>16453587.461449381</v>
      </c>
      <c r="CM184" s="4">
        <f t="shared" si="338"/>
        <v>0</v>
      </c>
      <c r="CN184" s="4">
        <f t="shared" si="338"/>
        <v>17245741.178716883</v>
      </c>
      <c r="CO184" s="4">
        <f t="shared" si="338"/>
        <v>11371319.608170921</v>
      </c>
      <c r="CP184" s="4">
        <f t="shared" si="338"/>
        <v>0</v>
      </c>
      <c r="CQ184" s="4">
        <f t="shared" si="338"/>
        <v>3838748.8005034705</v>
      </c>
      <c r="CR184" s="4">
        <f t="shared" si="338"/>
        <v>2531154.7386480886</v>
      </c>
      <c r="CS184" s="20">
        <f t="shared" si="338"/>
        <v>0</v>
      </c>
      <c r="CT184" s="20">
        <f t="shared" si="338"/>
        <v>934.17763569831845</v>
      </c>
      <c r="CU184" s="20">
        <f t="shared" si="338"/>
        <v>615.96845019573686</v>
      </c>
      <c r="CV184" s="86">
        <f t="shared" si="338"/>
        <v>199347.199717621</v>
      </c>
      <c r="CW184" s="86">
        <f t="shared" si="338"/>
        <v>150916.13387063888</v>
      </c>
      <c r="CX184" s="20">
        <f t="shared" si="338"/>
        <v>0</v>
      </c>
      <c r="CY184" s="20">
        <f t="shared" si="338"/>
        <v>137771.82187739527</v>
      </c>
      <c r="CZ184" s="20">
        <f t="shared" si="338"/>
        <v>104300.39019109894</v>
      </c>
      <c r="DA184" s="20">
        <f t="shared" si="338"/>
        <v>0</v>
      </c>
      <c r="DB184" s="20">
        <f t="shared" si="338"/>
        <v>30666.78378704382</v>
      </c>
      <c r="DC184" s="20">
        <f t="shared" si="338"/>
        <v>23216.340404797509</v>
      </c>
      <c r="DD184" s="20">
        <f t="shared" si="338"/>
        <v>0</v>
      </c>
      <c r="DE184" s="20">
        <f t="shared" si="338"/>
        <v>7.4629065514510255</v>
      </c>
      <c r="DF184" s="20">
        <f t="shared" si="338"/>
        <v>5.6498059956610254</v>
      </c>
      <c r="DH184" t="s">
        <v>193</v>
      </c>
      <c r="DI184" s="4">
        <f>DI156</f>
        <v>0</v>
      </c>
      <c r="DJ184" s="4">
        <f>DJ156</f>
        <v>0</v>
      </c>
      <c r="DL184" s="85">
        <f t="shared" ref="DL184:EG184" si="339">DL156</f>
        <v>53178901.542689025</v>
      </c>
      <c r="DM184" s="85">
        <f t="shared" si="339"/>
        <v>33204532.623203024</v>
      </c>
      <c r="DN184" s="4">
        <f t="shared" si="339"/>
        <v>0</v>
      </c>
      <c r="DO184" s="4">
        <f t="shared" si="339"/>
        <v>31230176.340957318</v>
      </c>
      <c r="DP184" s="4">
        <f t="shared" si="339"/>
        <v>19499902.763303012</v>
      </c>
      <c r="DQ184" s="4">
        <f t="shared" si="339"/>
        <v>0</v>
      </c>
      <c r="DR184" s="4">
        <f t="shared" si="339"/>
        <v>14996259.068086293</v>
      </c>
      <c r="DS184" s="4">
        <f t="shared" si="339"/>
        <v>9363558.8364410698</v>
      </c>
      <c r="DT184" s="20">
        <f t="shared" si="339"/>
        <v>0</v>
      </c>
      <c r="DU184" s="20">
        <f t="shared" si="339"/>
        <v>1227.0386624999564</v>
      </c>
      <c r="DV184" s="20">
        <f t="shared" si="339"/>
        <v>766.15432280422021</v>
      </c>
      <c r="DW184" s="86">
        <f t="shared" si="339"/>
        <v>244322.22412868237</v>
      </c>
      <c r="DX184" s="86">
        <f t="shared" si="339"/>
        <v>324019.36796301149</v>
      </c>
      <c r="DY184" s="20">
        <f t="shared" si="339"/>
        <v>0</v>
      </c>
      <c r="DZ184" s="20">
        <f t="shared" si="339"/>
        <v>143482.20670614138</v>
      </c>
      <c r="EA184" s="20">
        <f t="shared" si="339"/>
        <v>190285.65287771646</v>
      </c>
      <c r="EB184" s="20">
        <f t="shared" si="339"/>
        <v>0</v>
      </c>
      <c r="EC184" s="20">
        <f t="shared" si="339"/>
        <v>68897.988917344905</v>
      </c>
      <c r="ED184" s="20">
        <f t="shared" si="339"/>
        <v>91372.296984177185</v>
      </c>
      <c r="EE184" s="20">
        <f t="shared" si="339"/>
        <v>0</v>
      </c>
      <c r="EF184" s="20">
        <f t="shared" si="339"/>
        <v>5.6374390297102366</v>
      </c>
      <c r="EG184" s="20">
        <f t="shared" si="339"/>
        <v>7.4763539741462433</v>
      </c>
      <c r="EI184" t="s">
        <v>574</v>
      </c>
      <c r="EJ184">
        <f>EJ158</f>
        <v>39344314.771590531</v>
      </c>
      <c r="EK184">
        <f>EK158</f>
        <v>0</v>
      </c>
      <c r="EL184">
        <f t="shared" ref="EL184:FH184" si="340">EL158</f>
        <v>0</v>
      </c>
      <c r="EM184" s="84">
        <f t="shared" si="340"/>
        <v>72231510.383345187</v>
      </c>
      <c r="EN184" s="84">
        <f t="shared" si="340"/>
        <v>6218698.069648087</v>
      </c>
      <c r="EO184">
        <f t="shared" si="340"/>
        <v>8894624.9286784325</v>
      </c>
      <c r="EP184">
        <f t="shared" si="340"/>
        <v>16329479.789433492</v>
      </c>
      <c r="EQ184">
        <f t="shared" si="340"/>
        <v>1405869.8746014594</v>
      </c>
      <c r="ER184">
        <f t="shared" si="340"/>
        <v>3274628.1759059322</v>
      </c>
      <c r="ES184">
        <f t="shared" si="340"/>
        <v>6011830.1834128508</v>
      </c>
      <c r="ET184">
        <f t="shared" si="340"/>
        <v>517582.37586655584</v>
      </c>
      <c r="EU184">
        <f t="shared" si="340"/>
        <v>6379.1141524566219</v>
      </c>
      <c r="EV184">
        <f t="shared" si="340"/>
        <v>11711.299404111785</v>
      </c>
      <c r="EW184">
        <f t="shared" si="340"/>
        <v>1008.2723538647385</v>
      </c>
      <c r="EX184" s="84">
        <f t="shared" si="340"/>
        <v>329788.47824204015</v>
      </c>
      <c r="EY184" s="84">
        <f t="shared" si="340"/>
        <v>30293.137123190914</v>
      </c>
      <c r="EZ184">
        <f t="shared" si="340"/>
        <v>0</v>
      </c>
      <c r="FA184">
        <f t="shared" si="340"/>
        <v>74555.748061487771</v>
      </c>
      <c r="FB184">
        <f t="shared" si="340"/>
        <v>6848.41238659385</v>
      </c>
      <c r="FC184">
        <f t="shared" si="340"/>
        <v>0</v>
      </c>
      <c r="FD184">
        <f t="shared" si="340"/>
        <v>27448.30223146539</v>
      </c>
      <c r="FE184">
        <f t="shared" si="340"/>
        <v>2521.2984629690818</v>
      </c>
      <c r="FF184">
        <f t="shared" si="340"/>
        <v>0</v>
      </c>
      <c r="FG184">
        <f t="shared" si="340"/>
        <v>53.470453382759082</v>
      </c>
      <c r="FH184">
        <f t="shared" si="340"/>
        <v>4.9115960175367466</v>
      </c>
      <c r="FJ184" t="s">
        <v>193</v>
      </c>
      <c r="FK184" s="4">
        <f>FK156</f>
        <v>0</v>
      </c>
      <c r="FL184" s="4">
        <f>FL156</f>
        <v>0</v>
      </c>
      <c r="FN184" s="85">
        <f t="shared" ref="FN184:GI184" si="341">FN156</f>
        <v>43915908.659402579</v>
      </c>
      <c r="FO184" s="85">
        <f t="shared" si="341"/>
        <v>26636240.081383988</v>
      </c>
      <c r="FP184" s="4">
        <f t="shared" si="341"/>
        <v>0</v>
      </c>
      <c r="FQ184" s="4">
        <f t="shared" si="341"/>
        <v>30350939.235553049</v>
      </c>
      <c r="FR184" s="4">
        <f t="shared" si="341"/>
        <v>18408702.651324935</v>
      </c>
      <c r="FS184" s="4">
        <f t="shared" si="341"/>
        <v>0</v>
      </c>
      <c r="FT184" s="4">
        <f t="shared" si="341"/>
        <v>6755849.4805905186</v>
      </c>
      <c r="FU184" s="4">
        <f t="shared" si="341"/>
        <v>4097613.6942614359</v>
      </c>
      <c r="FV184" s="20">
        <f t="shared" si="341"/>
        <v>0</v>
      </c>
      <c r="FW184" s="20">
        <f t="shared" si="341"/>
        <v>1650.9376333469856</v>
      </c>
      <c r="FX184" s="20">
        <f t="shared" si="341"/>
        <v>1001.3403457566175</v>
      </c>
      <c r="FY184" s="86">
        <f t="shared" si="341"/>
        <v>374047.55351237598</v>
      </c>
      <c r="FZ184" s="86">
        <f t="shared" si="341"/>
        <v>245924.5514834653</v>
      </c>
      <c r="GA184" s="20">
        <f t="shared" si="341"/>
        <v>0</v>
      </c>
      <c r="GB184" s="20">
        <f t="shared" si="341"/>
        <v>258509.84106714459</v>
      </c>
      <c r="GC184" s="20">
        <f t="shared" si="341"/>
        <v>169962.12412440224</v>
      </c>
      <c r="GD184" s="20">
        <f t="shared" si="341"/>
        <v>0</v>
      </c>
      <c r="GE184" s="20">
        <f t="shared" si="341"/>
        <v>57541.994399145748</v>
      </c>
      <c r="GF184" s="20">
        <f t="shared" si="341"/>
        <v>37832.059135779862</v>
      </c>
      <c r="GG184" s="20">
        <f t="shared" si="341"/>
        <v>0</v>
      </c>
      <c r="GH184" s="20">
        <f t="shared" si="341"/>
        <v>14.061628271073845</v>
      </c>
      <c r="GI184" s="20">
        <f t="shared" si="341"/>
        <v>9.2450801862459819</v>
      </c>
      <c r="GK184" t="s">
        <v>193</v>
      </c>
      <c r="GL184">
        <f>GL158</f>
        <v>39344314.771590531</v>
      </c>
      <c r="GM184">
        <f t="shared" ref="GM184:HI184" si="342">GM158</f>
        <v>0</v>
      </c>
      <c r="GN184">
        <f t="shared" si="342"/>
        <v>0</v>
      </c>
      <c r="GO184" s="84">
        <f t="shared" si="342"/>
        <v>41890641.883501798</v>
      </c>
      <c r="GP184" s="84">
        <f t="shared" si="342"/>
        <v>44277479.908303484</v>
      </c>
      <c r="GQ184">
        <f t="shared" si="342"/>
        <v>28865449.755343739</v>
      </c>
      <c r="GR184">
        <f t="shared" si="342"/>
        <v>30733594.561937682</v>
      </c>
      <c r="GS184">
        <f t="shared" si="342"/>
        <v>32484728.200406987</v>
      </c>
      <c r="GT184">
        <f t="shared" si="342"/>
        <v>7030161.87020336</v>
      </c>
      <c r="GU184">
        <f t="shared" si="342"/>
        <v>7485147.3458723761</v>
      </c>
      <c r="GV184">
        <f t="shared" si="342"/>
        <v>7911634.8262040606</v>
      </c>
      <c r="GW184">
        <f t="shared" si="342"/>
        <v>1124.802885199015</v>
      </c>
      <c r="GX184">
        <f t="shared" si="342"/>
        <v>1197.5990718594157</v>
      </c>
      <c r="GY184">
        <f t="shared" si="342"/>
        <v>1265.8356725572685</v>
      </c>
      <c r="GZ184" s="84">
        <f t="shared" si="342"/>
        <v>0</v>
      </c>
      <c r="HA184" s="84">
        <f t="shared" si="342"/>
        <v>0</v>
      </c>
      <c r="HB184">
        <f t="shared" si="342"/>
        <v>0</v>
      </c>
      <c r="HC184">
        <f t="shared" si="342"/>
        <v>0</v>
      </c>
      <c r="HD184">
        <f t="shared" si="342"/>
        <v>0</v>
      </c>
      <c r="HE184">
        <f t="shared" si="342"/>
        <v>0</v>
      </c>
      <c r="HF184">
        <f t="shared" si="342"/>
        <v>0</v>
      </c>
      <c r="HG184">
        <f t="shared" si="342"/>
        <v>0</v>
      </c>
      <c r="HH184">
        <f t="shared" si="342"/>
        <v>0</v>
      </c>
      <c r="HI184">
        <f t="shared" si="342"/>
        <v>0</v>
      </c>
      <c r="HJ184">
        <f>HJ158</f>
        <v>0</v>
      </c>
      <c r="HL184" t="s">
        <v>574</v>
      </c>
      <c r="HM184">
        <f>HM158</f>
        <v>39344314.771590531</v>
      </c>
      <c r="HN184">
        <f>HN158</f>
        <v>0</v>
      </c>
      <c r="HO184">
        <f t="shared" ref="HO184:IK184" si="343">HO158</f>
        <v>0</v>
      </c>
      <c r="HP184" s="84">
        <f t="shared" si="343"/>
        <v>72231510.383345187</v>
      </c>
      <c r="HQ184" s="84">
        <f t="shared" si="343"/>
        <v>6218698.069648087</v>
      </c>
      <c r="HR184">
        <f t="shared" si="343"/>
        <v>8894624.9286784325</v>
      </c>
      <c r="HS184">
        <f t="shared" si="343"/>
        <v>16329479.789433492</v>
      </c>
      <c r="HT184">
        <f t="shared" si="343"/>
        <v>1405869.8746014594</v>
      </c>
      <c r="HU184">
        <f t="shared" si="343"/>
        <v>3274628.1759059322</v>
      </c>
      <c r="HV184">
        <f t="shared" si="343"/>
        <v>6011830.1834128508</v>
      </c>
      <c r="HW184">
        <f t="shared" si="343"/>
        <v>517582.37586655584</v>
      </c>
      <c r="HX184">
        <f t="shared" si="343"/>
        <v>6404.9503995849864</v>
      </c>
      <c r="HY184">
        <f t="shared" si="343"/>
        <v>11758.731699312582</v>
      </c>
      <c r="HZ184">
        <f t="shared" si="343"/>
        <v>1012.3559888467393</v>
      </c>
      <c r="IA184" s="84">
        <f t="shared" si="343"/>
        <v>329788.47824204015</v>
      </c>
      <c r="IB184" s="84">
        <f t="shared" si="343"/>
        <v>30293.137123190914</v>
      </c>
      <c r="IC184">
        <f t="shared" si="343"/>
        <v>0</v>
      </c>
      <c r="ID184">
        <f t="shared" si="343"/>
        <v>74555.748061487771</v>
      </c>
      <c r="IE184">
        <f t="shared" si="343"/>
        <v>6848.41238659385</v>
      </c>
      <c r="IF184">
        <f t="shared" si="343"/>
        <v>0</v>
      </c>
      <c r="IG184">
        <f t="shared" si="343"/>
        <v>27448.30223146539</v>
      </c>
      <c r="IH184">
        <f t="shared" si="343"/>
        <v>2521.2984629690818</v>
      </c>
      <c r="II184">
        <f t="shared" si="343"/>
        <v>0</v>
      </c>
      <c r="IJ184">
        <f t="shared" si="343"/>
        <v>53.687015716438388</v>
      </c>
      <c r="IK184">
        <f t="shared" si="343"/>
        <v>4.9314886241700524</v>
      </c>
    </row>
    <row r="185" spans="30:245" x14ac:dyDescent="0.3">
      <c r="AD185">
        <v>184</v>
      </c>
      <c r="AE185" t="s">
        <v>194</v>
      </c>
      <c r="AF185" s="4">
        <f>AF158</f>
        <v>39344314.771590531</v>
      </c>
      <c r="AG185" s="4">
        <f>AG158</f>
        <v>0</v>
      </c>
      <c r="AI185" s="85">
        <f t="shared" ref="AI185:BD185" si="344">AI158</f>
        <v>18846415.28976243</v>
      </c>
      <c r="AJ185" s="85">
        <f t="shared" si="344"/>
        <v>8867073.3041996881</v>
      </c>
      <c r="AK185" s="4">
        <f t="shared" si="344"/>
        <v>17162639.884700589</v>
      </c>
      <c r="AL185" s="4">
        <f t="shared" si="344"/>
        <v>8221117.6027207179</v>
      </c>
      <c r="AM185" s="4">
        <f t="shared" si="344"/>
        <v>3867963.8172554527</v>
      </c>
      <c r="AN185" s="4">
        <f t="shared" si="344"/>
        <v>4340879.1677329224</v>
      </c>
      <c r="AO185" s="4">
        <f t="shared" si="344"/>
        <v>2079335.0193722465</v>
      </c>
      <c r="AP185" s="4">
        <f t="shared" si="344"/>
        <v>978308.9121875976</v>
      </c>
      <c r="AQ185" s="20">
        <f t="shared" si="344"/>
        <v>760.353713992905</v>
      </c>
      <c r="AR185" s="20">
        <f t="shared" si="344"/>
        <v>364.21886984725933</v>
      </c>
      <c r="AS185" s="20">
        <f t="shared" si="344"/>
        <v>171.3617878017759</v>
      </c>
      <c r="AT185" s="86">
        <f t="shared" si="344"/>
        <v>165599.44305051258</v>
      </c>
      <c r="AU185" s="86">
        <f t="shared" si="344"/>
        <v>98180.73910895607</v>
      </c>
      <c r="AV185" s="20">
        <f t="shared" si="344"/>
        <v>0</v>
      </c>
      <c r="AW185" s="20">
        <f t="shared" si="344"/>
        <v>72237.211975417391</v>
      </c>
      <c r="AX185" s="20">
        <f t="shared" si="344"/>
        <v>42828.059879123241</v>
      </c>
      <c r="AY185" s="20">
        <f t="shared" si="344"/>
        <v>0</v>
      </c>
      <c r="AZ185" s="20">
        <f t="shared" si="344"/>
        <v>18270.674599350365</v>
      </c>
      <c r="BA185" s="20">
        <f t="shared" si="344"/>
        <v>10832.333147619824</v>
      </c>
      <c r="BB185" s="20">
        <f t="shared" si="344"/>
        <v>0</v>
      </c>
      <c r="BC185" s="20">
        <f t="shared" si="344"/>
        <v>3.200313750273597</v>
      </c>
      <c r="BD185" s="20">
        <f t="shared" si="344"/>
        <v>1.8974047472283713</v>
      </c>
      <c r="BF185" t="s">
        <v>194</v>
      </c>
      <c r="BG185" s="4">
        <f>BG158</f>
        <v>39344314.771590531</v>
      </c>
      <c r="BH185" s="4">
        <f>BH158</f>
        <v>0</v>
      </c>
      <c r="BJ185" s="85">
        <f t="shared" ref="BJ185:CE185" si="345">BJ158</f>
        <v>8439937.4786845744</v>
      </c>
      <c r="BK185" s="85">
        <f t="shared" si="345"/>
        <v>14594935.330402799</v>
      </c>
      <c r="BL185" s="4">
        <f t="shared" si="345"/>
        <v>28756566.628897853</v>
      </c>
      <c r="BM185" s="4">
        <f t="shared" si="345"/>
        <v>6168708.8937376756</v>
      </c>
      <c r="BN185" s="4">
        <f t="shared" si="345"/>
        <v>10667366.624878611</v>
      </c>
      <c r="BO185" s="4">
        <f t="shared" si="345"/>
        <v>9277247.8829498626</v>
      </c>
      <c r="BP185" s="4">
        <f t="shared" si="345"/>
        <v>1990106.8950092264</v>
      </c>
      <c r="BQ185" s="4">
        <f t="shared" si="345"/>
        <v>3441433.2459931113</v>
      </c>
      <c r="BR185" s="20">
        <f t="shared" si="345"/>
        <v>996.79410001732924</v>
      </c>
      <c r="BS185" s="20">
        <f t="shared" si="345"/>
        <v>213.82707850188899</v>
      </c>
      <c r="BT185" s="20">
        <f t="shared" si="345"/>
        <v>369.76486976422842</v>
      </c>
      <c r="BU185" s="86">
        <f t="shared" si="345"/>
        <v>161204.41538527375</v>
      </c>
      <c r="BV185" s="86">
        <f t="shared" si="345"/>
        <v>116774.51173408172</v>
      </c>
      <c r="BW185" s="20">
        <f t="shared" si="345"/>
        <v>0</v>
      </c>
      <c r="BX185" s="20">
        <f t="shared" si="345"/>
        <v>117823.51627703157</v>
      </c>
      <c r="BY185" s="20">
        <f t="shared" si="345"/>
        <v>85349.917687799738</v>
      </c>
      <c r="BZ185" s="20">
        <f t="shared" si="345"/>
        <v>0</v>
      </c>
      <c r="CA185" s="20">
        <f t="shared" si="345"/>
        <v>27782.361270962632</v>
      </c>
      <c r="CB185" s="20">
        <f t="shared" si="345"/>
        <v>20125.203546582834</v>
      </c>
      <c r="CC185" s="20">
        <f t="shared" si="345"/>
        <v>2.9850764093887658</v>
      </c>
      <c r="CD185" s="20">
        <f t="shared" si="345"/>
        <v>2.1623529316005468</v>
      </c>
      <c r="CE185" s="20">
        <f t="shared" si="345"/>
        <v>3.2073159955638933E-4</v>
      </c>
      <c r="CG185" t="s">
        <v>194</v>
      </c>
      <c r="CH185" s="4">
        <f>CH158</f>
        <v>39344314.771590531</v>
      </c>
      <c r="CI185" s="4">
        <f>CI158</f>
        <v>0</v>
      </c>
      <c r="CK185" s="85">
        <f t="shared" ref="CK185:DF185" si="346">CK158</f>
        <v>2442004.1633862257</v>
      </c>
      <c r="CL185" s="85">
        <f t="shared" si="346"/>
        <v>4090345.3102988154</v>
      </c>
      <c r="CM185" s="4">
        <f t="shared" si="346"/>
        <v>17391132.109052964</v>
      </c>
      <c r="CN185" s="4">
        <f t="shared" si="346"/>
        <v>1079424.492785247</v>
      </c>
      <c r="CO185" s="4">
        <f t="shared" si="346"/>
        <v>1808030.8699242396</v>
      </c>
      <c r="CP185" s="4">
        <f t="shared" si="346"/>
        <v>6471774.8611755231</v>
      </c>
      <c r="CQ185" s="4">
        <f t="shared" si="346"/>
        <v>401687.0352740431</v>
      </c>
      <c r="CR185" s="4">
        <f t="shared" si="346"/>
        <v>672823.86556732305</v>
      </c>
      <c r="CS185" s="20">
        <f t="shared" si="346"/>
        <v>1574.9369528404227</v>
      </c>
      <c r="CT185" s="20">
        <f t="shared" si="346"/>
        <v>97.752435599265354</v>
      </c>
      <c r="CU185" s="20">
        <f t="shared" si="346"/>
        <v>163.73486274867724</v>
      </c>
      <c r="CV185" s="86">
        <f t="shared" si="346"/>
        <v>20579.158059691967</v>
      </c>
      <c r="CW185" s="86">
        <f t="shared" si="346"/>
        <v>37517.599239225121</v>
      </c>
      <c r="CX185" s="20">
        <f t="shared" si="346"/>
        <v>0</v>
      </c>
      <c r="CY185" s="20">
        <f t="shared" si="346"/>
        <v>9096.4821369213751</v>
      </c>
      <c r="CZ185" s="20">
        <f t="shared" si="346"/>
        <v>16583.679969310397</v>
      </c>
      <c r="DA185" s="20">
        <f t="shared" si="346"/>
        <v>0</v>
      </c>
      <c r="DB185" s="20">
        <f t="shared" si="346"/>
        <v>3385.0806290071791</v>
      </c>
      <c r="DC185" s="20">
        <f t="shared" si="346"/>
        <v>6171.297098898729</v>
      </c>
      <c r="DD185" s="20">
        <f t="shared" si="346"/>
        <v>0</v>
      </c>
      <c r="DE185" s="20">
        <f t="shared" si="346"/>
        <v>0.82377534529984275</v>
      </c>
      <c r="DF185" s="20">
        <f t="shared" si="346"/>
        <v>1.5018142714326572</v>
      </c>
      <c r="DH185" t="s">
        <v>194</v>
      </c>
      <c r="DI185" s="4">
        <f>DI158</f>
        <v>39344314.771590531</v>
      </c>
      <c r="DJ185" s="4">
        <f>DJ158</f>
        <v>0</v>
      </c>
      <c r="DL185" s="85">
        <f t="shared" ref="DL185:EG185" si="347">DL158</f>
        <v>26517817.306460232</v>
      </c>
      <c r="DM185" s="85">
        <f t="shared" si="347"/>
        <v>17348181.509652704</v>
      </c>
      <c r="DN185" s="4">
        <f t="shared" si="347"/>
        <v>20805602.992321394</v>
      </c>
      <c r="DO185" s="4">
        <f t="shared" si="347"/>
        <v>14022843.765460685</v>
      </c>
      <c r="DP185" s="4">
        <f t="shared" si="347"/>
        <v>9173863.5994542614</v>
      </c>
      <c r="DQ185" s="4">
        <f t="shared" si="347"/>
        <v>7247641.1917695999</v>
      </c>
      <c r="DR185" s="4">
        <f t="shared" si="347"/>
        <v>4884863.954090219</v>
      </c>
      <c r="DS185" s="4">
        <f t="shared" si="347"/>
        <v>3195719.524957729</v>
      </c>
      <c r="DT185" s="20">
        <f t="shared" si="347"/>
        <v>319.01168985961675</v>
      </c>
      <c r="DU185" s="20">
        <f t="shared" si="347"/>
        <v>215.01184502597667</v>
      </c>
      <c r="DV185" s="20">
        <f t="shared" si="347"/>
        <v>140.66257683007902</v>
      </c>
      <c r="DW185" s="86">
        <f t="shared" si="347"/>
        <v>177698.03624730793</v>
      </c>
      <c r="DX185" s="86">
        <f t="shared" si="347"/>
        <v>169288.53876224332</v>
      </c>
      <c r="DY185" s="20">
        <f t="shared" si="347"/>
        <v>0</v>
      </c>
      <c r="DZ185" s="20">
        <f t="shared" si="347"/>
        <v>93968.209031974606</v>
      </c>
      <c r="EA185" s="20">
        <f t="shared" si="347"/>
        <v>89521.196368139455</v>
      </c>
      <c r="EB185" s="20">
        <f t="shared" si="347"/>
        <v>0</v>
      </c>
      <c r="EC185" s="20">
        <f t="shared" si="347"/>
        <v>32733.868023354371</v>
      </c>
      <c r="ED185" s="20">
        <f t="shared" si="347"/>
        <v>31184.749155007812</v>
      </c>
      <c r="EE185" s="20">
        <f t="shared" si="347"/>
        <v>0</v>
      </c>
      <c r="EF185" s="20">
        <f t="shared" si="347"/>
        <v>1.4408117451551559</v>
      </c>
      <c r="EG185" s="20">
        <f t="shared" si="347"/>
        <v>1.3726258326756791</v>
      </c>
      <c r="EI185" t="s">
        <v>194</v>
      </c>
      <c r="EJ185" s="81"/>
      <c r="EK185" s="81"/>
      <c r="EL185" s="81"/>
      <c r="EM185" s="87"/>
      <c r="EN185" s="87"/>
      <c r="EO185" s="81"/>
      <c r="EP185" s="81"/>
      <c r="EQ185" s="81"/>
      <c r="ER185" s="81"/>
      <c r="ES185" s="81"/>
      <c r="ET185" s="81"/>
      <c r="EU185" s="81"/>
      <c r="EV185" s="81"/>
      <c r="EW185" s="81"/>
      <c r="EX185" s="87"/>
      <c r="EY185" s="87"/>
      <c r="EZ185" s="81"/>
      <c r="FA185" s="81"/>
      <c r="FB185" s="81"/>
      <c r="FC185" s="81"/>
      <c r="FD185" s="81"/>
      <c r="FE185" s="81"/>
      <c r="FF185" s="81"/>
      <c r="FG185" s="81"/>
      <c r="FH185" s="81"/>
      <c r="FJ185" t="s">
        <v>194</v>
      </c>
      <c r="FK185" s="4">
        <f>FK158</f>
        <v>39344314.771590531</v>
      </c>
      <c r="FL185" s="4">
        <f>FL158</f>
        <v>0</v>
      </c>
      <c r="FN185" s="85">
        <f t="shared" ref="FN185:GI185" si="348">FN158</f>
        <v>6060731.1744999364</v>
      </c>
      <c r="FO185" s="85">
        <f t="shared" si="348"/>
        <v>7494584.9877879843</v>
      </c>
      <c r="FP185" s="4">
        <f t="shared" si="348"/>
        <v>17391132.109052964</v>
      </c>
      <c r="FQ185" s="4">
        <f t="shared" si="348"/>
        <v>2678988.7470423752</v>
      </c>
      <c r="FR185" s="4">
        <f t="shared" si="348"/>
        <v>3312786.5711175236</v>
      </c>
      <c r="FS185" s="4">
        <f t="shared" si="348"/>
        <v>6471774.8611755231</v>
      </c>
      <c r="FT185" s="4">
        <f t="shared" si="348"/>
        <v>996934.0648879176</v>
      </c>
      <c r="FU185" s="4">
        <f t="shared" si="348"/>
        <v>1232789.7181712424</v>
      </c>
      <c r="FV185" s="20">
        <f t="shared" si="348"/>
        <v>1581.5178688572144</v>
      </c>
      <c r="FW185" s="20">
        <f t="shared" si="348"/>
        <v>243.62235577000828</v>
      </c>
      <c r="FX185" s="20">
        <f t="shared" si="348"/>
        <v>301.25877516652866</v>
      </c>
      <c r="FY185" s="86">
        <f t="shared" si="348"/>
        <v>52125.452456632214</v>
      </c>
      <c r="FZ185" s="86">
        <f t="shared" si="348"/>
        <v>69195.29355663876</v>
      </c>
      <c r="GA185" s="20">
        <f t="shared" si="348"/>
        <v>0</v>
      </c>
      <c r="GB185" s="20">
        <f t="shared" si="348"/>
        <v>23040.701945888872</v>
      </c>
      <c r="GC185" s="20">
        <f t="shared" si="348"/>
        <v>30585.981699118001</v>
      </c>
      <c r="GD185" s="20">
        <f t="shared" si="348"/>
        <v>0</v>
      </c>
      <c r="GE185" s="20">
        <f t="shared" si="348"/>
        <v>8574.1534652376104</v>
      </c>
      <c r="GF185" s="20">
        <f t="shared" si="348"/>
        <v>11381.984003311998</v>
      </c>
      <c r="GG185" s="20">
        <f t="shared" si="348"/>
        <v>0</v>
      </c>
      <c r="GH185" s="20">
        <f t="shared" si="348"/>
        <v>2.0952794567909669</v>
      </c>
      <c r="GI185" s="20">
        <f t="shared" si="348"/>
        <v>2.7814334507018459</v>
      </c>
      <c r="GK185" t="s">
        <v>194</v>
      </c>
      <c r="GL185">
        <f>GL160</f>
        <v>0</v>
      </c>
      <c r="GM185">
        <f t="shared" ref="GM185:HI185" si="349">GM160</f>
        <v>0</v>
      </c>
      <c r="GN185">
        <f t="shared" si="349"/>
        <v>0</v>
      </c>
      <c r="GO185" s="84">
        <f t="shared" si="349"/>
        <v>16360636.080861157</v>
      </c>
      <c r="GP185" s="84">
        <f t="shared" si="349"/>
        <v>27125711.373385161</v>
      </c>
      <c r="GQ185">
        <f t="shared" si="349"/>
        <v>0</v>
      </c>
      <c r="GR185">
        <f t="shared" si="349"/>
        <v>10150839.410610881</v>
      </c>
      <c r="GS185">
        <f t="shared" si="349"/>
        <v>16829953.229747571</v>
      </c>
      <c r="GT185">
        <f t="shared" si="349"/>
        <v>0</v>
      </c>
      <c r="GU185">
        <f t="shared" si="349"/>
        <v>3447000.0699515427</v>
      </c>
      <c r="GV185">
        <f t="shared" si="349"/>
        <v>5715079.0800196342</v>
      </c>
      <c r="GW185">
        <f t="shared" si="349"/>
        <v>0</v>
      </c>
      <c r="GX185">
        <f t="shared" si="349"/>
        <v>370.36299728519265</v>
      </c>
      <c r="GY185">
        <f t="shared" si="349"/>
        <v>614.05679571910446</v>
      </c>
      <c r="GZ185" s="84">
        <f t="shared" si="349"/>
        <v>0</v>
      </c>
      <c r="HA185" s="84">
        <f t="shared" si="349"/>
        <v>0</v>
      </c>
      <c r="HB185">
        <f t="shared" si="349"/>
        <v>0</v>
      </c>
      <c r="HC185">
        <f t="shared" si="349"/>
        <v>0</v>
      </c>
      <c r="HD185">
        <f t="shared" si="349"/>
        <v>0</v>
      </c>
      <c r="HE185">
        <f t="shared" si="349"/>
        <v>0</v>
      </c>
      <c r="HF185">
        <f t="shared" si="349"/>
        <v>0</v>
      </c>
      <c r="HG185">
        <f t="shared" si="349"/>
        <v>0</v>
      </c>
      <c r="HH185">
        <f t="shared" si="349"/>
        <v>0</v>
      </c>
      <c r="HI185">
        <f t="shared" si="349"/>
        <v>0</v>
      </c>
      <c r="HJ185">
        <f>HJ160</f>
        <v>0</v>
      </c>
      <c r="HL185" t="s">
        <v>194</v>
      </c>
      <c r="HM185" s="81"/>
      <c r="HN185" s="81"/>
      <c r="HO185" s="81"/>
      <c r="HP185" s="87"/>
      <c r="HQ185" s="87"/>
      <c r="HR185" s="81"/>
      <c r="HS185" s="81"/>
      <c r="HT185" s="81"/>
      <c r="HU185" s="81"/>
      <c r="HV185" s="81"/>
      <c r="HW185" s="81"/>
      <c r="HX185" s="81"/>
      <c r="HY185" s="81"/>
      <c r="HZ185" s="81"/>
      <c r="IA185" s="87"/>
      <c r="IB185" s="87"/>
      <c r="IC185" s="81"/>
      <c r="ID185" s="81"/>
      <c r="IE185" s="81"/>
      <c r="IF185" s="81"/>
      <c r="IG185" s="81"/>
      <c r="IH185" s="81"/>
      <c r="II185" s="81"/>
      <c r="IJ185" s="81"/>
      <c r="IK185" s="81"/>
    </row>
    <row r="186" spans="30:245" x14ac:dyDescent="0.3">
      <c r="AD186">
        <v>185</v>
      </c>
      <c r="AE186" t="s">
        <v>195</v>
      </c>
      <c r="AF186" s="4">
        <f>AF159</f>
        <v>0</v>
      </c>
      <c r="AG186" s="4">
        <f>AG159</f>
        <v>0</v>
      </c>
      <c r="AI186" s="85">
        <f t="shared" ref="AI186:BD186" si="350">AI159</f>
        <v>3103277.4178106813</v>
      </c>
      <c r="AJ186" s="85">
        <f t="shared" si="350"/>
        <v>5367340.8977052858</v>
      </c>
      <c r="AK186" s="4">
        <f t="shared" si="350"/>
        <v>0</v>
      </c>
      <c r="AL186" s="4">
        <f t="shared" si="350"/>
        <v>1696655.472065252</v>
      </c>
      <c r="AM186" s="4">
        <f t="shared" si="350"/>
        <v>2934487.343047733</v>
      </c>
      <c r="AN186" s="4">
        <f t="shared" si="350"/>
        <v>0</v>
      </c>
      <c r="AO186" s="4">
        <f t="shared" si="350"/>
        <v>411833.05648157804</v>
      </c>
      <c r="AP186" s="4">
        <f t="shared" si="350"/>
        <v>712294.81270159385</v>
      </c>
      <c r="AQ186" s="20">
        <f t="shared" si="350"/>
        <v>0</v>
      </c>
      <c r="AR186" s="20">
        <f t="shared" si="350"/>
        <v>72.137182801233848</v>
      </c>
      <c r="AS186" s="20">
        <f t="shared" si="350"/>
        <v>124.76643218299778</v>
      </c>
      <c r="AT186" s="86">
        <f t="shared" si="350"/>
        <v>39584.795863365471</v>
      </c>
      <c r="AU186" s="86">
        <f t="shared" si="350"/>
        <v>59429.924430290346</v>
      </c>
      <c r="AV186" s="20">
        <f t="shared" si="350"/>
        <v>0</v>
      </c>
      <c r="AW186" s="20">
        <f t="shared" si="350"/>
        <v>21642.203216091024</v>
      </c>
      <c r="AX186" s="20">
        <f t="shared" si="350"/>
        <v>32492.134254697783</v>
      </c>
      <c r="AY186" s="20">
        <f t="shared" si="350"/>
        <v>0</v>
      </c>
      <c r="AZ186" s="20">
        <f t="shared" si="350"/>
        <v>5253.2613993982504</v>
      </c>
      <c r="BA186" s="20">
        <f t="shared" si="350"/>
        <v>7886.8899325999009</v>
      </c>
      <c r="BB186" s="20">
        <f t="shared" si="350"/>
        <v>0</v>
      </c>
      <c r="BC186" s="20">
        <f t="shared" si="350"/>
        <v>0.92016770365301748</v>
      </c>
      <c r="BD186" s="20">
        <f t="shared" si="350"/>
        <v>1.3814773045704249</v>
      </c>
      <c r="BF186" t="s">
        <v>195</v>
      </c>
      <c r="BG186" s="4">
        <f>BG159</f>
        <v>0</v>
      </c>
      <c r="BH186" s="4">
        <f>BH159</f>
        <v>0</v>
      </c>
      <c r="BJ186" s="85">
        <f t="shared" ref="BJ186:CE186" si="351">BJ159</f>
        <v>4388250.1752312947</v>
      </c>
      <c r="BK186" s="85">
        <f t="shared" si="351"/>
        <v>5688520.5007992201</v>
      </c>
      <c r="BL186" s="4">
        <f t="shared" si="351"/>
        <v>0</v>
      </c>
      <c r="BM186" s="4">
        <f t="shared" si="351"/>
        <v>2677450.6518860576</v>
      </c>
      <c r="BN186" s="4">
        <f t="shared" si="351"/>
        <v>3470798.6816930505</v>
      </c>
      <c r="BO186" s="4">
        <f t="shared" si="351"/>
        <v>0</v>
      </c>
      <c r="BP186" s="4">
        <f t="shared" si="351"/>
        <v>684457.05584737577</v>
      </c>
      <c r="BQ186" s="4">
        <f t="shared" si="351"/>
        <v>887266.64128698036</v>
      </c>
      <c r="BR186" s="20">
        <f t="shared" si="351"/>
        <v>0</v>
      </c>
      <c r="BS186" s="20">
        <f t="shared" si="351"/>
        <v>43.400571300395015</v>
      </c>
      <c r="BT186" s="20">
        <f t="shared" si="351"/>
        <v>56.260475070950704</v>
      </c>
      <c r="BU186" s="86">
        <f t="shared" si="351"/>
        <v>25223.302483391013</v>
      </c>
      <c r="BV186" s="86">
        <f t="shared" si="351"/>
        <v>45514.021743309102</v>
      </c>
      <c r="BW186" s="20">
        <f t="shared" si="351"/>
        <v>0</v>
      </c>
      <c r="BX186" s="20">
        <f t="shared" si="351"/>
        <v>15389.766986863942</v>
      </c>
      <c r="BY186" s="20">
        <f t="shared" si="351"/>
        <v>27769.963498071556</v>
      </c>
      <c r="BZ186" s="20">
        <f t="shared" si="351"/>
        <v>0</v>
      </c>
      <c r="CA186" s="20">
        <f t="shared" si="351"/>
        <v>2400.4179755888299</v>
      </c>
      <c r="CB186" s="20">
        <f t="shared" si="351"/>
        <v>4331.4183781414231</v>
      </c>
      <c r="CC186" s="20">
        <f t="shared" si="351"/>
        <v>0.15220752070605204</v>
      </c>
      <c r="CD186" s="20">
        <f t="shared" si="351"/>
        <v>0.27464985647585521</v>
      </c>
      <c r="CE186" s="20">
        <f t="shared" si="351"/>
        <v>9.6512897316561265E-6</v>
      </c>
      <c r="CG186" t="s">
        <v>195</v>
      </c>
      <c r="CH186" s="4">
        <f>CH159</f>
        <v>0</v>
      </c>
      <c r="CI186" s="4">
        <f>CI159</f>
        <v>0</v>
      </c>
      <c r="CK186" s="85">
        <f t="shared" ref="CK186:DF186" si="352">CK159</f>
        <v>1407050.378364431</v>
      </c>
      <c r="CL186" s="85">
        <f t="shared" si="352"/>
        <v>3621123.8393859919</v>
      </c>
      <c r="CM186" s="4">
        <f t="shared" si="352"/>
        <v>0</v>
      </c>
      <c r="CN186" s="4">
        <f t="shared" si="352"/>
        <v>852247.37207838718</v>
      </c>
      <c r="CO186" s="4">
        <f t="shared" si="352"/>
        <v>2193306.8805073034</v>
      </c>
      <c r="CP186" s="4">
        <f t="shared" si="352"/>
        <v>0</v>
      </c>
      <c r="CQ186" s="4">
        <f t="shared" si="352"/>
        <v>151123.03096706257</v>
      </c>
      <c r="CR186" s="4">
        <f t="shared" si="352"/>
        <v>388923.67930081458</v>
      </c>
      <c r="CS186" s="20">
        <f t="shared" si="352"/>
        <v>0</v>
      </c>
      <c r="CT186" s="20">
        <f t="shared" si="352"/>
        <v>29.938178075672909</v>
      </c>
      <c r="CU186" s="20">
        <f t="shared" si="352"/>
        <v>77.047596876821771</v>
      </c>
      <c r="CV186" s="86">
        <f t="shared" si="352"/>
        <v>5646.6859103824618</v>
      </c>
      <c r="CW186" s="86">
        <f t="shared" si="352"/>
        <v>33213.790693813738</v>
      </c>
      <c r="CX186" s="20">
        <f t="shared" si="352"/>
        <v>0</v>
      </c>
      <c r="CY186" s="20">
        <f t="shared" si="352"/>
        <v>3420.1854475668865</v>
      </c>
      <c r="CZ186" s="20">
        <f t="shared" si="352"/>
        <v>20117.521213752094</v>
      </c>
      <c r="DA186" s="20">
        <f t="shared" si="352"/>
        <v>0</v>
      </c>
      <c r="DB186" s="20">
        <f t="shared" si="352"/>
        <v>606.4774245595529</v>
      </c>
      <c r="DC186" s="20">
        <f t="shared" si="352"/>
        <v>3567.2985109384008</v>
      </c>
      <c r="DD186" s="20">
        <f t="shared" si="352"/>
        <v>0</v>
      </c>
      <c r="DE186" s="20">
        <f t="shared" si="352"/>
        <v>0.12014600963963382</v>
      </c>
      <c r="DF186" s="20">
        <f t="shared" si="352"/>
        <v>0.7066984918588185</v>
      </c>
      <c r="DH186" t="s">
        <v>195</v>
      </c>
      <c r="DI186" s="4">
        <f>DI159</f>
        <v>0</v>
      </c>
      <c r="DJ186" s="4">
        <f>DJ159</f>
        <v>0</v>
      </c>
      <c r="DL186" s="85">
        <f t="shared" ref="DL186:EG186" si="353">DL159</f>
        <v>14081340.260537261</v>
      </c>
      <c r="DM186" s="85">
        <f t="shared" si="353"/>
        <v>9881406.7855854649</v>
      </c>
      <c r="DN186" s="4">
        <f t="shared" si="353"/>
        <v>0</v>
      </c>
      <c r="DO186" s="4">
        <f t="shared" si="353"/>
        <v>5718166.491303592</v>
      </c>
      <c r="DP186" s="4">
        <f t="shared" si="353"/>
        <v>4012652.7818253925</v>
      </c>
      <c r="DQ186" s="4">
        <f t="shared" si="353"/>
        <v>0</v>
      </c>
      <c r="DR186" s="4">
        <f t="shared" si="353"/>
        <v>1871237.9362969967</v>
      </c>
      <c r="DS186" s="4">
        <f t="shared" si="353"/>
        <v>1313118.1335763417</v>
      </c>
      <c r="DT186" s="20">
        <f t="shared" si="353"/>
        <v>0</v>
      </c>
      <c r="DU186" s="20">
        <f t="shared" si="353"/>
        <v>82.364283825945705</v>
      </c>
      <c r="DV186" s="20">
        <f t="shared" si="353"/>
        <v>57.79811992530707</v>
      </c>
      <c r="DW186" s="86">
        <f t="shared" si="353"/>
        <v>39694.30938653709</v>
      </c>
      <c r="DX186" s="86">
        <f t="shared" si="353"/>
        <v>96425.606033480144</v>
      </c>
      <c r="DY186" s="20">
        <f t="shared" si="353"/>
        <v>0</v>
      </c>
      <c r="DZ186" s="20">
        <f t="shared" si="353"/>
        <v>16119.109802753523</v>
      </c>
      <c r="EA186" s="20">
        <f t="shared" si="353"/>
        <v>39156.618554947854</v>
      </c>
      <c r="EB186" s="20">
        <f t="shared" si="353"/>
        <v>0</v>
      </c>
      <c r="EC186" s="20">
        <f t="shared" si="353"/>
        <v>5274.8883419399863</v>
      </c>
      <c r="ED186" s="20">
        <f t="shared" si="353"/>
        <v>12813.783965290833</v>
      </c>
      <c r="EE186" s="20">
        <f t="shared" si="353"/>
        <v>0</v>
      </c>
      <c r="EF186" s="20">
        <f t="shared" si="353"/>
        <v>0.23217913239054855</v>
      </c>
      <c r="EG186" s="20">
        <f t="shared" si="353"/>
        <v>0.56401065782692483</v>
      </c>
      <c r="EI186" t="s">
        <v>195</v>
      </c>
      <c r="EJ186" s="81"/>
      <c r="EK186" s="81"/>
      <c r="EL186" s="81"/>
      <c r="EM186" s="87"/>
      <c r="EN186" s="87"/>
      <c r="EO186" s="81"/>
      <c r="EP186" s="81"/>
      <c r="EQ186" s="81"/>
      <c r="ER186" s="81"/>
      <c r="ES186" s="81"/>
      <c r="ET186" s="81"/>
      <c r="EU186" s="81"/>
      <c r="EV186" s="81"/>
      <c r="EW186" s="81"/>
      <c r="EX186" s="87"/>
      <c r="EY186" s="87"/>
      <c r="EZ186" s="81"/>
      <c r="FA186" s="81"/>
      <c r="FB186" s="81"/>
      <c r="FC186" s="81"/>
      <c r="FD186" s="81"/>
      <c r="FE186" s="81"/>
      <c r="FF186" s="81"/>
      <c r="FG186" s="81"/>
      <c r="FH186" s="81"/>
      <c r="FJ186" t="s">
        <v>195</v>
      </c>
      <c r="FK186" s="4">
        <f>FK159</f>
        <v>0</v>
      </c>
      <c r="FL186" s="4">
        <f>FL159</f>
        <v>0</v>
      </c>
      <c r="FN186" s="85">
        <f t="shared" ref="FN186:GI186" si="354">FN159</f>
        <v>2134490.49950762</v>
      </c>
      <c r="FO186" s="85">
        <f t="shared" si="354"/>
        <v>4810066.6167301042</v>
      </c>
      <c r="FP186" s="4">
        <f t="shared" si="354"/>
        <v>0</v>
      </c>
      <c r="FQ186" s="4">
        <f t="shared" si="354"/>
        <v>1292856.2807013411</v>
      </c>
      <c r="FR186" s="4">
        <f t="shared" si="354"/>
        <v>2913446.9502046923</v>
      </c>
      <c r="FS186" s="4">
        <f t="shared" si="354"/>
        <v>0</v>
      </c>
      <c r="FT186" s="4">
        <f t="shared" si="354"/>
        <v>229253.10906845439</v>
      </c>
      <c r="FU186" s="4">
        <f t="shared" si="354"/>
        <v>516621.05170584354</v>
      </c>
      <c r="FV186" s="20">
        <f t="shared" si="354"/>
        <v>0</v>
      </c>
      <c r="FW186" s="20">
        <f t="shared" si="354"/>
        <v>45.605883792833261</v>
      </c>
      <c r="FX186" s="20">
        <f t="shared" si="354"/>
        <v>102.77269409677999</v>
      </c>
      <c r="FY186" s="86">
        <f t="shared" si="354"/>
        <v>11374.250865979415</v>
      </c>
      <c r="FZ186" s="86">
        <f t="shared" si="354"/>
        <v>44409.92691576152</v>
      </c>
      <c r="GA186" s="20">
        <f t="shared" si="354"/>
        <v>0</v>
      </c>
      <c r="GB186" s="20">
        <f t="shared" si="354"/>
        <v>6889.3591579565882</v>
      </c>
      <c r="GC186" s="20">
        <f t="shared" si="354"/>
        <v>26898.99671690942</v>
      </c>
      <c r="GD186" s="20">
        <f t="shared" si="354"/>
        <v>0</v>
      </c>
      <c r="GE186" s="20">
        <f t="shared" si="354"/>
        <v>1221.6415931351544</v>
      </c>
      <c r="GF186" s="20">
        <f t="shared" si="354"/>
        <v>4769.8098545248722</v>
      </c>
      <c r="GG186" s="20">
        <f t="shared" si="354"/>
        <v>0</v>
      </c>
      <c r="GH186" s="20">
        <f t="shared" si="354"/>
        <v>0.24302416119633721</v>
      </c>
      <c r="GI186" s="20">
        <f t="shared" si="354"/>
        <v>0.94886998402459144</v>
      </c>
      <c r="GK186" t="s">
        <v>195</v>
      </c>
      <c r="GL186">
        <f>GL161</f>
        <v>0</v>
      </c>
      <c r="GM186">
        <f t="shared" ref="GM186:HI186" si="355">GM161</f>
        <v>0</v>
      </c>
      <c r="GN186">
        <f t="shared" si="355"/>
        <v>0</v>
      </c>
      <c r="GO186" s="84">
        <f t="shared" si="355"/>
        <v>6149915.6335357456</v>
      </c>
      <c r="GP186" s="84">
        <f t="shared" si="355"/>
        <v>10396883.870604854</v>
      </c>
      <c r="GQ186">
        <f t="shared" si="355"/>
        <v>0</v>
      </c>
      <c r="GR186">
        <f t="shared" si="355"/>
        <v>3780749.7953337678</v>
      </c>
      <c r="GS186">
        <f t="shared" si="355"/>
        <v>6391635.0903335977</v>
      </c>
      <c r="GT186">
        <f t="shared" si="355"/>
        <v>0</v>
      </c>
      <c r="GU186">
        <f t="shared" si="355"/>
        <v>1034663.5153021476</v>
      </c>
      <c r="GV186">
        <f t="shared" si="355"/>
        <v>1749174.6317767908</v>
      </c>
      <c r="GW186">
        <f t="shared" si="355"/>
        <v>0</v>
      </c>
      <c r="GX186">
        <f t="shared" si="355"/>
        <v>65.606727674382228</v>
      </c>
      <c r="GY186">
        <f t="shared" si="355"/>
        <v>110.91298960938585</v>
      </c>
      <c r="GZ186" s="84">
        <f t="shared" si="355"/>
        <v>0</v>
      </c>
      <c r="HA186" s="84">
        <f t="shared" si="355"/>
        <v>0</v>
      </c>
      <c r="HB186">
        <f t="shared" si="355"/>
        <v>0</v>
      </c>
      <c r="HC186">
        <f t="shared" si="355"/>
        <v>0</v>
      </c>
      <c r="HD186">
        <f t="shared" si="355"/>
        <v>0</v>
      </c>
      <c r="HE186">
        <f t="shared" si="355"/>
        <v>0</v>
      </c>
      <c r="HF186">
        <f t="shared" si="355"/>
        <v>0</v>
      </c>
      <c r="HG186">
        <f t="shared" si="355"/>
        <v>0</v>
      </c>
      <c r="HH186">
        <f t="shared" si="355"/>
        <v>0</v>
      </c>
      <c r="HI186">
        <f t="shared" si="355"/>
        <v>0</v>
      </c>
      <c r="HJ186">
        <f>HJ161</f>
        <v>0</v>
      </c>
      <c r="HL186" t="s">
        <v>195</v>
      </c>
      <c r="HM186" s="81"/>
      <c r="HN186" s="81"/>
      <c r="HO186" s="81"/>
      <c r="HP186" s="87"/>
      <c r="HQ186" s="87"/>
      <c r="HR186" s="81"/>
      <c r="HS186" s="81"/>
      <c r="HT186" s="81"/>
      <c r="HU186" s="81"/>
      <c r="HV186" s="81"/>
      <c r="HW186" s="81"/>
      <c r="HX186" s="81"/>
      <c r="HY186" s="81"/>
      <c r="HZ186" s="81"/>
      <c r="IA186" s="87"/>
      <c r="IB186" s="87"/>
      <c r="IC186" s="81"/>
      <c r="ID186" s="81"/>
      <c r="IE186" s="81"/>
      <c r="IF186" s="81"/>
      <c r="IG186" s="81"/>
      <c r="IH186" s="81"/>
      <c r="II186" s="81"/>
      <c r="IJ186" s="81"/>
      <c r="IK186" s="81"/>
    </row>
    <row r="187" spans="30:245" x14ac:dyDescent="0.3">
      <c r="AD187">
        <v>186</v>
      </c>
      <c r="AE187" t="s">
        <v>196</v>
      </c>
      <c r="AF187" s="4">
        <f>AF164+AF165+AF161+AF160+AF163+AF162</f>
        <v>12291000</v>
      </c>
      <c r="AG187" s="4">
        <f>AG164+AG165+AG161+AG160+AG163+AG162</f>
        <v>0</v>
      </c>
      <c r="AI187" s="84">
        <f t="shared" ref="AI187:BD187" si="356">AI164+AI165+AI161+AI160+AI163+AI162</f>
        <v>41177860.681559786</v>
      </c>
      <c r="AJ187" s="84">
        <f t="shared" si="356"/>
        <v>39287466.280982949</v>
      </c>
      <c r="AK187">
        <f t="shared" si="356"/>
        <v>8964043.3299067933</v>
      </c>
      <c r="AL187">
        <f t="shared" si="356"/>
        <v>29944749.399232361</v>
      </c>
      <c r="AM187">
        <f t="shared" si="356"/>
        <v>28231101.341562878</v>
      </c>
      <c r="AN187">
        <f t="shared" si="356"/>
        <v>3361410.0748943966</v>
      </c>
      <c r="AO187">
        <f t="shared" si="356"/>
        <v>9767636.9855747484</v>
      </c>
      <c r="AP187">
        <f t="shared" si="356"/>
        <v>10867165.774199653</v>
      </c>
      <c r="AQ187" s="20">
        <f t="shared" si="356"/>
        <v>251.79405161561459</v>
      </c>
      <c r="AR187" s="20">
        <f t="shared" si="356"/>
        <v>873.30490429362987</v>
      </c>
      <c r="AS187" s="20">
        <f t="shared" si="356"/>
        <v>914.23546255359201</v>
      </c>
      <c r="AT187" s="86">
        <f t="shared" si="356"/>
        <v>535731.71730203065</v>
      </c>
      <c r="AU187" s="86">
        <f t="shared" si="356"/>
        <v>435010.7803166784</v>
      </c>
      <c r="AV187" s="20">
        <f t="shared" si="356"/>
        <v>0</v>
      </c>
      <c r="AW187" s="20">
        <f t="shared" si="356"/>
        <v>382644.8346600029</v>
      </c>
      <c r="AX187" s="20">
        <f t="shared" si="356"/>
        <v>312589.09230644425</v>
      </c>
      <c r="AY187" s="20">
        <f t="shared" si="356"/>
        <v>0</v>
      </c>
      <c r="AZ187" s="20">
        <f t="shared" si="356"/>
        <v>129875.41569790267</v>
      </c>
      <c r="BA187" s="20">
        <f t="shared" si="356"/>
        <v>120326.77876082713</v>
      </c>
      <c r="BB187" s="20">
        <f t="shared" si="356"/>
        <v>0</v>
      </c>
      <c r="BC187" s="20">
        <f t="shared" si="356"/>
        <v>11.87261635609935</v>
      </c>
      <c r="BD187" s="20">
        <f t="shared" si="356"/>
        <v>10.122879371101741</v>
      </c>
      <c r="BF187" t="s">
        <v>196</v>
      </c>
      <c r="BG187" s="4">
        <f>BG164+BG165+BG161+BG160+BG163+BG162</f>
        <v>12291000</v>
      </c>
      <c r="BH187" s="4">
        <f>BH164+BH165+BH161+BH160+BH163+BH162</f>
        <v>0</v>
      </c>
      <c r="BJ187" s="84">
        <f t="shared" ref="BJ187:CE187" si="357">BJ164+BJ165+BJ161+BJ160+BJ163+BJ162</f>
        <v>38756046.86048568</v>
      </c>
      <c r="BK187" s="84">
        <f t="shared" si="357"/>
        <v>44822036.293300517</v>
      </c>
      <c r="BL187">
        <f t="shared" si="357"/>
        <v>9232331.4717361499</v>
      </c>
      <c r="BM187">
        <f t="shared" si="357"/>
        <v>28912271.130454503</v>
      </c>
      <c r="BN187">
        <f t="shared" si="357"/>
        <v>35425103.667759813</v>
      </c>
      <c r="BO187">
        <f t="shared" si="357"/>
        <v>4083684.4258740526</v>
      </c>
      <c r="BP187">
        <f t="shared" si="357"/>
        <v>9267872.6982054226</v>
      </c>
      <c r="BQ187">
        <f t="shared" si="357"/>
        <v>12515345.047441207</v>
      </c>
      <c r="BR187" s="20">
        <f t="shared" si="357"/>
        <v>835.98833372102729</v>
      </c>
      <c r="BS187" s="20">
        <f t="shared" si="357"/>
        <v>1568.1596938005316</v>
      </c>
      <c r="BT187" s="20">
        <f t="shared" si="357"/>
        <v>4960.1743522212428</v>
      </c>
      <c r="BU187" s="86">
        <f t="shared" si="357"/>
        <v>346754.3914863629</v>
      </c>
      <c r="BV187" s="86">
        <f t="shared" si="357"/>
        <v>358622.44570377335</v>
      </c>
      <c r="BW187" s="20">
        <f t="shared" si="357"/>
        <v>0</v>
      </c>
      <c r="BX187" s="20">
        <f t="shared" si="357"/>
        <v>261498.79762369778</v>
      </c>
      <c r="BY187" s="20">
        <f t="shared" si="357"/>
        <v>283437.30823627522</v>
      </c>
      <c r="BZ187" s="20">
        <f t="shared" si="357"/>
        <v>0</v>
      </c>
      <c r="CA187" s="20">
        <f t="shared" si="357"/>
        <v>68479.859085910415</v>
      </c>
      <c r="CB187" s="20">
        <f t="shared" si="357"/>
        <v>72423.362796511894</v>
      </c>
      <c r="CC187" s="20">
        <f t="shared" si="357"/>
        <v>12.82510404392451</v>
      </c>
      <c r="CD187" s="20">
        <f t="shared" si="357"/>
        <v>28.693875353606767</v>
      </c>
      <c r="CE187" s="20">
        <f t="shared" si="357"/>
        <v>2.5922180105174041E-3</v>
      </c>
      <c r="CG187" t="s">
        <v>196</v>
      </c>
      <c r="CH187" s="4">
        <f>CH164+CH165+CH161+CH160+CH163+CH162</f>
        <v>12291000</v>
      </c>
      <c r="CI187" s="4">
        <f>CI164+CI165+CI161+CI160+CI163+CI162</f>
        <v>0</v>
      </c>
      <c r="CK187" s="84">
        <f t="shared" ref="CK187:DF187" si="358">CK164+CK165+CK161+CK160+CK163+CK162</f>
        <v>17769196.77543832</v>
      </c>
      <c r="CL187" s="84">
        <f t="shared" si="358"/>
        <v>38201135.494330525</v>
      </c>
      <c r="CM187">
        <f t="shared" si="358"/>
        <v>5954987.0309361191</v>
      </c>
      <c r="CN187">
        <f t="shared" si="358"/>
        <v>10798936.798839225</v>
      </c>
      <c r="CO187">
        <f t="shared" si="358"/>
        <v>25048385.659418419</v>
      </c>
      <c r="CP187">
        <f t="shared" si="358"/>
        <v>2330401.253515468</v>
      </c>
      <c r="CQ187">
        <f t="shared" si="358"/>
        <v>2457160.3112879563</v>
      </c>
      <c r="CR187">
        <f t="shared" si="358"/>
        <v>7527309.992873027</v>
      </c>
      <c r="CS187" s="20">
        <f t="shared" si="358"/>
        <v>461.66336969990664</v>
      </c>
      <c r="CT187" s="20">
        <f t="shared" si="358"/>
        <v>486.77493092265883</v>
      </c>
      <c r="CU187" s="20">
        <f t="shared" si="358"/>
        <v>1491.1952569727173</v>
      </c>
      <c r="CV187" s="86">
        <f t="shared" si="358"/>
        <v>90968.389293567219</v>
      </c>
      <c r="CW187" s="86">
        <f t="shared" si="358"/>
        <v>350389.70630450884</v>
      </c>
      <c r="CX187" s="20">
        <f t="shared" si="358"/>
        <v>0</v>
      </c>
      <c r="CY187" s="20">
        <f t="shared" si="358"/>
        <v>56454.475416142712</v>
      </c>
      <c r="CZ187" s="20">
        <f t="shared" si="358"/>
        <v>229749.62343483875</v>
      </c>
      <c r="DA187" s="20">
        <f t="shared" si="358"/>
        <v>0</v>
      </c>
      <c r="DB187" s="20">
        <f t="shared" si="358"/>
        <v>12732.081009949394</v>
      </c>
      <c r="DC187" s="20">
        <f t="shared" si="358"/>
        <v>69042.239282578594</v>
      </c>
      <c r="DD187" s="20">
        <f t="shared" si="358"/>
        <v>0</v>
      </c>
      <c r="DE187" s="20">
        <f t="shared" si="358"/>
        <v>2.5222846981730789</v>
      </c>
      <c r="DF187" s="20">
        <f t="shared" si="358"/>
        <v>13.677589981870877</v>
      </c>
      <c r="DH187" t="s">
        <v>196</v>
      </c>
      <c r="DI187" s="4">
        <f>DI164+DI165+DI161+DI160+DI163+DI162</f>
        <v>12291000</v>
      </c>
      <c r="DJ187" s="4">
        <f>DJ164+DJ165+DJ161+DJ160+DJ163+DJ162</f>
        <v>0</v>
      </c>
      <c r="DL187" s="84">
        <f t="shared" ref="DL187:EG187" si="359">DL164+DL165+DL161+DL160+DL163+DL162</f>
        <v>83557987.813873902</v>
      </c>
      <c r="DM187" s="84">
        <f t="shared" si="359"/>
        <v>114340891.07887354</v>
      </c>
      <c r="DN187">
        <f t="shared" si="359"/>
        <v>5236549.6363544324</v>
      </c>
      <c r="DO187">
        <f t="shared" si="359"/>
        <v>41391341.293644331</v>
      </c>
      <c r="DP187">
        <f t="shared" si="359"/>
        <v>65635317.827106312</v>
      </c>
      <c r="DQ187">
        <f t="shared" si="359"/>
        <v>3380516.1043037218</v>
      </c>
      <c r="DR187">
        <f t="shared" si="359"/>
        <v>20273777.563994396</v>
      </c>
      <c r="DS187">
        <f t="shared" si="359"/>
        <v>40735567.727958888</v>
      </c>
      <c r="DT187" s="20">
        <f t="shared" si="359"/>
        <v>164.99230986343582</v>
      </c>
      <c r="DU187" s="20">
        <f t="shared" si="359"/>
        <v>989.41983508855105</v>
      </c>
      <c r="DV187" s="20">
        <f t="shared" si="359"/>
        <v>1932.0304877272695</v>
      </c>
      <c r="DW187" s="86">
        <f t="shared" si="359"/>
        <v>417569.57799465366</v>
      </c>
      <c r="DX187" s="86">
        <f t="shared" si="359"/>
        <v>1115771.2617166881</v>
      </c>
      <c r="DY187" s="20">
        <f t="shared" si="359"/>
        <v>0</v>
      </c>
      <c r="DZ187" s="20">
        <f t="shared" si="359"/>
        <v>224333.03654292371</v>
      </c>
      <c r="EA187" s="20">
        <f t="shared" si="359"/>
        <v>640488.28633501404</v>
      </c>
      <c r="EB187" s="20">
        <f t="shared" si="359"/>
        <v>0</v>
      </c>
      <c r="EC187" s="20">
        <f t="shared" si="359"/>
        <v>111250.91280206258</v>
      </c>
      <c r="ED187" s="20">
        <f t="shared" si="359"/>
        <v>397509.37194653577</v>
      </c>
      <c r="EE187" s="20">
        <f t="shared" si="359"/>
        <v>0</v>
      </c>
      <c r="EF187" s="20">
        <f t="shared" si="359"/>
        <v>5.4295796950968311</v>
      </c>
      <c r="EG187" s="20">
        <f t="shared" si="359"/>
        <v>18.853308511296589</v>
      </c>
      <c r="EI187" t="s">
        <v>196</v>
      </c>
      <c r="EJ187">
        <f>EJ161</f>
        <v>0</v>
      </c>
      <c r="EK187">
        <f>EK161</f>
        <v>0</v>
      </c>
      <c r="EL187">
        <f t="shared" ref="EL187:FH187" si="360">EL161</f>
        <v>0</v>
      </c>
      <c r="EM187" s="84">
        <f t="shared" si="360"/>
        <v>112808127.46832851</v>
      </c>
      <c r="EN187" s="84">
        <f t="shared" si="360"/>
        <v>4958036.1413942575</v>
      </c>
      <c r="EO187">
        <f t="shared" si="360"/>
        <v>0</v>
      </c>
      <c r="EP187">
        <f t="shared" si="360"/>
        <v>23501166.547125623</v>
      </c>
      <c r="EQ187">
        <f t="shared" si="360"/>
        <v>1032901.0481827921</v>
      </c>
      <c r="ER187">
        <f t="shared" si="360"/>
        <v>0</v>
      </c>
      <c r="ES187">
        <f t="shared" si="360"/>
        <v>5600036.4001075104</v>
      </c>
      <c r="ET187">
        <f t="shared" si="360"/>
        <v>246127.50417873618</v>
      </c>
      <c r="EU187">
        <f t="shared" si="360"/>
        <v>0</v>
      </c>
      <c r="EV187">
        <f t="shared" si="360"/>
        <v>4346.4803642336128</v>
      </c>
      <c r="EW187">
        <f t="shared" si="360"/>
        <v>191.0323947162496</v>
      </c>
      <c r="EX187" s="84">
        <f t="shared" si="360"/>
        <v>544370.05827907857</v>
      </c>
      <c r="EY187" s="84">
        <f t="shared" si="360"/>
        <v>24565.59540059662</v>
      </c>
      <c r="EZ187">
        <f t="shared" si="360"/>
        <v>0</v>
      </c>
      <c r="FA187">
        <f t="shared" si="360"/>
        <v>113407.88726837882</v>
      </c>
      <c r="FB187">
        <f t="shared" si="360"/>
        <v>5117.7176839568601</v>
      </c>
      <c r="FC187">
        <f t="shared" si="360"/>
        <v>0</v>
      </c>
      <c r="FD187">
        <f t="shared" si="360"/>
        <v>27023.692440488096</v>
      </c>
      <c r="FE187">
        <f t="shared" si="360"/>
        <v>1219.4886265821381</v>
      </c>
      <c r="FF187">
        <f t="shared" si="360"/>
        <v>0</v>
      </c>
      <c r="FG187">
        <f t="shared" si="360"/>
        <v>20.974497337091393</v>
      </c>
      <c r="FH187">
        <f t="shared" si="360"/>
        <v>0.94650873514745748</v>
      </c>
      <c r="FJ187" t="s">
        <v>196</v>
      </c>
      <c r="FK187" s="4">
        <f>FK164+FK165+FK161+FK160+FK163+FK162</f>
        <v>12291000</v>
      </c>
      <c r="FL187" s="4">
        <f>FL164+FL165+FL161+FL160+FL163+FL162</f>
        <v>0</v>
      </c>
      <c r="FN187" s="84">
        <f t="shared" ref="FN187:GI187" si="361">FN164+FN165+FN161+FN160+FN163+FN162</f>
        <v>31344610.578962017</v>
      </c>
      <c r="FO187" s="84">
        <f t="shared" si="361"/>
        <v>51791144.589517549</v>
      </c>
      <c r="FP187">
        <f t="shared" si="361"/>
        <v>5954987.0309361191</v>
      </c>
      <c r="FQ187">
        <f t="shared" si="361"/>
        <v>18476695.545251351</v>
      </c>
      <c r="FR187">
        <f t="shared" si="361"/>
        <v>33403922.524333727</v>
      </c>
      <c r="FS187">
        <f t="shared" si="361"/>
        <v>2330401.253515468</v>
      </c>
      <c r="FT187">
        <f t="shared" si="361"/>
        <v>4506473.4776899489</v>
      </c>
      <c r="FU187">
        <f t="shared" si="361"/>
        <v>9889302.9577556364</v>
      </c>
      <c r="FV187" s="20">
        <f t="shared" si="361"/>
        <v>463.59244238979744</v>
      </c>
      <c r="FW187" s="20">
        <f t="shared" si="361"/>
        <v>896.48383210211864</v>
      </c>
      <c r="FX187" s="20">
        <f t="shared" si="361"/>
        <v>1967.3033151705495</v>
      </c>
      <c r="FY187" s="86">
        <f t="shared" si="361"/>
        <v>198865.10687938111</v>
      </c>
      <c r="FZ187" s="86">
        <f t="shared" si="361"/>
        <v>478172.36836268293</v>
      </c>
      <c r="GA187" s="20">
        <f t="shared" si="361"/>
        <v>0</v>
      </c>
      <c r="GB187" s="20">
        <f t="shared" si="361"/>
        <v>117997.23279255108</v>
      </c>
      <c r="GC187" s="20">
        <f t="shared" si="361"/>
        <v>308408.56815698004</v>
      </c>
      <c r="GD187" s="20">
        <f t="shared" si="361"/>
        <v>0</v>
      </c>
      <c r="GE187" s="20">
        <f t="shared" si="361"/>
        <v>29233.70347708909</v>
      </c>
      <c r="GF187" s="20">
        <f t="shared" si="361"/>
        <v>91305.018536377334</v>
      </c>
      <c r="GG187" s="20">
        <f t="shared" si="361"/>
        <v>0</v>
      </c>
      <c r="GH187" s="20">
        <f t="shared" si="361"/>
        <v>5.8155324000957043</v>
      </c>
      <c r="GI187" s="20">
        <f t="shared" si="361"/>
        <v>18.163531487065402</v>
      </c>
      <c r="GK187" t="s">
        <v>196</v>
      </c>
      <c r="GL187">
        <f>SUM(GL162:GL167)</f>
        <v>12291000</v>
      </c>
      <c r="GM187">
        <f t="shared" ref="GM187:HI187" si="362">SUM(GM162:GM167)</f>
        <v>0</v>
      </c>
      <c r="GN187">
        <f t="shared" si="362"/>
        <v>0</v>
      </c>
      <c r="GO187" s="84">
        <f t="shared" si="362"/>
        <v>47154868.837648749</v>
      </c>
      <c r="GP187" s="84">
        <f t="shared" si="362"/>
        <v>61910580.416566186</v>
      </c>
      <c r="GQ187">
        <f t="shared" si="362"/>
        <v>10438993.527360586</v>
      </c>
      <c r="GR187">
        <f t="shared" si="362"/>
        <v>35011463.623816155</v>
      </c>
      <c r="GS187">
        <f t="shared" si="362"/>
        <v>49140096.901033975</v>
      </c>
      <c r="GT187">
        <f t="shared" si="362"/>
        <v>468018.15238379006</v>
      </c>
      <c r="GU187">
        <f t="shared" si="362"/>
        <v>9330759.6811708286</v>
      </c>
      <c r="GV187">
        <f t="shared" si="362"/>
        <v>7760651.9473238047</v>
      </c>
      <c r="GW187">
        <f t="shared" si="362"/>
        <v>156.99434362925538</v>
      </c>
      <c r="GX187">
        <f t="shared" si="362"/>
        <v>1712.5687813432926</v>
      </c>
      <c r="GY187">
        <f t="shared" si="362"/>
        <v>1365.7252823643164</v>
      </c>
      <c r="GZ187" s="84">
        <f t="shared" si="362"/>
        <v>0</v>
      </c>
      <c r="HA187" s="84">
        <f t="shared" si="362"/>
        <v>0</v>
      </c>
      <c r="HB187">
        <f t="shared" si="362"/>
        <v>0</v>
      </c>
      <c r="HC187">
        <f t="shared" si="362"/>
        <v>0</v>
      </c>
      <c r="HD187">
        <f t="shared" si="362"/>
        <v>0</v>
      </c>
      <c r="HE187">
        <f t="shared" si="362"/>
        <v>0</v>
      </c>
      <c r="HF187">
        <f t="shared" si="362"/>
        <v>0</v>
      </c>
      <c r="HG187">
        <f t="shared" si="362"/>
        <v>0</v>
      </c>
      <c r="HH187">
        <f t="shared" si="362"/>
        <v>0</v>
      </c>
      <c r="HI187">
        <f t="shared" si="362"/>
        <v>0</v>
      </c>
      <c r="HJ187">
        <f>SUM(HJ162:HJ167)</f>
        <v>0</v>
      </c>
      <c r="HL187" t="s">
        <v>196</v>
      </c>
      <c r="HM187">
        <f>HM161</f>
        <v>0</v>
      </c>
      <c r="HN187">
        <f>HN161</f>
        <v>0</v>
      </c>
      <c r="HO187">
        <f t="shared" ref="HO187:IK187" si="363">HO161</f>
        <v>0</v>
      </c>
      <c r="HP187" s="84">
        <f t="shared" si="363"/>
        <v>112808127.46832851</v>
      </c>
      <c r="HQ187" s="84">
        <f t="shared" si="363"/>
        <v>4958036.1413942575</v>
      </c>
      <c r="HR187">
        <f t="shared" si="363"/>
        <v>0</v>
      </c>
      <c r="HS187">
        <f t="shared" si="363"/>
        <v>23501166.547125623</v>
      </c>
      <c r="HT187">
        <f t="shared" si="363"/>
        <v>1032901.0481827921</v>
      </c>
      <c r="HU187">
        <f t="shared" si="363"/>
        <v>0</v>
      </c>
      <c r="HV187">
        <f t="shared" si="363"/>
        <v>5600036.4001075104</v>
      </c>
      <c r="HW187">
        <f t="shared" si="363"/>
        <v>246127.50417873618</v>
      </c>
      <c r="HX187">
        <f t="shared" si="363"/>
        <v>0</v>
      </c>
      <c r="HY187">
        <f t="shared" si="363"/>
        <v>4364.0841785164603</v>
      </c>
      <c r="HZ187">
        <f t="shared" si="363"/>
        <v>191.80610091454858</v>
      </c>
      <c r="IA187" s="84">
        <f t="shared" si="363"/>
        <v>544370.05827907857</v>
      </c>
      <c r="IB187" s="84">
        <f t="shared" si="363"/>
        <v>24565.59540059662</v>
      </c>
      <c r="IC187">
        <f t="shared" si="363"/>
        <v>0</v>
      </c>
      <c r="ID187">
        <f t="shared" si="363"/>
        <v>113407.88726837882</v>
      </c>
      <c r="IE187">
        <f t="shared" si="363"/>
        <v>5117.7176839568601</v>
      </c>
      <c r="IF187">
        <f t="shared" si="363"/>
        <v>0</v>
      </c>
      <c r="IG187">
        <f t="shared" si="363"/>
        <v>27023.692440488096</v>
      </c>
      <c r="IH187">
        <f t="shared" si="363"/>
        <v>1219.4886265821381</v>
      </c>
      <c r="II187">
        <f t="shared" si="363"/>
        <v>0</v>
      </c>
      <c r="IJ187">
        <f t="shared" si="363"/>
        <v>21.059446796160984</v>
      </c>
      <c r="IK187">
        <f t="shared" si="363"/>
        <v>0.95034221939087848</v>
      </c>
    </row>
    <row r="188" spans="30:245" x14ac:dyDescent="0.3">
      <c r="AD188">
        <v>187</v>
      </c>
      <c r="AE188" t="s">
        <v>360</v>
      </c>
      <c r="AF188" s="4">
        <f>AF166+AF167</f>
        <v>0</v>
      </c>
      <c r="AG188" s="4">
        <f>AG166+AG167</f>
        <v>0</v>
      </c>
      <c r="AI188" s="85">
        <f t="shared" ref="AI188:BD188" si="364">AI166+AI167</f>
        <v>180903.11918236996</v>
      </c>
      <c r="AJ188" s="85">
        <f t="shared" si="364"/>
        <v>14702836.076968439</v>
      </c>
      <c r="AK188" s="4">
        <f t="shared" si="364"/>
        <v>0</v>
      </c>
      <c r="AL188" s="4">
        <f t="shared" si="364"/>
        <v>138904.07622298406</v>
      </c>
      <c r="AM188" s="4">
        <f t="shared" si="364"/>
        <v>8795972.2701722234</v>
      </c>
      <c r="AN188" s="4">
        <f t="shared" si="364"/>
        <v>0</v>
      </c>
      <c r="AO188" s="4">
        <f t="shared" si="364"/>
        <v>102284.38305683529</v>
      </c>
      <c r="AP188" s="4">
        <f t="shared" si="364"/>
        <v>6493563.5695888037</v>
      </c>
      <c r="AQ188" s="20">
        <f t="shared" si="364"/>
        <v>0</v>
      </c>
      <c r="AR188" s="20">
        <f t="shared" si="364"/>
        <v>7.6618438848741768</v>
      </c>
      <c r="AS188" s="20">
        <f t="shared" si="364"/>
        <v>486.41511870927718</v>
      </c>
      <c r="AT188" s="86">
        <f t="shared" si="364"/>
        <v>5951.0162802027025</v>
      </c>
      <c r="AU188" s="86">
        <f t="shared" si="364"/>
        <v>162797.26844604826</v>
      </c>
      <c r="AV188" s="20">
        <f t="shared" si="364"/>
        <v>0</v>
      </c>
      <c r="AW188" s="20">
        <f t="shared" si="364"/>
        <v>4674.0449208258442</v>
      </c>
      <c r="AX188" s="20">
        <f t="shared" si="364"/>
        <v>97393.472348804033</v>
      </c>
      <c r="AY188" s="20">
        <f t="shared" si="364"/>
        <v>0</v>
      </c>
      <c r="AZ188" s="20">
        <f t="shared" si="364"/>
        <v>3441.1202092156527</v>
      </c>
      <c r="BA188" s="20">
        <f t="shared" si="364"/>
        <v>71900.03384896589</v>
      </c>
      <c r="BB188" s="20">
        <f t="shared" si="364"/>
        <v>0</v>
      </c>
      <c r="BC188" s="20">
        <f t="shared" si="364"/>
        <v>0.25776492015839558</v>
      </c>
      <c r="BD188" s="20">
        <f t="shared" si="364"/>
        <v>5.3858352390104383</v>
      </c>
      <c r="BF188" t="s">
        <v>360</v>
      </c>
      <c r="BG188" s="4">
        <f>BG166+BG167</f>
        <v>0</v>
      </c>
      <c r="BH188" s="4">
        <f>BH166+BH167</f>
        <v>0</v>
      </c>
      <c r="BJ188" s="85">
        <f t="shared" ref="BJ188:CE188" si="365">BJ166+BJ167</f>
        <v>142956.03151872419</v>
      </c>
      <c r="BK188" s="85">
        <f t="shared" si="365"/>
        <v>17015815.788324725</v>
      </c>
      <c r="BL188" s="4">
        <f t="shared" si="365"/>
        <v>0</v>
      </c>
      <c r="BM188" s="4">
        <f t="shared" si="365"/>
        <v>128261.16306332932</v>
      </c>
      <c r="BN188" s="4">
        <f t="shared" si="365"/>
        <v>14188623.305156384</v>
      </c>
      <c r="BO188" s="4">
        <f t="shared" si="365"/>
        <v>0</v>
      </c>
      <c r="BP188" s="4">
        <f t="shared" si="365"/>
        <v>110609.81669045519</v>
      </c>
      <c r="BQ188" s="4">
        <f t="shared" si="365"/>
        <v>11380628.211814182</v>
      </c>
      <c r="BR188" s="20">
        <f t="shared" si="365"/>
        <v>0</v>
      </c>
      <c r="BS188" s="20">
        <f t="shared" si="365"/>
        <v>21.015601233357327</v>
      </c>
      <c r="BT188" s="20">
        <f t="shared" si="365"/>
        <v>2741.370844743923</v>
      </c>
      <c r="BU188" s="86">
        <f t="shared" si="365"/>
        <v>6122.9293404404189</v>
      </c>
      <c r="BV188" s="86">
        <f t="shared" si="365"/>
        <v>136144.04829184405</v>
      </c>
      <c r="BW188" s="20">
        <f t="shared" si="365"/>
        <v>0</v>
      </c>
      <c r="BX188" s="20">
        <f t="shared" si="365"/>
        <v>5493.5355312840366</v>
      </c>
      <c r="BY188" s="20">
        <f t="shared" si="365"/>
        <v>113523.59713352175</v>
      </c>
      <c r="BZ188" s="20">
        <f t="shared" si="365"/>
        <v>0</v>
      </c>
      <c r="CA188" s="20">
        <f t="shared" si="365"/>
        <v>4250.5304018476609</v>
      </c>
      <c r="CB188" s="20">
        <f t="shared" si="365"/>
        <v>77171.38071016394</v>
      </c>
      <c r="CC188" s="20">
        <f t="shared" si="365"/>
        <v>0.80759063370910378</v>
      </c>
      <c r="CD188" s="20">
        <f t="shared" si="365"/>
        <v>18.122302012437018</v>
      </c>
      <c r="CE188" s="20">
        <f t="shared" si="365"/>
        <v>1.5344029332696132E-4</v>
      </c>
      <c r="CG188" t="s">
        <v>360</v>
      </c>
      <c r="CH188" s="4">
        <f>CH166+CH167</f>
        <v>0</v>
      </c>
      <c r="CI188" s="4">
        <f>CI166+CI167</f>
        <v>0</v>
      </c>
      <c r="CK188" s="85">
        <f t="shared" ref="CK188:DF188" si="366">CK166+CK167</f>
        <v>554460.1289145503</v>
      </c>
      <c r="CL188" s="85">
        <f t="shared" si="366"/>
        <v>14637729.95215315</v>
      </c>
      <c r="CM188" s="4">
        <f t="shared" si="366"/>
        <v>0</v>
      </c>
      <c r="CN188" s="4">
        <f t="shared" si="366"/>
        <v>313179.94984984398</v>
      </c>
      <c r="CO188" s="4">
        <f t="shared" si="366"/>
        <v>9225070.8198660687</v>
      </c>
      <c r="CP188" s="4">
        <f t="shared" si="366"/>
        <v>0</v>
      </c>
      <c r="CQ188" s="4">
        <f t="shared" si="366"/>
        <v>206133.0149804324</v>
      </c>
      <c r="CR188" s="4">
        <f t="shared" si="366"/>
        <v>6282291.6782150082</v>
      </c>
      <c r="CS188" s="20">
        <f t="shared" si="366"/>
        <v>0</v>
      </c>
      <c r="CT188" s="20">
        <f t="shared" si="366"/>
        <v>40.835912767687716</v>
      </c>
      <c r="CU188" s="20">
        <f t="shared" si="366"/>
        <v>1244.551315455758</v>
      </c>
      <c r="CV188" s="86">
        <f t="shared" si="366"/>
        <v>917.75947400202858</v>
      </c>
      <c r="CW188" s="86">
        <f t="shared" si="366"/>
        <v>134260.66614330982</v>
      </c>
      <c r="CX188" s="20">
        <f t="shared" si="366"/>
        <v>0</v>
      </c>
      <c r="CY188" s="20">
        <f t="shared" si="366"/>
        <v>517.53477839568984</v>
      </c>
      <c r="CZ188" s="20">
        <f t="shared" si="366"/>
        <v>84614.496752089617</v>
      </c>
      <c r="DA188" s="20">
        <f t="shared" si="366"/>
        <v>0</v>
      </c>
      <c r="DB188" s="20">
        <f t="shared" si="366"/>
        <v>340.45111146591205</v>
      </c>
      <c r="DC188" s="20">
        <f t="shared" si="366"/>
        <v>57622.641514823714</v>
      </c>
      <c r="DD188" s="20">
        <f t="shared" si="366"/>
        <v>0</v>
      </c>
      <c r="DE188" s="20">
        <f t="shared" si="366"/>
        <v>6.7444954855019459E-2</v>
      </c>
      <c r="DF188" s="20">
        <f t="shared" si="366"/>
        <v>11.415314342374764</v>
      </c>
      <c r="DH188" t="s">
        <v>360</v>
      </c>
      <c r="DI188" s="4">
        <f>DI166+DI167</f>
        <v>0</v>
      </c>
      <c r="DJ188" s="4">
        <f>DJ166+DJ167</f>
        <v>0</v>
      </c>
      <c r="DL188" s="85">
        <f t="shared" ref="DL188:EG188" si="367">DL166+DL167</f>
        <v>819577.21756257024</v>
      </c>
      <c r="DM188" s="85">
        <f t="shared" si="367"/>
        <v>10838457.626345214</v>
      </c>
      <c r="DN188" s="4">
        <f t="shared" si="367"/>
        <v>0</v>
      </c>
      <c r="DO188" s="4">
        <f t="shared" si="367"/>
        <v>382198.72310490435</v>
      </c>
      <c r="DP188" s="4">
        <f t="shared" si="367"/>
        <v>5140335.1840468496</v>
      </c>
      <c r="DQ188" s="4">
        <f t="shared" si="367"/>
        <v>0</v>
      </c>
      <c r="DR188" s="4">
        <f t="shared" si="367"/>
        <v>171130.36858761311</v>
      </c>
      <c r="DS188" s="4">
        <f t="shared" si="367"/>
        <v>2361221.0978731071</v>
      </c>
      <c r="DT188" s="20">
        <f t="shared" si="367"/>
        <v>0</v>
      </c>
      <c r="DU188" s="20">
        <f t="shared" si="367"/>
        <v>7.9951848925837004</v>
      </c>
      <c r="DV188" s="20">
        <f t="shared" si="367"/>
        <v>110.31589194585209</v>
      </c>
      <c r="DW188" s="86">
        <f t="shared" si="367"/>
        <v>2462.906734279687</v>
      </c>
      <c r="DX188" s="86">
        <f t="shared" si="367"/>
        <v>105764.78306844752</v>
      </c>
      <c r="DY188" s="20">
        <f t="shared" si="367"/>
        <v>0</v>
      </c>
      <c r="DZ188" s="20">
        <f t="shared" si="367"/>
        <v>1156.6522495439349</v>
      </c>
      <c r="EA188" s="20">
        <f t="shared" si="367"/>
        <v>50160.867383780198</v>
      </c>
      <c r="EB188" s="20">
        <f t="shared" si="367"/>
        <v>0</v>
      </c>
      <c r="EC188" s="20">
        <f t="shared" si="367"/>
        <v>523.51792298211171</v>
      </c>
      <c r="ED188" s="20">
        <f t="shared" si="367"/>
        <v>23041.473778165458</v>
      </c>
      <c r="EE188" s="20">
        <f t="shared" si="367"/>
        <v>0</v>
      </c>
      <c r="EF188" s="20">
        <f t="shared" si="367"/>
        <v>2.4458678043929278E-2</v>
      </c>
      <c r="EG188" s="20">
        <f t="shared" si="367"/>
        <v>1.0764941639200467</v>
      </c>
      <c r="EI188" t="s">
        <v>360</v>
      </c>
      <c r="EJ188" s="81"/>
      <c r="EK188" s="81"/>
      <c r="EL188" s="81"/>
      <c r="EM188" s="87"/>
      <c r="EN188" s="87"/>
      <c r="EO188" s="81"/>
      <c r="EP188" s="81"/>
      <c r="EQ188" s="81"/>
      <c r="ER188" s="81"/>
      <c r="ES188" s="81"/>
      <c r="ET188" s="81"/>
      <c r="EU188" s="81"/>
      <c r="EV188" s="81"/>
      <c r="EW188" s="81"/>
      <c r="EX188" s="87"/>
      <c r="EY188" s="87"/>
      <c r="EZ188" s="81"/>
      <c r="FA188" s="81"/>
      <c r="FB188" s="81"/>
      <c r="FC188" s="81"/>
      <c r="FD188" s="81"/>
      <c r="FE188" s="81"/>
      <c r="FF188" s="81"/>
      <c r="FG188" s="81"/>
      <c r="FH188" s="81"/>
      <c r="FJ188" t="s">
        <v>360</v>
      </c>
      <c r="FK188" s="4">
        <f>FK166+FK167</f>
        <v>0</v>
      </c>
      <c r="FL188" s="4">
        <f>FL166+FL167</f>
        <v>0</v>
      </c>
      <c r="FN188" s="85">
        <f t="shared" ref="FN188:GI188" si="368">FN166+FN167</f>
        <v>832648.5290461228</v>
      </c>
      <c r="FO188" s="85">
        <f t="shared" si="368"/>
        <v>17335559.863370709</v>
      </c>
      <c r="FP188" s="4">
        <f t="shared" si="368"/>
        <v>0</v>
      </c>
      <c r="FQ188" s="4">
        <f t="shared" si="368"/>
        <v>468816.74620034092</v>
      </c>
      <c r="FR188" s="4">
        <f t="shared" si="368"/>
        <v>10918317.356604937</v>
      </c>
      <c r="FS188" s="4">
        <f t="shared" si="368"/>
        <v>0</v>
      </c>
      <c r="FT188" s="4">
        <f t="shared" si="368"/>
        <v>308243.60827683215</v>
      </c>
      <c r="FU188" s="4">
        <f t="shared" si="368"/>
        <v>7434017.8222778654</v>
      </c>
      <c r="FV188" s="20">
        <f t="shared" si="368"/>
        <v>0</v>
      </c>
      <c r="FW188" s="20">
        <f t="shared" si="368"/>
        <v>61.319657718400777</v>
      </c>
      <c r="FX188" s="20">
        <f t="shared" si="368"/>
        <v>1478.8674155578005</v>
      </c>
      <c r="FY188" s="86">
        <f t="shared" si="368"/>
        <v>3358.4099530474459</v>
      </c>
      <c r="FZ188" s="86">
        <f t="shared" si="368"/>
        <v>160054.11315892797</v>
      </c>
      <c r="GA188" s="20">
        <f t="shared" si="368"/>
        <v>0</v>
      </c>
      <c r="GB188" s="20">
        <f t="shared" si="368"/>
        <v>1873.3917330347763</v>
      </c>
      <c r="GC188" s="20">
        <f t="shared" si="368"/>
        <v>100805.60509566072</v>
      </c>
      <c r="GD188" s="20">
        <f t="shared" si="368"/>
        <v>0</v>
      </c>
      <c r="GE188" s="20">
        <f t="shared" si="368"/>
        <v>1227.8740020176738</v>
      </c>
      <c r="GF188" s="20">
        <f t="shared" si="368"/>
        <v>68636.094774558747</v>
      </c>
      <c r="GG188" s="20">
        <f t="shared" si="368"/>
        <v>0</v>
      </c>
      <c r="GH188" s="20">
        <f t="shared" si="368"/>
        <v>0.24426398959561418</v>
      </c>
      <c r="GI188" s="20">
        <f t="shared" si="368"/>
        <v>13.65394683196093</v>
      </c>
      <c r="GK188" t="s">
        <v>360</v>
      </c>
      <c r="GL188">
        <f>GL170+GL169</f>
        <v>0</v>
      </c>
      <c r="GM188">
        <f t="shared" ref="GM188:HI188" si="369">GM170+GM169</f>
        <v>0</v>
      </c>
      <c r="GN188">
        <f t="shared" si="369"/>
        <v>0</v>
      </c>
      <c r="GO188" s="84">
        <f t="shared" si="369"/>
        <v>145805.96626190469</v>
      </c>
      <c r="GP188" s="84">
        <f t="shared" si="369"/>
        <v>11208217.374646274</v>
      </c>
      <c r="GQ188">
        <f t="shared" si="369"/>
        <v>0</v>
      </c>
      <c r="GR188">
        <f t="shared" si="369"/>
        <v>125332.19961210448</v>
      </c>
      <c r="GS188">
        <f t="shared" si="369"/>
        <v>9231225.9139300529</v>
      </c>
      <c r="GT188">
        <f t="shared" si="369"/>
        <v>0</v>
      </c>
      <c r="GU188">
        <f t="shared" si="369"/>
        <v>90907.417353810262</v>
      </c>
      <c r="GV188">
        <f t="shared" si="369"/>
        <v>6284543.1125978129</v>
      </c>
      <c r="GW188">
        <f t="shared" si="369"/>
        <v>0</v>
      </c>
      <c r="GX188">
        <f t="shared" si="369"/>
        <v>19.42340571928338</v>
      </c>
      <c r="GY188">
        <f t="shared" si="369"/>
        <v>1550.7832016242239</v>
      </c>
      <c r="GZ188" s="84">
        <f t="shared" si="369"/>
        <v>0</v>
      </c>
      <c r="HA188" s="84">
        <f t="shared" si="369"/>
        <v>0</v>
      </c>
      <c r="HB188">
        <f t="shared" si="369"/>
        <v>0</v>
      </c>
      <c r="HC188">
        <f t="shared" si="369"/>
        <v>0</v>
      </c>
      <c r="HD188">
        <f t="shared" si="369"/>
        <v>0</v>
      </c>
      <c r="HE188">
        <f t="shared" si="369"/>
        <v>0</v>
      </c>
      <c r="HF188">
        <f t="shared" si="369"/>
        <v>0</v>
      </c>
      <c r="HG188">
        <f t="shared" si="369"/>
        <v>0</v>
      </c>
      <c r="HH188">
        <f t="shared" si="369"/>
        <v>0</v>
      </c>
      <c r="HI188">
        <f t="shared" si="369"/>
        <v>0</v>
      </c>
      <c r="HJ188">
        <f>HJ170+HJ169</f>
        <v>0</v>
      </c>
      <c r="HL188" t="s">
        <v>360</v>
      </c>
      <c r="HM188" s="81"/>
      <c r="HN188" s="81"/>
      <c r="HO188" s="81"/>
      <c r="HP188" s="87"/>
      <c r="HQ188" s="87"/>
      <c r="HR188" s="81"/>
      <c r="HS188" s="81"/>
      <c r="HT188" s="81"/>
      <c r="HU188" s="81"/>
      <c r="HV188" s="81"/>
      <c r="HW188" s="81"/>
      <c r="HX188" s="81"/>
      <c r="HY188" s="81"/>
      <c r="HZ188" s="81"/>
      <c r="IA188" s="87"/>
      <c r="IB188" s="87"/>
      <c r="IC188" s="81"/>
      <c r="ID188" s="81"/>
      <c r="IE188" s="81"/>
      <c r="IF188" s="81"/>
      <c r="IG188" s="81"/>
      <c r="IH188" s="81"/>
      <c r="II188" s="81"/>
      <c r="IJ188" s="81"/>
      <c r="IK188" s="81"/>
    </row>
    <row r="189" spans="30:245" x14ac:dyDescent="0.3">
      <c r="AD189">
        <v>188</v>
      </c>
      <c r="AE189" t="s">
        <v>18</v>
      </c>
      <c r="AF189" s="4">
        <f>AF169+AF168+AF157+AF170</f>
        <v>0</v>
      </c>
      <c r="AG189" s="4">
        <f>AG169+AG168+AG157+AG170</f>
        <v>0</v>
      </c>
      <c r="AH189" s="4"/>
      <c r="AI189" s="85">
        <f t="shared" ref="AI189:BD189" si="370">AI169+AI168+AI157+AI170</f>
        <v>4385987.628004279</v>
      </c>
      <c r="AJ189" s="85">
        <f t="shared" si="370"/>
        <v>117539156.74567969</v>
      </c>
      <c r="AK189" s="4">
        <f t="shared" si="370"/>
        <v>0</v>
      </c>
      <c r="AL189" s="4">
        <f t="shared" si="370"/>
        <v>2247917.0835053492</v>
      </c>
      <c r="AM189" s="4">
        <f t="shared" si="370"/>
        <v>7940768.4195252582</v>
      </c>
      <c r="AN189" s="4">
        <f t="shared" si="370"/>
        <v>0</v>
      </c>
      <c r="AO189" s="4">
        <f t="shared" si="370"/>
        <v>906055.66646310315</v>
      </c>
      <c r="AP189" s="4">
        <f t="shared" si="370"/>
        <v>3785499.520649082</v>
      </c>
      <c r="AQ189" s="20">
        <f t="shared" si="370"/>
        <v>0</v>
      </c>
      <c r="AR189" s="20">
        <f t="shared" si="370"/>
        <v>145.41608779772724</v>
      </c>
      <c r="AS189" s="20">
        <f t="shared" si="370"/>
        <v>607.54824568538572</v>
      </c>
      <c r="AT189" s="85">
        <f t="shared" si="370"/>
        <v>41999.549342226484</v>
      </c>
      <c r="AU189" s="85">
        <f t="shared" si="370"/>
        <v>1301453.240278116</v>
      </c>
      <c r="AV189" s="4">
        <f t="shared" si="370"/>
        <v>0</v>
      </c>
      <c r="AW189" s="4">
        <f t="shared" si="370"/>
        <v>20548.000826454616</v>
      </c>
      <c r="AX189" s="4">
        <f t="shared" si="370"/>
        <v>87924.220966211258</v>
      </c>
      <c r="AY189" s="4">
        <f t="shared" si="370"/>
        <v>0</v>
      </c>
      <c r="AZ189" s="4">
        <f t="shared" si="370"/>
        <v>8480.5888004495209</v>
      </c>
      <c r="BA189" s="4">
        <f t="shared" si="370"/>
        <v>41914.973304426807</v>
      </c>
      <c r="BB189" s="20">
        <f t="shared" si="370"/>
        <v>0</v>
      </c>
      <c r="BC189" s="20">
        <f t="shared" si="370"/>
        <v>1.3610797782398831</v>
      </c>
      <c r="BD189" s="20">
        <f t="shared" si="370"/>
        <v>6.7270827430161333</v>
      </c>
      <c r="BF189" t="s">
        <v>18</v>
      </c>
      <c r="BG189" s="4">
        <f>BG169+BG168+BG157+BG170</f>
        <v>0</v>
      </c>
      <c r="BH189" s="4">
        <f>BH169+BH168+BH157+BH170</f>
        <v>0</v>
      </c>
      <c r="BI189" s="4"/>
      <c r="BJ189" s="85">
        <f t="shared" ref="BJ189:CE189" si="371">BJ169+BJ168+BJ157+BJ170</f>
        <v>1970473.1835046157</v>
      </c>
      <c r="BK189" s="85">
        <f t="shared" si="371"/>
        <v>150470189.81132469</v>
      </c>
      <c r="BL189" s="4">
        <f t="shared" si="371"/>
        <v>0</v>
      </c>
      <c r="BM189" s="4">
        <f t="shared" si="371"/>
        <v>1424758.3304634823</v>
      </c>
      <c r="BN189" s="4">
        <f t="shared" si="371"/>
        <v>6125232.4326578332</v>
      </c>
      <c r="BO189" s="4">
        <f t="shared" si="371"/>
        <v>0</v>
      </c>
      <c r="BP189" s="4">
        <f t="shared" si="371"/>
        <v>337228.10252062284</v>
      </c>
      <c r="BQ189" s="4">
        <f t="shared" si="371"/>
        <v>2005864.1742963004</v>
      </c>
      <c r="BR189" s="20">
        <f t="shared" si="371"/>
        <v>0</v>
      </c>
      <c r="BS189" s="20">
        <f t="shared" si="371"/>
        <v>183.95859290802497</v>
      </c>
      <c r="BT189" s="20">
        <f t="shared" si="371"/>
        <v>756.13596605310806</v>
      </c>
      <c r="BU189" s="85">
        <f t="shared" si="371"/>
        <v>18896.827377120026</v>
      </c>
      <c r="BV189" s="85">
        <f t="shared" si="371"/>
        <v>1203916.4647170184</v>
      </c>
      <c r="BW189" s="4">
        <f t="shared" si="371"/>
        <v>0</v>
      </c>
      <c r="BX189" s="4">
        <f t="shared" si="371"/>
        <v>13590.796396626685</v>
      </c>
      <c r="BY189" s="4">
        <f t="shared" si="371"/>
        <v>49008.16690097934</v>
      </c>
      <c r="BZ189" s="4">
        <f t="shared" si="371"/>
        <v>0</v>
      </c>
      <c r="CA189" s="4">
        <f t="shared" si="371"/>
        <v>2306.2226624905961</v>
      </c>
      <c r="CB189" s="4">
        <f t="shared" si="371"/>
        <v>13343.848069510768</v>
      </c>
      <c r="CC189" s="20">
        <f t="shared" si="371"/>
        <v>1.2579161125670493</v>
      </c>
      <c r="CD189" s="20">
        <f t="shared" si="371"/>
        <v>4.5772257052098269</v>
      </c>
      <c r="CE189" s="20">
        <f t="shared" si="371"/>
        <v>6.8612631987734793E-4</v>
      </c>
      <c r="CG189" t="s">
        <v>18</v>
      </c>
      <c r="CH189" s="4">
        <f>CH169+CH168+CH157+CH170</f>
        <v>0</v>
      </c>
      <c r="CI189" s="4">
        <f>CI169+CI168+CI157+CI170</f>
        <v>0</v>
      </c>
      <c r="CJ189" s="4"/>
      <c r="CK189" s="85">
        <f t="shared" ref="CK189:DF189" si="372">CK169+CK168+CK157+CK170</f>
        <v>6293157.7897154391</v>
      </c>
      <c r="CL189" s="85">
        <f t="shared" si="372"/>
        <v>111986675.31117322</v>
      </c>
      <c r="CM189" s="4">
        <f t="shared" si="372"/>
        <v>0</v>
      </c>
      <c r="CN189" s="4">
        <f t="shared" si="372"/>
        <v>2669796.3823115369</v>
      </c>
      <c r="CO189" s="4">
        <f t="shared" si="372"/>
        <v>4693612.4114383403</v>
      </c>
      <c r="CP189" s="4">
        <f t="shared" si="372"/>
        <v>0</v>
      </c>
      <c r="CQ189" s="4">
        <f t="shared" si="372"/>
        <v>1655628.9137786494</v>
      </c>
      <c r="CR189" s="4">
        <f t="shared" si="372"/>
        <v>3141515.6908953208</v>
      </c>
      <c r="CS189" s="20">
        <f t="shared" si="372"/>
        <v>0</v>
      </c>
      <c r="CT189" s="20">
        <f t="shared" si="372"/>
        <v>643.49282585318952</v>
      </c>
      <c r="CU189" s="20">
        <f t="shared" si="372"/>
        <v>1272.925832507899</v>
      </c>
      <c r="CV189" s="85">
        <f t="shared" si="372"/>
        <v>11730.304007592604</v>
      </c>
      <c r="CW189" s="85">
        <f t="shared" si="372"/>
        <v>1027167.8515452474</v>
      </c>
      <c r="CX189" s="4">
        <f t="shared" si="372"/>
        <v>0</v>
      </c>
      <c r="CY189" s="4">
        <f t="shared" si="372"/>
        <v>5088.7490644739064</v>
      </c>
      <c r="CZ189" s="4">
        <f t="shared" si="372"/>
        <v>43050.905505024944</v>
      </c>
      <c r="DA189" s="4">
        <f t="shared" si="372"/>
        <v>0</v>
      </c>
      <c r="DB189" s="4">
        <f t="shared" si="372"/>
        <v>3363.2616209205312</v>
      </c>
      <c r="DC189" s="4">
        <f t="shared" si="372"/>
        <v>28814.713124095011</v>
      </c>
      <c r="DD189" s="20">
        <f t="shared" si="372"/>
        <v>0</v>
      </c>
      <c r="DE189" s="20">
        <f t="shared" si="372"/>
        <v>1.3538740104476323</v>
      </c>
      <c r="DF189" s="20">
        <f t="shared" si="372"/>
        <v>11.67557201712131</v>
      </c>
      <c r="DH189" t="s">
        <v>18</v>
      </c>
      <c r="DI189" s="4">
        <f>DI169+DI168+DI157+DI170</f>
        <v>0</v>
      </c>
      <c r="DJ189" s="4">
        <f>DJ169+DJ168+DJ157+DJ170</f>
        <v>0</v>
      </c>
      <c r="DK189" s="4"/>
      <c r="DL189" s="85">
        <f t="shared" ref="DL189:EG189" si="373">DL169+DL168+DL157+DL170</f>
        <v>19893796.306227311</v>
      </c>
      <c r="DM189" s="85">
        <f t="shared" si="373"/>
        <v>226172811.6914973</v>
      </c>
      <c r="DN189" s="4">
        <f t="shared" si="373"/>
        <v>0</v>
      </c>
      <c r="DO189" s="4">
        <f t="shared" si="373"/>
        <v>13383509.770950155</v>
      </c>
      <c r="DP189" s="4">
        <f t="shared" si="373"/>
        <v>12976267.68458277</v>
      </c>
      <c r="DQ189" s="4">
        <f t="shared" si="373"/>
        <v>0</v>
      </c>
      <c r="DR189" s="4">
        <f t="shared" si="373"/>
        <v>7254909.6539347358</v>
      </c>
      <c r="DS189" s="4">
        <f t="shared" si="373"/>
        <v>7028085.779731391</v>
      </c>
      <c r="DT189" s="20">
        <f t="shared" si="373"/>
        <v>0</v>
      </c>
      <c r="DU189" s="20">
        <f t="shared" si="373"/>
        <v>353.60648698146633</v>
      </c>
      <c r="DV189" s="20">
        <f t="shared" si="373"/>
        <v>343.03677348813079</v>
      </c>
      <c r="DW189" s="85">
        <f t="shared" si="373"/>
        <v>50085.726087583491</v>
      </c>
      <c r="DX189" s="85">
        <f t="shared" si="373"/>
        <v>2207059.2688748077</v>
      </c>
      <c r="DY189" s="4">
        <f t="shared" si="373"/>
        <v>0</v>
      </c>
      <c r="DZ189" s="4">
        <f t="shared" si="373"/>
        <v>33440.043640267133</v>
      </c>
      <c r="EA189" s="4">
        <f t="shared" si="373"/>
        <v>126626.14774283099</v>
      </c>
      <c r="EB189" s="4">
        <f t="shared" si="373"/>
        <v>0</v>
      </c>
      <c r="EC189" s="4">
        <f t="shared" si="373"/>
        <v>18045.975884736494</v>
      </c>
      <c r="ED189" s="4">
        <f t="shared" si="373"/>
        <v>68582.079988292971</v>
      </c>
      <c r="EE189" s="20">
        <f t="shared" si="373"/>
        <v>0</v>
      </c>
      <c r="EF189" s="20">
        <f t="shared" si="373"/>
        <v>0.8860633343533888</v>
      </c>
      <c r="EG189" s="20">
        <f t="shared" si="373"/>
        <v>3.347451379454859</v>
      </c>
      <c r="EI189" t="s">
        <v>18</v>
      </c>
      <c r="EJ189">
        <f>SUM(EJ162:EJ177)+EJ160+EJ159</f>
        <v>12291000</v>
      </c>
      <c r="EK189">
        <f>SUM(EK162:EK177)+EK160+EK159</f>
        <v>0</v>
      </c>
      <c r="EL189">
        <f t="shared" ref="EL189:FH189" si="374">SUM(EL162:EL177)+EL160+EL159</f>
        <v>0</v>
      </c>
      <c r="EM189" s="84">
        <f t="shared" si="374"/>
        <v>20845276.576871265</v>
      </c>
      <c r="EN189" s="84">
        <f t="shared" si="374"/>
        <v>111821472.87698394</v>
      </c>
      <c r="EO189">
        <f t="shared" si="374"/>
        <v>4498401.7466868302</v>
      </c>
      <c r="EP189">
        <f t="shared" si="374"/>
        <v>7470553.5605541281</v>
      </c>
      <c r="EQ189">
        <f t="shared" si="374"/>
        <v>1339766.391743331</v>
      </c>
      <c r="ER189">
        <f t="shared" si="374"/>
        <v>3599282.6055588</v>
      </c>
      <c r="ES189">
        <f t="shared" si="374"/>
        <v>5923639.0484317467</v>
      </c>
      <c r="ET189">
        <f t="shared" si="374"/>
        <v>944828.19325024262</v>
      </c>
      <c r="EU189">
        <f t="shared" si="374"/>
        <v>6570.3190759179352</v>
      </c>
      <c r="EV189">
        <f t="shared" si="374"/>
        <v>10860.435818650711</v>
      </c>
      <c r="EW189">
        <f t="shared" si="374"/>
        <v>1727.5714671183403</v>
      </c>
      <c r="EX189" s="84">
        <f t="shared" si="374"/>
        <v>25680.091964047715</v>
      </c>
      <c r="EY189" s="84">
        <f t="shared" si="374"/>
        <v>537741.45885197038</v>
      </c>
      <c r="EZ189">
        <f t="shared" si="374"/>
        <v>0</v>
      </c>
      <c r="FA189">
        <f t="shared" si="374"/>
        <v>9184.6048090493568</v>
      </c>
      <c r="FB189">
        <f t="shared" si="374"/>
        <v>6616.6476079452295</v>
      </c>
      <c r="FC189">
        <f t="shared" si="374"/>
        <v>0</v>
      </c>
      <c r="FD189">
        <f t="shared" si="374"/>
        <v>7240.1142666907817</v>
      </c>
      <c r="FE189">
        <f t="shared" si="374"/>
        <v>4670.9441533070003</v>
      </c>
      <c r="FF189">
        <f t="shared" si="374"/>
        <v>0</v>
      </c>
      <c r="FG189">
        <f t="shared" si="374"/>
        <v>13.364291362194182</v>
      </c>
      <c r="FH189">
        <f t="shared" si="374"/>
        <v>8.540392917191399</v>
      </c>
      <c r="FJ189" t="s">
        <v>18</v>
      </c>
      <c r="FK189" s="4">
        <f>FK169+FK168+FK157+FK170</f>
        <v>0</v>
      </c>
      <c r="FL189" s="4">
        <f>FL169+FL168+FL157+FL170</f>
        <v>0</v>
      </c>
      <c r="FM189" s="4"/>
      <c r="FN189" s="85">
        <f t="shared" ref="FN189:GI189" si="375">FN169+FN168+FN157+FN170</f>
        <v>8047809.248779322</v>
      </c>
      <c r="FO189" s="85">
        <f t="shared" si="375"/>
        <v>145342779.45708695</v>
      </c>
      <c r="FP189" s="4">
        <f t="shared" si="375"/>
        <v>0</v>
      </c>
      <c r="FQ189" s="4">
        <f t="shared" si="375"/>
        <v>3426315.0982933473</v>
      </c>
      <c r="FR189" s="4">
        <f t="shared" si="375"/>
        <v>5885682.218594078</v>
      </c>
      <c r="FS189" s="4">
        <f t="shared" si="375"/>
        <v>0</v>
      </c>
      <c r="FT189" s="4">
        <f t="shared" si="375"/>
        <v>2147186.9440533132</v>
      </c>
      <c r="FU189" s="4">
        <f t="shared" si="375"/>
        <v>3935467.7758773752</v>
      </c>
      <c r="FV189" s="20">
        <f t="shared" si="375"/>
        <v>0</v>
      </c>
      <c r="FW189" s="20">
        <f t="shared" si="375"/>
        <v>843.09563863975654</v>
      </c>
      <c r="FX189" s="20">
        <f t="shared" si="375"/>
        <v>1600.4739734007535</v>
      </c>
      <c r="FY189" s="85">
        <f t="shared" si="375"/>
        <v>25760.840102615661</v>
      </c>
      <c r="FZ189" s="85">
        <f t="shared" si="375"/>
        <v>1341907.0311776204</v>
      </c>
      <c r="GA189" s="4">
        <f t="shared" si="375"/>
        <v>0</v>
      </c>
      <c r="GB189" s="4">
        <f t="shared" si="375"/>
        <v>11112.906602530838</v>
      </c>
      <c r="GC189" s="4">
        <f t="shared" si="375"/>
        <v>54340.768643002448</v>
      </c>
      <c r="GD189" s="4">
        <f t="shared" si="375"/>
        <v>0</v>
      </c>
      <c r="GE189" s="4">
        <f t="shared" si="375"/>
        <v>7231.8680073968389</v>
      </c>
      <c r="GF189" s="4">
        <f t="shared" si="375"/>
        <v>36335.013676974915</v>
      </c>
      <c r="GG189" s="20">
        <f t="shared" si="375"/>
        <v>0</v>
      </c>
      <c r="GH189" s="20">
        <f t="shared" si="375"/>
        <v>2.8994192094209676</v>
      </c>
      <c r="GI189" s="20">
        <f t="shared" si="375"/>
        <v>14.776704327148011</v>
      </c>
      <c r="GK189" t="s">
        <v>18</v>
      </c>
      <c r="GL189">
        <f>GL168+SUM(GL171:GL174)</f>
        <v>0</v>
      </c>
      <c r="GM189">
        <f t="shared" ref="GM189:HI189" si="376">GM168+SUM(GM171:GM174)</f>
        <v>0</v>
      </c>
      <c r="GN189">
        <f t="shared" si="376"/>
        <v>0</v>
      </c>
      <c r="GO189" s="84">
        <f t="shared" si="376"/>
        <v>584193.67261992488</v>
      </c>
      <c r="GP189" s="84">
        <f t="shared" si="376"/>
        <v>424917301.55359471</v>
      </c>
      <c r="GQ189">
        <f t="shared" si="376"/>
        <v>0</v>
      </c>
      <c r="GR189">
        <f t="shared" si="376"/>
        <v>418723.88023157389</v>
      </c>
      <c r="GS189">
        <f t="shared" si="376"/>
        <v>6963974.4525249237</v>
      </c>
      <c r="GT189">
        <f t="shared" si="376"/>
        <v>0</v>
      </c>
      <c r="GU189">
        <f t="shared" si="376"/>
        <v>172829.94805054594</v>
      </c>
      <c r="GV189">
        <f t="shared" si="376"/>
        <v>2853424.3983901604</v>
      </c>
      <c r="GW189">
        <f t="shared" si="376"/>
        <v>0</v>
      </c>
      <c r="GX189">
        <f t="shared" si="376"/>
        <v>93.668601088939155</v>
      </c>
      <c r="GY189">
        <f t="shared" si="376"/>
        <v>921.92145809702947</v>
      </c>
      <c r="GZ189" s="84">
        <f t="shared" si="376"/>
        <v>0</v>
      </c>
      <c r="HA189" s="84">
        <f t="shared" si="376"/>
        <v>0</v>
      </c>
      <c r="HB189">
        <f t="shared" si="376"/>
        <v>0</v>
      </c>
      <c r="HC189">
        <f t="shared" si="376"/>
        <v>0</v>
      </c>
      <c r="HD189">
        <f t="shared" si="376"/>
        <v>0</v>
      </c>
      <c r="HE189">
        <f t="shared" si="376"/>
        <v>0</v>
      </c>
      <c r="HF189">
        <f t="shared" si="376"/>
        <v>0</v>
      </c>
      <c r="HG189">
        <f t="shared" si="376"/>
        <v>0</v>
      </c>
      <c r="HH189">
        <f t="shared" si="376"/>
        <v>0</v>
      </c>
      <c r="HI189">
        <f t="shared" si="376"/>
        <v>0</v>
      </c>
      <c r="HJ189">
        <f>HJ168+SUM(HJ171:HJ174)</f>
        <v>0</v>
      </c>
      <c r="HL189" t="s">
        <v>18</v>
      </c>
      <c r="HM189">
        <f>SUM(HM162:HM177)+HM160+HM159</f>
        <v>12291000</v>
      </c>
      <c r="HN189">
        <f>SUM(HN162:HN177)+HN160+HN159</f>
        <v>0</v>
      </c>
      <c r="HO189">
        <f t="shared" ref="HO189:IK189" si="377">SUM(HO162:HO177)+HO160+HO159</f>
        <v>0</v>
      </c>
      <c r="HP189" s="84">
        <f t="shared" si="377"/>
        <v>20845276.576871265</v>
      </c>
      <c r="HQ189" s="84">
        <f t="shared" si="377"/>
        <v>111821472.87698394</v>
      </c>
      <c r="HR189">
        <f t="shared" si="377"/>
        <v>4498401.7466868302</v>
      </c>
      <c r="HS189">
        <f t="shared" si="377"/>
        <v>7470553.5605541281</v>
      </c>
      <c r="HT189">
        <f t="shared" si="377"/>
        <v>1339766.391743331</v>
      </c>
      <c r="HU189">
        <f t="shared" si="377"/>
        <v>3599282.6055588</v>
      </c>
      <c r="HV189">
        <f t="shared" si="377"/>
        <v>5923639.0484317467</v>
      </c>
      <c r="HW189">
        <f t="shared" si="377"/>
        <v>944828.19325024262</v>
      </c>
      <c r="HX189">
        <f t="shared" si="377"/>
        <v>6596.9297280085948</v>
      </c>
      <c r="HY189">
        <f t="shared" si="377"/>
        <v>10904.422004981043</v>
      </c>
      <c r="HZ189">
        <f t="shared" si="377"/>
        <v>1734.5683576410145</v>
      </c>
      <c r="IA189" s="84">
        <f t="shared" si="377"/>
        <v>25680.091964047715</v>
      </c>
      <c r="IB189" s="84">
        <f t="shared" si="377"/>
        <v>537741.45885197038</v>
      </c>
      <c r="IC189">
        <f t="shared" si="377"/>
        <v>0</v>
      </c>
      <c r="ID189">
        <f t="shared" si="377"/>
        <v>9184.6048090493568</v>
      </c>
      <c r="IE189">
        <f t="shared" si="377"/>
        <v>6616.6476079452295</v>
      </c>
      <c r="IF189">
        <f t="shared" si="377"/>
        <v>0</v>
      </c>
      <c r="IG189">
        <f t="shared" si="377"/>
        <v>7240.1142666907817</v>
      </c>
      <c r="IH189">
        <f t="shared" si="377"/>
        <v>4670.9441533070003</v>
      </c>
      <c r="II189">
        <f t="shared" si="377"/>
        <v>0</v>
      </c>
      <c r="IJ189">
        <f t="shared" si="377"/>
        <v>13.418418491146117</v>
      </c>
      <c r="IK189">
        <f t="shared" si="377"/>
        <v>8.5749826261554443</v>
      </c>
    </row>
    <row r="190" spans="30:245" x14ac:dyDescent="0.3">
      <c r="AD190">
        <v>189</v>
      </c>
      <c r="AE190" t="s">
        <v>72</v>
      </c>
      <c r="AF190" s="4">
        <f>SUM(AF179:AF189)</f>
        <v>345148206.25208402</v>
      </c>
      <c r="AG190" s="4">
        <f t="shared" ref="AG190" si="378">SUM(AG179:AG189)</f>
        <v>4296604.9691098761</v>
      </c>
      <c r="AI190" s="85">
        <f t="shared" ref="AI190" si="379">SUM(AI179:AI189)</f>
        <v>228868576.40822506</v>
      </c>
      <c r="AJ190" s="85">
        <f t="shared" ref="AJ190" si="380">SUM(AJ179:AJ189)</f>
        <v>251791231.39342642</v>
      </c>
      <c r="AK190" s="4">
        <f t="shared" ref="AK190" si="381">SUM(AK179:AK189)</f>
        <v>163505186.1774832</v>
      </c>
      <c r="AL190" s="4">
        <f t="shared" ref="AL190" si="382">SUM(AL179:AL189)</f>
        <v>120961585.35776402</v>
      </c>
      <c r="AM190" s="4">
        <f t="shared" ref="AM190" si="383">SUM(AM179:AM189)</f>
        <v>81874816.566956967</v>
      </c>
      <c r="AN190" s="4">
        <f t="shared" ref="AN190" si="384">SUM(AN179:AN189)</f>
        <v>37299510.367305972</v>
      </c>
      <c r="AO190" s="4">
        <f t="shared" ref="AO190" si="385">SUM(AO179:AO189)</f>
        <v>33442427.715506542</v>
      </c>
      <c r="AP190" s="4">
        <f t="shared" ref="AP190" si="386">SUM(AP179:AP189)</f>
        <v>31983810.558940746</v>
      </c>
      <c r="AQ190" s="20">
        <f t="shared" ref="AQ190" si="387">SUM(AQ179:AQ189)</f>
        <v>7246.6500747700784</v>
      </c>
      <c r="AR190" s="20">
        <f t="shared" ref="AR190" si="388">SUM(AR179:AR189)</f>
        <v>5220.3566126732821</v>
      </c>
      <c r="AS190" s="20">
        <f t="shared" ref="AS190" si="389">SUM(AS179:AS189)</f>
        <v>4044.3335657483058</v>
      </c>
      <c r="AT190" s="86">
        <f t="shared" ref="AT190" si="390">SUM(AT179:AT189)</f>
        <v>3039293.0320959529</v>
      </c>
      <c r="AU190" s="86">
        <f t="shared" ref="AU190" si="391">SUM(AU179:AU189)</f>
        <v>2787960.3958672807</v>
      </c>
      <c r="AV190" s="20">
        <f t="shared" ref="AV190" si="392">SUM(AV179:AV189)</f>
        <v>2272423.6321826074</v>
      </c>
      <c r="AW190" s="20">
        <f t="shared" ref="AW190" si="393">SUM(AW179:AW189)</f>
        <v>1791046.4172270559</v>
      </c>
      <c r="AX190" s="20">
        <f t="shared" ref="AX190" si="394">SUM(AX179:AX189)</f>
        <v>906559.55230986502</v>
      </c>
      <c r="AY190" s="20">
        <f t="shared" ref="AY190" si="395">SUM(AY179:AY189)</f>
        <v>400495.17293909861</v>
      </c>
      <c r="AZ190" s="20">
        <f t="shared" ref="AZ190" si="396">SUM(AZ179:AZ189)</f>
        <v>382795.49453299271</v>
      </c>
      <c r="BA190" s="20">
        <f t="shared" ref="BA190" si="397">SUM(BA179:BA189)</f>
        <v>354140.99471923284</v>
      </c>
      <c r="BB190" s="20">
        <f t="shared" ref="BB190" si="398">SUM(BB179:BB189)</f>
        <v>30.000000000000007</v>
      </c>
      <c r="BC190" s="20">
        <f t="shared" ref="BC190" si="399">SUM(BC179:BC189)</f>
        <v>42.726252283993965</v>
      </c>
      <c r="BD190" s="20">
        <f t="shared" ref="BD190" si="400">SUM(BD179:BD189)</f>
        <v>44.780915310608997</v>
      </c>
      <c r="BF190" t="s">
        <v>72</v>
      </c>
      <c r="BG190" s="4">
        <f>SUM(BG179:BG189)</f>
        <v>345148206.25208402</v>
      </c>
      <c r="BH190" s="4">
        <f>SUM(BH179:BH189)</f>
        <v>4296604.9691098761</v>
      </c>
      <c r="BJ190" s="85">
        <f t="shared" ref="BJ190:CE190" si="401">SUM(BJ179:BJ189)</f>
        <v>206887365.71165776</v>
      </c>
      <c r="BK190" s="85">
        <f t="shared" si="401"/>
        <v>316331757.27541369</v>
      </c>
      <c r="BL190" s="4">
        <f t="shared" si="401"/>
        <v>177571468.80285403</v>
      </c>
      <c r="BM190" s="4">
        <f t="shared" si="401"/>
        <v>121375030.92280269</v>
      </c>
      <c r="BN190" s="4">
        <f t="shared" si="401"/>
        <v>113541804.83142748</v>
      </c>
      <c r="BO190" s="4">
        <f t="shared" si="401"/>
        <v>73725867.199561626</v>
      </c>
      <c r="BP190" s="4">
        <f t="shared" si="401"/>
        <v>29544128.954451937</v>
      </c>
      <c r="BQ190" s="4">
        <f t="shared" si="401"/>
        <v>38772884.696875788</v>
      </c>
      <c r="BR190" s="20">
        <f t="shared" si="401"/>
        <v>17370.46089232638</v>
      </c>
      <c r="BS190" s="20">
        <f t="shared" si="401"/>
        <v>5052.9528698586491</v>
      </c>
      <c r="BT190" s="20">
        <f t="shared" si="401"/>
        <v>10588.606895115663</v>
      </c>
      <c r="BU190" s="86">
        <f t="shared" si="401"/>
        <v>3339170.4800844635</v>
      </c>
      <c r="BV190" s="86">
        <f t="shared" si="401"/>
        <v>2530979.7998811025</v>
      </c>
      <c r="BW190" s="20">
        <f t="shared" si="401"/>
        <v>1921990.6009877902</v>
      </c>
      <c r="BX190" s="20">
        <f t="shared" si="401"/>
        <v>1799108.3093743038</v>
      </c>
      <c r="BY190" s="20">
        <f t="shared" si="401"/>
        <v>908451.35798422387</v>
      </c>
      <c r="BZ190" s="20">
        <f t="shared" si="401"/>
        <v>464227.54730032972</v>
      </c>
      <c r="CA190" s="20">
        <f t="shared" si="401"/>
        <v>232898.23534734311</v>
      </c>
      <c r="CB190" s="20">
        <f t="shared" si="401"/>
        <v>227283.93253357991</v>
      </c>
      <c r="CC190" s="20">
        <f t="shared" si="401"/>
        <v>33.255276074354192</v>
      </c>
      <c r="CD190" s="20">
        <f t="shared" si="401"/>
        <v>62.016725009548296</v>
      </c>
      <c r="CE190" s="20">
        <f t="shared" si="401"/>
        <v>6.1756963275004387E-3</v>
      </c>
      <c r="CG190" t="s">
        <v>72</v>
      </c>
      <c r="CH190" s="4">
        <f>SUM(CH179:CH189)</f>
        <v>345148206.25208402</v>
      </c>
      <c r="CI190" s="4">
        <f>SUM(CI179:CI189)</f>
        <v>4296604.9691098761</v>
      </c>
      <c r="CK190" s="85">
        <f t="shared" ref="CK190:DF190" si="402">SUM(CK179:CK189)</f>
        <v>183758063.31201822</v>
      </c>
      <c r="CL190" s="85">
        <f t="shared" si="402"/>
        <v>253522223.58909833</v>
      </c>
      <c r="CM190" s="4">
        <f t="shared" si="402"/>
        <v>173428015.60569105</v>
      </c>
      <c r="CN190" s="4">
        <f t="shared" si="402"/>
        <v>71719092.1078614</v>
      </c>
      <c r="CO190" s="4">
        <f t="shared" si="402"/>
        <v>82905406.45229876</v>
      </c>
      <c r="CP190" s="4">
        <f t="shared" si="402"/>
        <v>55114213.806673072</v>
      </c>
      <c r="CQ190" s="4">
        <f t="shared" si="402"/>
        <v>18274251.765952654</v>
      </c>
      <c r="CR190" s="4">
        <f t="shared" si="402"/>
        <v>27829015.844412871</v>
      </c>
      <c r="CS190" s="20">
        <f t="shared" si="402"/>
        <v>13306.853241875137</v>
      </c>
      <c r="CT190" s="20">
        <f t="shared" si="402"/>
        <v>4620.2998954876412</v>
      </c>
      <c r="CU190" s="20">
        <f t="shared" si="402"/>
        <v>7394.1414208724163</v>
      </c>
      <c r="CV190" s="86">
        <f t="shared" si="402"/>
        <v>1791067.897059788</v>
      </c>
      <c r="CW190" s="86">
        <f t="shared" si="402"/>
        <v>2325364.8436244437</v>
      </c>
      <c r="CX190" s="20">
        <f t="shared" si="402"/>
        <v>2574766.44100306</v>
      </c>
      <c r="CY190" s="20">
        <f t="shared" si="402"/>
        <v>653661.68938895327</v>
      </c>
      <c r="CZ190" s="20">
        <f t="shared" si="402"/>
        <v>760427.68472649378</v>
      </c>
      <c r="DA190" s="20">
        <f t="shared" si="402"/>
        <v>533237.7882748819</v>
      </c>
      <c r="DB190" s="20">
        <f t="shared" si="402"/>
        <v>139898.29957641341</v>
      </c>
      <c r="DC190" s="20">
        <f t="shared" si="402"/>
        <v>255254.21070047759</v>
      </c>
      <c r="DD190" s="20">
        <f t="shared" si="402"/>
        <v>105.63689571267791</v>
      </c>
      <c r="DE190" s="20">
        <f t="shared" si="402"/>
        <v>32.512213985012878</v>
      </c>
      <c r="DF190" s="20">
        <f t="shared" si="402"/>
        <v>67.820786144380335</v>
      </c>
      <c r="DH190" t="s">
        <v>72</v>
      </c>
      <c r="DI190" s="4">
        <f>SUM(DI179:DI189)</f>
        <v>345148206.25208402</v>
      </c>
      <c r="DJ190" s="4">
        <f>SUM(DJ179:DJ189)</f>
        <v>4296604.9691098761</v>
      </c>
      <c r="DL190" s="85">
        <f t="shared" ref="DL190:EG190" si="403">SUM(DL179:DL189)</f>
        <v>354332196.7519539</v>
      </c>
      <c r="DM190" s="85">
        <f t="shared" si="403"/>
        <v>508090291.28636837</v>
      </c>
      <c r="DN190" s="4">
        <f t="shared" si="403"/>
        <v>110003889.29155712</v>
      </c>
      <c r="DO190" s="4">
        <f t="shared" si="403"/>
        <v>159826796.55785802</v>
      </c>
      <c r="DP190" s="4">
        <f t="shared" si="403"/>
        <v>146352037.86919445</v>
      </c>
      <c r="DQ190" s="4">
        <f t="shared" si="403"/>
        <v>52892792.064223729</v>
      </c>
      <c r="DR190" s="4">
        <f t="shared" si="403"/>
        <v>76208544.628076658</v>
      </c>
      <c r="DS190" s="4">
        <f t="shared" si="403"/>
        <v>77754678.206222132</v>
      </c>
      <c r="DT190" s="20">
        <f t="shared" si="403"/>
        <v>3510.5241053806317</v>
      </c>
      <c r="DU190" s="20">
        <f t="shared" si="403"/>
        <v>4426.4524869875431</v>
      </c>
      <c r="DV190" s="20">
        <f t="shared" si="403"/>
        <v>4118.0610161941258</v>
      </c>
      <c r="DW190" s="86">
        <f t="shared" si="403"/>
        <v>2336673.9332203111</v>
      </c>
      <c r="DX190" s="86">
        <f t="shared" si="403"/>
        <v>4958091.0208538407</v>
      </c>
      <c r="DY190" s="20">
        <f t="shared" si="403"/>
        <v>2336178.3059960236</v>
      </c>
      <c r="DZ190" s="20">
        <f t="shared" si="403"/>
        <v>1236470.1000883195</v>
      </c>
      <c r="EA190" s="20">
        <f t="shared" si="403"/>
        <v>1428145.2278999325</v>
      </c>
      <c r="EB190" s="20">
        <f t="shared" si="403"/>
        <v>763383.80230005656</v>
      </c>
      <c r="EC190" s="20">
        <f t="shared" si="403"/>
        <v>496424.12792775134</v>
      </c>
      <c r="ED190" s="20">
        <f t="shared" si="403"/>
        <v>758752.48642837571</v>
      </c>
      <c r="EE190" s="20">
        <f t="shared" si="403"/>
        <v>21.745542035530505</v>
      </c>
      <c r="EF190" s="20">
        <f t="shared" si="403"/>
        <v>24.827897661882215</v>
      </c>
      <c r="EG190" s="20">
        <f t="shared" si="403"/>
        <v>40.185222386413521</v>
      </c>
      <c r="EI190" t="s">
        <v>72</v>
      </c>
      <c r="EJ190">
        <f>SUM(EJ179:EJ189)</f>
        <v>345148206.25208402</v>
      </c>
      <c r="EK190">
        <f>SUM(EK179:EK189)</f>
        <v>4296604.9691098761</v>
      </c>
      <c r="EL190">
        <f t="shared" ref="EL190" si="404">SUM(EL179:EL189)</f>
        <v>0</v>
      </c>
      <c r="EM190" s="84">
        <f t="shared" ref="EM190" si="405">SUM(EM179:EM189)</f>
        <v>845562220.54876339</v>
      </c>
      <c r="EN190" s="84">
        <f t="shared" ref="EN190" si="406">SUM(EN179:EN189)</f>
        <v>180201310.08321431</v>
      </c>
      <c r="EO190">
        <f t="shared" ref="EO190" si="407">SUM(EO179:EO189)</f>
        <v>33752855.847589903</v>
      </c>
      <c r="EP190">
        <f t="shared" ref="EP190" si="408">SUM(EP179:EP189)</f>
        <v>116382755.33558847</v>
      </c>
      <c r="EQ190">
        <f t="shared" ref="EQ190" si="409">SUM(EQ179:EQ189)</f>
        <v>16709505.981529884</v>
      </c>
      <c r="ER190">
        <f t="shared" ref="ER190" si="410">SUM(ER179:ER189)</f>
        <v>14767403.178976838</v>
      </c>
      <c r="ES190">
        <f t="shared" ref="ES190" si="411">SUM(ES179:ES189)</f>
        <v>32162849.428138915</v>
      </c>
      <c r="ET190">
        <f t="shared" ref="ET190" si="412">SUM(ET179:ET189)</f>
        <v>9705845.2334282938</v>
      </c>
      <c r="EU190">
        <f t="shared" ref="EU190" si="413">SUM(EU179:EU189)</f>
        <v>34674.667494360874</v>
      </c>
      <c r="EV190">
        <f t="shared" ref="EV190" si="414">SUM(EV179:EV189)</f>
        <v>70116.878267841603</v>
      </c>
      <c r="EW190">
        <f t="shared" ref="EW190" si="415">SUM(EW179:EW189)</f>
        <v>57995.27990829898</v>
      </c>
      <c r="EX190" s="84">
        <f t="shared" ref="EX190" si="416">SUM(EX179:EX189)</f>
        <v>8157448.660422748</v>
      </c>
      <c r="EY190" s="84">
        <f t="shared" ref="EY190" si="417">SUM(EY179:EY189)</f>
        <v>863190.80093806935</v>
      </c>
      <c r="EZ190">
        <f t="shared" ref="EZ190" si="418">SUM(EZ179:EZ189)</f>
        <v>1145300.1339592608</v>
      </c>
      <c r="FA190">
        <f t="shared" ref="FA190" si="419">SUM(FA179:FA189)</f>
        <v>1718129.1228804216</v>
      </c>
      <c r="FB190">
        <f t="shared" ref="FB190" si="420">SUM(FB179:FB189)</f>
        <v>78741.157401373261</v>
      </c>
      <c r="FC190">
        <f t="shared" ref="FC190" si="421">SUM(FC179:FC189)</f>
        <v>56695.775183231526</v>
      </c>
      <c r="FD190">
        <f t="shared" ref="FD190" si="422">SUM(FD179:FD189)</f>
        <v>170089.9583781345</v>
      </c>
      <c r="FE190">
        <f t="shared" ref="FE190" si="423">SUM(FE179:FE189)</f>
        <v>45130.372066306118</v>
      </c>
      <c r="FF190">
        <f t="shared" ref="FF190" si="424">SUM(FF179:FF189)</f>
        <v>75.137964802916471</v>
      </c>
      <c r="FG190">
        <f t="shared" ref="FG190" si="425">SUM(FG179:FG189)</f>
        <v>317.94176979708959</v>
      </c>
      <c r="FH190">
        <f t="shared" ref="FH190" si="426">SUM(FH179:FH189)</f>
        <v>265.99892407659627</v>
      </c>
      <c r="FJ190" t="s">
        <v>72</v>
      </c>
      <c r="FK190" s="4">
        <f>SUM(FK179:FK189)</f>
        <v>345148206.25208402</v>
      </c>
      <c r="FL190" s="4">
        <f>SUM(FL179:FL189)</f>
        <v>4296604.9691098761</v>
      </c>
      <c r="FN190" s="85">
        <f t="shared" ref="FN190:GI190" si="427">SUM(FN179:FN189)</f>
        <v>357073101.63305497</v>
      </c>
      <c r="FO190" s="85">
        <f t="shared" si="427"/>
        <v>369472018.46830356</v>
      </c>
      <c r="FP190" s="4">
        <f t="shared" si="427"/>
        <v>173428015.60569105</v>
      </c>
      <c r="FQ190" s="4">
        <f t="shared" si="427"/>
        <v>144788075.18479031</v>
      </c>
      <c r="FR190" s="4">
        <f t="shared" si="427"/>
        <v>123347893.95891324</v>
      </c>
      <c r="FS190" s="4">
        <f t="shared" si="427"/>
        <v>55114213.806673072</v>
      </c>
      <c r="FT190" s="4">
        <f t="shared" si="427"/>
        <v>37187670.283221543</v>
      </c>
      <c r="FU190" s="4">
        <f t="shared" si="427"/>
        <v>39531572.708405942</v>
      </c>
      <c r="FV190" s="20">
        <f t="shared" si="427"/>
        <v>13362.456282666462</v>
      </c>
      <c r="FW190" s="20">
        <f t="shared" si="427"/>
        <v>9319.5539317741204</v>
      </c>
      <c r="FX190" s="20">
        <f t="shared" si="427"/>
        <v>10516.431759697902</v>
      </c>
      <c r="FY190" s="86">
        <f t="shared" si="427"/>
        <v>3377515.9554253942</v>
      </c>
      <c r="FZ190" s="86">
        <f t="shared" si="427"/>
        <v>3411226.2147318451</v>
      </c>
      <c r="GA190" s="20">
        <f t="shared" si="427"/>
        <v>2574766.44100306</v>
      </c>
      <c r="GB190" s="20">
        <f t="shared" si="427"/>
        <v>1362032.3233062497</v>
      </c>
      <c r="GC190" s="20">
        <f t="shared" si="427"/>
        <v>1138834.7381459572</v>
      </c>
      <c r="GD190" s="20">
        <f t="shared" si="427"/>
        <v>533237.7882748819</v>
      </c>
      <c r="GE190" s="20">
        <f t="shared" si="427"/>
        <v>318958.29407499277</v>
      </c>
      <c r="GF190" s="20">
        <f t="shared" si="427"/>
        <v>364983.35568559711</v>
      </c>
      <c r="GG190" s="20">
        <f t="shared" si="427"/>
        <v>106.07830229578332</v>
      </c>
      <c r="GH190" s="20">
        <f t="shared" si="427"/>
        <v>76.518468417030689</v>
      </c>
      <c r="GI190" s="20">
        <f t="shared" si="427"/>
        <v>97.095113867730149</v>
      </c>
      <c r="GK190" t="s">
        <v>72</v>
      </c>
      <c r="GL190">
        <f>SUM(GL179:GL189)</f>
        <v>345148206.25208402</v>
      </c>
      <c r="GM190">
        <f t="shared" ref="GM190:HI190" si="428">SUM(GM179:GM189)</f>
        <v>4296604.9691098761</v>
      </c>
      <c r="GN190">
        <f t="shared" si="428"/>
        <v>0</v>
      </c>
      <c r="GO190" s="84">
        <f t="shared" si="428"/>
        <v>438251933.12930381</v>
      </c>
      <c r="GP190" s="84">
        <f t="shared" si="428"/>
        <v>735246048.77553487</v>
      </c>
      <c r="GQ190">
        <f t="shared" si="428"/>
        <v>144429907.1580013</v>
      </c>
      <c r="GR190">
        <f t="shared" si="428"/>
        <v>195525815.19725811</v>
      </c>
      <c r="GS190">
        <f t="shared" si="428"/>
        <v>182910695.18698201</v>
      </c>
      <c r="GT190">
        <f t="shared" si="428"/>
        <v>55567625.859502003</v>
      </c>
      <c r="GU190">
        <f t="shared" si="428"/>
        <v>60341091.76434242</v>
      </c>
      <c r="GV190">
        <f t="shared" si="428"/>
        <v>49456072.399539404</v>
      </c>
      <c r="GW190">
        <f t="shared" si="428"/>
        <v>7229.0111779145855</v>
      </c>
      <c r="GX190">
        <f t="shared" si="428"/>
        <v>8761.6010398432591</v>
      </c>
      <c r="GY190">
        <f t="shared" si="428"/>
        <v>9198.1199040338215</v>
      </c>
      <c r="GZ190" s="84">
        <f t="shared" si="428"/>
        <v>0</v>
      </c>
      <c r="HA190" s="84">
        <f t="shared" si="428"/>
        <v>0</v>
      </c>
      <c r="HB190">
        <f t="shared" si="428"/>
        <v>0</v>
      </c>
      <c r="HC190">
        <f t="shared" si="428"/>
        <v>0</v>
      </c>
      <c r="HD190">
        <f t="shared" si="428"/>
        <v>0</v>
      </c>
      <c r="HE190">
        <f t="shared" si="428"/>
        <v>0</v>
      </c>
      <c r="HF190">
        <f t="shared" si="428"/>
        <v>0</v>
      </c>
      <c r="HG190">
        <f t="shared" si="428"/>
        <v>0</v>
      </c>
      <c r="HH190">
        <f t="shared" si="428"/>
        <v>0</v>
      </c>
      <c r="HI190">
        <f t="shared" si="428"/>
        <v>0</v>
      </c>
      <c r="HJ190">
        <f>SUM(HJ179:HJ189)</f>
        <v>0</v>
      </c>
      <c r="HL190" t="s">
        <v>72</v>
      </c>
      <c r="HM190">
        <f>SUM(HM179:HM189)</f>
        <v>345148206.25208402</v>
      </c>
      <c r="HN190">
        <f>SUM(HN179:HN189)</f>
        <v>4296604.9691098761</v>
      </c>
      <c r="HO190">
        <f t="shared" ref="HO190:IK190" si="429">SUM(HO179:HO189)</f>
        <v>0</v>
      </c>
      <c r="HP190" s="84">
        <f t="shared" si="429"/>
        <v>845562220.54876339</v>
      </c>
      <c r="HQ190" s="84">
        <f t="shared" si="429"/>
        <v>180201310.08321431</v>
      </c>
      <c r="HR190">
        <f t="shared" si="429"/>
        <v>33752855.847589903</v>
      </c>
      <c r="HS190">
        <f t="shared" si="429"/>
        <v>116382755.33558847</v>
      </c>
      <c r="HT190">
        <f t="shared" si="429"/>
        <v>16709505.981529882</v>
      </c>
      <c r="HU190">
        <f t="shared" si="429"/>
        <v>14767403.178976838</v>
      </c>
      <c r="HV190">
        <f t="shared" si="429"/>
        <v>32162849.428138915</v>
      </c>
      <c r="HW190">
        <f t="shared" si="429"/>
        <v>9705845.2334282938</v>
      </c>
      <c r="HX190">
        <f t="shared" si="429"/>
        <v>34815.104435457659</v>
      </c>
      <c r="HY190">
        <f t="shared" si="429"/>
        <v>70400.860800761147</v>
      </c>
      <c r="HZ190">
        <f t="shared" si="429"/>
        <v>58230.168381553944</v>
      </c>
      <c r="IA190" s="84">
        <f t="shared" si="429"/>
        <v>8157448.660422748</v>
      </c>
      <c r="IB190" s="84">
        <f t="shared" si="429"/>
        <v>863190.80093806935</v>
      </c>
      <c r="IC190">
        <f t="shared" si="429"/>
        <v>1145300.1339592608</v>
      </c>
      <c r="ID190">
        <f t="shared" si="429"/>
        <v>1718129.1228804216</v>
      </c>
      <c r="IE190">
        <f t="shared" si="429"/>
        <v>78741.157401373261</v>
      </c>
      <c r="IF190">
        <f t="shared" si="429"/>
        <v>56695.775183231526</v>
      </c>
      <c r="IG190">
        <f t="shared" si="429"/>
        <v>170089.9583781345</v>
      </c>
      <c r="IH190">
        <f t="shared" si="429"/>
        <v>45130.372066306118</v>
      </c>
      <c r="II190">
        <f t="shared" si="429"/>
        <v>75.442283393393964</v>
      </c>
      <c r="IJ190">
        <f t="shared" si="429"/>
        <v>301.41370268464948</v>
      </c>
      <c r="IK190">
        <f t="shared" si="429"/>
        <v>30.761141829253518</v>
      </c>
    </row>
    <row r="191" spans="30:245" x14ac:dyDescent="0.3">
      <c r="AD191">
        <v>190</v>
      </c>
      <c r="AF191" s="4"/>
      <c r="AG191" s="4"/>
      <c r="AI191" s="85"/>
      <c r="AJ191" s="85"/>
      <c r="AK191" s="4"/>
      <c r="AL191" s="4"/>
      <c r="AM191" s="4"/>
      <c r="AN191" s="4"/>
      <c r="AO191" s="4"/>
      <c r="AP191" s="4"/>
      <c r="AQ191" s="20"/>
      <c r="AR191" s="20"/>
      <c r="AS191" s="20"/>
      <c r="AT191" s="86"/>
      <c r="AU191" s="86"/>
      <c r="AV191" s="20"/>
      <c r="AW191" s="20"/>
      <c r="AX191" s="20"/>
      <c r="AY191" s="20"/>
      <c r="AZ191" s="20"/>
      <c r="BA191" s="20"/>
      <c r="BB191" s="20"/>
      <c r="BC191" s="20"/>
      <c r="BD191" s="20"/>
    </row>
    <row r="192" spans="30:245" x14ac:dyDescent="0.3">
      <c r="AD192">
        <v>191</v>
      </c>
      <c r="AF192" s="4"/>
      <c r="AG192" s="4"/>
      <c r="AI192" s="85"/>
      <c r="AJ192" s="85"/>
      <c r="AK192" s="4"/>
      <c r="AL192" s="4"/>
      <c r="AM192" s="4"/>
      <c r="AN192" s="4"/>
      <c r="AO192" s="4"/>
      <c r="AP192" s="4"/>
      <c r="AQ192" s="20"/>
      <c r="AR192" s="20"/>
      <c r="AS192" s="20"/>
      <c r="AT192" s="86"/>
      <c r="AU192" s="86"/>
      <c r="AV192" s="20"/>
      <c r="AW192" s="20"/>
      <c r="AX192" s="20"/>
      <c r="AY192" s="20"/>
      <c r="AZ192" s="20"/>
      <c r="BA192" s="20"/>
      <c r="BB192" s="20"/>
      <c r="BC192" s="20"/>
      <c r="BD192" s="20"/>
    </row>
    <row r="193" spans="27:245" x14ac:dyDescent="0.3">
      <c r="AD193">
        <v>192</v>
      </c>
      <c r="AF193" s="4"/>
      <c r="AG193" s="4"/>
      <c r="AI193" s="85"/>
      <c r="AJ193" s="85"/>
      <c r="AK193" s="4"/>
      <c r="AL193" s="4"/>
      <c r="AM193" s="4"/>
      <c r="AN193" s="4"/>
      <c r="AO193" s="4"/>
      <c r="AP193" s="4"/>
      <c r="AQ193" s="20"/>
      <c r="AR193" s="20"/>
      <c r="AS193" s="20"/>
      <c r="AT193" s="86"/>
      <c r="AU193" s="86"/>
      <c r="AV193" s="20"/>
      <c r="AW193" s="20"/>
      <c r="AX193" s="20"/>
      <c r="AY193" s="20"/>
      <c r="AZ193" s="20"/>
      <c r="BA193" s="20"/>
      <c r="BB193" s="20"/>
      <c r="BC193" s="20"/>
      <c r="BD193" s="20"/>
    </row>
    <row r="194" spans="27:245" x14ac:dyDescent="0.3">
      <c r="AD194">
        <v>193</v>
      </c>
      <c r="AF194" s="4"/>
      <c r="AG194" s="4"/>
      <c r="AI194" s="85"/>
      <c r="AJ194" s="85"/>
      <c r="AK194" s="4"/>
      <c r="AL194" s="4"/>
      <c r="AM194" s="4"/>
      <c r="AN194" s="4"/>
      <c r="AO194" s="4"/>
      <c r="AP194" s="4"/>
      <c r="AQ194" s="20"/>
      <c r="AR194" s="20"/>
      <c r="AS194" s="20"/>
      <c r="AT194" s="86"/>
      <c r="AU194" s="86"/>
      <c r="AV194" s="20"/>
      <c r="AW194" s="20"/>
      <c r="AX194" s="20"/>
      <c r="AY194" s="20"/>
      <c r="AZ194" s="20"/>
      <c r="BA194" s="20"/>
      <c r="BB194" s="20"/>
      <c r="BC194" s="20"/>
      <c r="BD194" s="20"/>
    </row>
    <row r="195" spans="27:245" x14ac:dyDescent="0.3">
      <c r="AD195">
        <v>194</v>
      </c>
      <c r="AF195" s="4"/>
      <c r="AG195" s="4"/>
      <c r="AI195" s="85"/>
      <c r="AJ195" s="85"/>
      <c r="AK195" s="4"/>
      <c r="AL195" s="4"/>
      <c r="AM195" s="4"/>
      <c r="AN195" s="4"/>
      <c r="AO195" s="4"/>
      <c r="AP195" s="4"/>
      <c r="AQ195" s="20"/>
      <c r="AR195" s="20"/>
      <c r="AS195" s="20"/>
      <c r="AT195" s="86"/>
      <c r="AU195" s="86"/>
      <c r="AV195" s="20"/>
      <c r="AW195" s="20"/>
      <c r="AX195" s="20"/>
      <c r="AY195" s="20"/>
      <c r="AZ195" s="20"/>
      <c r="BA195" s="20"/>
      <c r="BB195" s="20"/>
      <c r="BC195" s="20"/>
      <c r="BD195" s="20"/>
    </row>
    <row r="196" spans="27:245" x14ac:dyDescent="0.3">
      <c r="AD196">
        <v>195</v>
      </c>
    </row>
    <row r="197" spans="27:245" x14ac:dyDescent="0.3">
      <c r="AD197">
        <v>196</v>
      </c>
      <c r="AI197" s="84" t="s">
        <v>192</v>
      </c>
      <c r="AT197" s="84" t="s">
        <v>244</v>
      </c>
      <c r="BJ197" s="84" t="s">
        <v>192</v>
      </c>
      <c r="BU197" s="84" t="s">
        <v>244</v>
      </c>
      <c r="CK197" s="84" t="s">
        <v>192</v>
      </c>
      <c r="CV197" s="84" t="s">
        <v>244</v>
      </c>
      <c r="DL197" s="84" t="s">
        <v>192</v>
      </c>
      <c r="DW197" s="84" t="s">
        <v>244</v>
      </c>
      <c r="EM197" s="84" t="s">
        <v>192</v>
      </c>
      <c r="EX197" s="84" t="s">
        <v>244</v>
      </c>
      <c r="FN197" s="84" t="s">
        <v>192</v>
      </c>
      <c r="FO197" s="84"/>
      <c r="FY197" s="84" t="s">
        <v>244</v>
      </c>
      <c r="FZ197" s="84"/>
      <c r="GO197" s="84" t="s">
        <v>192</v>
      </c>
      <c r="GP197" s="84"/>
      <c r="GZ197" s="84" t="s">
        <v>244</v>
      </c>
      <c r="HA197" s="84"/>
      <c r="HP197" s="84" t="s">
        <v>192</v>
      </c>
      <c r="HQ197" s="84"/>
      <c r="IA197" s="84" t="s">
        <v>244</v>
      </c>
      <c r="IB197" s="84"/>
    </row>
    <row r="198" spans="27:245" x14ac:dyDescent="0.3">
      <c r="AB198" t="s">
        <v>581</v>
      </c>
      <c r="AC198" t="s">
        <v>582</v>
      </c>
      <c r="AD198">
        <v>197</v>
      </c>
      <c r="AE198" s="1" t="s">
        <v>256</v>
      </c>
      <c r="AI198" s="84" t="s">
        <v>80</v>
      </c>
      <c r="AK198" t="s">
        <v>83</v>
      </c>
      <c r="AN198" t="s">
        <v>90</v>
      </c>
      <c r="AQ198" t="s">
        <v>91</v>
      </c>
      <c r="AT198" s="84" t="s">
        <v>80</v>
      </c>
      <c r="AV198" t="s">
        <v>83</v>
      </c>
      <c r="AY198" t="s">
        <v>90</v>
      </c>
      <c r="BB198" t="s">
        <v>91</v>
      </c>
      <c r="BF198" s="1" t="s">
        <v>256</v>
      </c>
      <c r="BJ198" s="84" t="s">
        <v>80</v>
      </c>
      <c r="BL198" t="s">
        <v>83</v>
      </c>
      <c r="BO198" t="s">
        <v>90</v>
      </c>
      <c r="BR198" t="s">
        <v>91</v>
      </c>
      <c r="BU198" s="84" t="s">
        <v>80</v>
      </c>
      <c r="BW198" t="s">
        <v>83</v>
      </c>
      <c r="BZ198" t="s">
        <v>90</v>
      </c>
      <c r="CC198" t="s">
        <v>91</v>
      </c>
      <c r="CG198" s="1" t="s">
        <v>256</v>
      </c>
      <c r="CK198" s="84" t="s">
        <v>80</v>
      </c>
      <c r="CM198" t="s">
        <v>83</v>
      </c>
      <c r="CP198" t="s">
        <v>90</v>
      </c>
      <c r="CS198" t="s">
        <v>91</v>
      </c>
      <c r="CV198" s="84" t="s">
        <v>80</v>
      </c>
      <c r="CX198" t="s">
        <v>83</v>
      </c>
      <c r="DA198" t="s">
        <v>90</v>
      </c>
      <c r="DD198" t="s">
        <v>91</v>
      </c>
      <c r="DH198" s="1" t="s">
        <v>256</v>
      </c>
      <c r="DL198" s="84" t="s">
        <v>80</v>
      </c>
      <c r="DN198" t="s">
        <v>83</v>
      </c>
      <c r="DQ198" t="s">
        <v>90</v>
      </c>
      <c r="DT198" t="s">
        <v>91</v>
      </c>
      <c r="DW198" s="84" t="s">
        <v>80</v>
      </c>
      <c r="DY198" t="s">
        <v>83</v>
      </c>
      <c r="EB198" t="s">
        <v>90</v>
      </c>
      <c r="EE198" t="s">
        <v>91</v>
      </c>
      <c r="EI198" s="1" t="s">
        <v>256</v>
      </c>
      <c r="EM198" s="84" t="s">
        <v>80</v>
      </c>
      <c r="EO198" t="s">
        <v>83</v>
      </c>
      <c r="ER198" t="s">
        <v>90</v>
      </c>
      <c r="EU198" t="s">
        <v>91</v>
      </c>
      <c r="EX198" s="84" t="s">
        <v>80</v>
      </c>
      <c r="EZ198" t="s">
        <v>83</v>
      </c>
      <c r="FC198" t="s">
        <v>90</v>
      </c>
      <c r="FF198" t="s">
        <v>91</v>
      </c>
      <c r="FJ198" s="1" t="s">
        <v>256</v>
      </c>
      <c r="FN198" s="84" t="s">
        <v>80</v>
      </c>
      <c r="FO198" s="84"/>
      <c r="FP198" t="s">
        <v>83</v>
      </c>
      <c r="FS198" t="s">
        <v>90</v>
      </c>
      <c r="FV198" t="s">
        <v>91</v>
      </c>
      <c r="FY198" s="84" t="s">
        <v>80</v>
      </c>
      <c r="FZ198" s="84"/>
      <c r="GA198" t="s">
        <v>83</v>
      </c>
      <c r="GD198" t="s">
        <v>90</v>
      </c>
      <c r="GG198" t="s">
        <v>91</v>
      </c>
      <c r="GK198" s="1" t="s">
        <v>256</v>
      </c>
      <c r="GO198" s="84" t="s">
        <v>80</v>
      </c>
      <c r="GP198" s="84"/>
      <c r="GQ198" t="s">
        <v>83</v>
      </c>
      <c r="GT198" t="s">
        <v>90</v>
      </c>
      <c r="GW198" t="s">
        <v>91</v>
      </c>
      <c r="GZ198" s="84" t="s">
        <v>80</v>
      </c>
      <c r="HA198" s="84"/>
      <c r="HB198" t="s">
        <v>83</v>
      </c>
      <c r="HE198" t="s">
        <v>90</v>
      </c>
      <c r="HH198" t="s">
        <v>91</v>
      </c>
      <c r="HL198" s="1" t="s">
        <v>256</v>
      </c>
      <c r="HP198" s="84" t="s">
        <v>80</v>
      </c>
      <c r="HQ198" s="84"/>
      <c r="HR198" t="s">
        <v>83</v>
      </c>
      <c r="HU198" t="s">
        <v>90</v>
      </c>
      <c r="HX198" t="s">
        <v>91</v>
      </c>
      <c r="IA198" s="84" t="s">
        <v>80</v>
      </c>
      <c r="IB198" s="84"/>
      <c r="IC198" t="s">
        <v>83</v>
      </c>
      <c r="IF198" t="s">
        <v>90</v>
      </c>
      <c r="II198" t="s">
        <v>91</v>
      </c>
    </row>
    <row r="199" spans="27:245" x14ac:dyDescent="0.3">
      <c r="AA199" t="s">
        <v>4</v>
      </c>
      <c r="AB199">
        <f>SUM(AF200:AF234)</f>
        <v>374736658.47205091</v>
      </c>
      <c r="AC199">
        <f>SUM(AG200:AG234)</f>
        <v>1254987.0417640386</v>
      </c>
      <c r="AD199">
        <v>198</v>
      </c>
      <c r="AE199" s="1" t="s">
        <v>4</v>
      </c>
      <c r="AF199" t="s">
        <v>192</v>
      </c>
      <c r="AG199" t="s">
        <v>244</v>
      </c>
      <c r="AI199" s="84" t="s">
        <v>96</v>
      </c>
      <c r="AJ199" s="84" t="s">
        <v>99</v>
      </c>
      <c r="AK199" t="s">
        <v>95</v>
      </c>
      <c r="AL199" t="s">
        <v>96</v>
      </c>
      <c r="AM199" t="s">
        <v>99</v>
      </c>
      <c r="AN199" t="s">
        <v>95</v>
      </c>
      <c r="AO199" t="s">
        <v>96</v>
      </c>
      <c r="AP199" t="s">
        <v>99</v>
      </c>
      <c r="AQ199" t="s">
        <v>95</v>
      </c>
      <c r="AR199" t="s">
        <v>96</v>
      </c>
      <c r="AS199" t="s">
        <v>99</v>
      </c>
      <c r="AT199" s="84" t="s">
        <v>96</v>
      </c>
      <c r="AU199" s="84" t="s">
        <v>99</v>
      </c>
      <c r="AV199" t="s">
        <v>95</v>
      </c>
      <c r="AW199" t="s">
        <v>96</v>
      </c>
      <c r="AX199" t="s">
        <v>99</v>
      </c>
      <c r="AY199" t="s">
        <v>95</v>
      </c>
      <c r="AZ199" t="s">
        <v>96</v>
      </c>
      <c r="BA199" t="s">
        <v>99</v>
      </c>
      <c r="BB199" t="s">
        <v>95</v>
      </c>
      <c r="BC199" t="s">
        <v>96</v>
      </c>
      <c r="BD199" t="s">
        <v>99</v>
      </c>
      <c r="BF199" s="1" t="s">
        <v>5</v>
      </c>
      <c r="BG199" t="s">
        <v>192</v>
      </c>
      <c r="BH199" t="s">
        <v>244</v>
      </c>
      <c r="BJ199" s="84" t="s">
        <v>96</v>
      </c>
      <c r="BK199" s="84" t="s">
        <v>99</v>
      </c>
      <c r="BL199" t="s">
        <v>95</v>
      </c>
      <c r="BM199" t="s">
        <v>96</v>
      </c>
      <c r="BN199" t="s">
        <v>99</v>
      </c>
      <c r="BO199" t="s">
        <v>95</v>
      </c>
      <c r="BP199" t="s">
        <v>96</v>
      </c>
      <c r="BQ199" t="s">
        <v>99</v>
      </c>
      <c r="BR199" t="s">
        <v>95</v>
      </c>
      <c r="BS199" t="s">
        <v>96</v>
      </c>
      <c r="BT199" t="s">
        <v>99</v>
      </c>
      <c r="BU199" s="84" t="s">
        <v>96</v>
      </c>
      <c r="BV199" s="84" t="s">
        <v>99</v>
      </c>
      <c r="BW199" t="s">
        <v>95</v>
      </c>
      <c r="BX199" t="s">
        <v>96</v>
      </c>
      <c r="BY199" t="s">
        <v>99</v>
      </c>
      <c r="BZ199" t="s">
        <v>95</v>
      </c>
      <c r="CA199" t="s">
        <v>96</v>
      </c>
      <c r="CB199" t="s">
        <v>99</v>
      </c>
      <c r="CC199" t="s">
        <v>95</v>
      </c>
      <c r="CD199" t="s">
        <v>96</v>
      </c>
      <c r="CE199" t="s">
        <v>99</v>
      </c>
      <c r="CG199" s="1" t="s">
        <v>6</v>
      </c>
      <c r="CH199" t="s">
        <v>192</v>
      </c>
      <c r="CI199" t="s">
        <v>244</v>
      </c>
      <c r="CK199" s="84" t="s">
        <v>96</v>
      </c>
      <c r="CL199" s="84" t="s">
        <v>99</v>
      </c>
      <c r="CM199" t="s">
        <v>95</v>
      </c>
      <c r="CN199" t="s">
        <v>96</v>
      </c>
      <c r="CO199" t="s">
        <v>99</v>
      </c>
      <c r="CP199" t="s">
        <v>95</v>
      </c>
      <c r="CQ199" t="s">
        <v>96</v>
      </c>
      <c r="CR199" t="s">
        <v>99</v>
      </c>
      <c r="CS199" t="s">
        <v>95</v>
      </c>
      <c r="CT199" t="s">
        <v>96</v>
      </c>
      <c r="CU199" t="s">
        <v>99</v>
      </c>
      <c r="CV199" s="84" t="s">
        <v>96</v>
      </c>
      <c r="CW199" s="84" t="s">
        <v>99</v>
      </c>
      <c r="CX199" t="s">
        <v>95</v>
      </c>
      <c r="CY199" t="s">
        <v>96</v>
      </c>
      <c r="CZ199" t="s">
        <v>99</v>
      </c>
      <c r="DA199" t="s">
        <v>95</v>
      </c>
      <c r="DB199" t="s">
        <v>96</v>
      </c>
      <c r="DC199" t="s">
        <v>99</v>
      </c>
      <c r="DD199" t="s">
        <v>95</v>
      </c>
      <c r="DE199" t="s">
        <v>96</v>
      </c>
      <c r="DF199" t="s">
        <v>99</v>
      </c>
      <c r="DH199" s="1" t="s">
        <v>7</v>
      </c>
      <c r="DI199" t="s">
        <v>192</v>
      </c>
      <c r="DJ199" t="s">
        <v>244</v>
      </c>
      <c r="DL199" s="84" t="s">
        <v>96</v>
      </c>
      <c r="DM199" s="84" t="s">
        <v>99</v>
      </c>
      <c r="DN199" t="s">
        <v>95</v>
      </c>
      <c r="DO199" t="s">
        <v>96</v>
      </c>
      <c r="DP199" t="s">
        <v>99</v>
      </c>
      <c r="DQ199" t="s">
        <v>95</v>
      </c>
      <c r="DR199" t="s">
        <v>96</v>
      </c>
      <c r="DS199" t="s">
        <v>99</v>
      </c>
      <c r="DT199" t="s">
        <v>95</v>
      </c>
      <c r="DU199" t="s">
        <v>96</v>
      </c>
      <c r="DV199" t="s">
        <v>99</v>
      </c>
      <c r="DW199" s="84" t="s">
        <v>96</v>
      </c>
      <c r="DX199" s="84" t="s">
        <v>99</v>
      </c>
      <c r="DY199" t="s">
        <v>95</v>
      </c>
      <c r="DZ199" t="s">
        <v>96</v>
      </c>
      <c r="EA199" t="s">
        <v>99</v>
      </c>
      <c r="EB199" t="s">
        <v>95</v>
      </c>
      <c r="EC199" t="s">
        <v>96</v>
      </c>
      <c r="ED199" t="s">
        <v>99</v>
      </c>
      <c r="EE199" t="s">
        <v>95</v>
      </c>
      <c r="EF199" t="s">
        <v>96</v>
      </c>
      <c r="EG199" t="s">
        <v>99</v>
      </c>
      <c r="EI199" s="1" t="s">
        <v>8</v>
      </c>
      <c r="EJ199" t="s">
        <v>192</v>
      </c>
      <c r="EK199" t="s">
        <v>244</v>
      </c>
      <c r="EM199" s="84" t="s">
        <v>96</v>
      </c>
      <c r="EN199" s="84" t="s">
        <v>99</v>
      </c>
      <c r="EO199" t="s">
        <v>95</v>
      </c>
      <c r="EP199" t="s">
        <v>96</v>
      </c>
      <c r="EQ199" t="s">
        <v>99</v>
      </c>
      <c r="ER199" t="s">
        <v>95</v>
      </c>
      <c r="ES199" t="s">
        <v>96</v>
      </c>
      <c r="ET199" t="s">
        <v>99</v>
      </c>
      <c r="EU199" t="s">
        <v>95</v>
      </c>
      <c r="EV199" t="s">
        <v>96</v>
      </c>
      <c r="EW199" t="s">
        <v>99</v>
      </c>
      <c r="EX199" s="84" t="s">
        <v>96</v>
      </c>
      <c r="EY199" s="84" t="s">
        <v>99</v>
      </c>
      <c r="EZ199" t="s">
        <v>95</v>
      </c>
      <c r="FA199" t="s">
        <v>96</v>
      </c>
      <c r="FB199" t="s">
        <v>99</v>
      </c>
      <c r="FC199" t="s">
        <v>95</v>
      </c>
      <c r="FD199" t="s">
        <v>96</v>
      </c>
      <c r="FE199" t="s">
        <v>99</v>
      </c>
      <c r="FF199" t="s">
        <v>95</v>
      </c>
      <c r="FG199" t="s">
        <v>96</v>
      </c>
      <c r="FH199" t="s">
        <v>99</v>
      </c>
      <c r="FJ199" s="1" t="s">
        <v>914</v>
      </c>
      <c r="FK199" t="s">
        <v>192</v>
      </c>
      <c r="FL199" t="s">
        <v>244</v>
      </c>
      <c r="FN199" s="84" t="s">
        <v>96</v>
      </c>
      <c r="FO199" s="84" t="s">
        <v>99</v>
      </c>
      <c r="FP199" t="s">
        <v>95</v>
      </c>
      <c r="FQ199" t="s">
        <v>96</v>
      </c>
      <c r="FR199" t="s">
        <v>99</v>
      </c>
      <c r="FS199" t="s">
        <v>95</v>
      </c>
      <c r="FT199" t="s">
        <v>96</v>
      </c>
      <c r="FU199" t="s">
        <v>99</v>
      </c>
      <c r="FV199" t="s">
        <v>95</v>
      </c>
      <c r="FW199" t="s">
        <v>96</v>
      </c>
      <c r="FX199" t="s">
        <v>99</v>
      </c>
      <c r="FY199" s="84" t="s">
        <v>96</v>
      </c>
      <c r="FZ199" s="84" t="s">
        <v>99</v>
      </c>
      <c r="GA199" t="s">
        <v>95</v>
      </c>
      <c r="GB199" t="s">
        <v>96</v>
      </c>
      <c r="GC199" t="s">
        <v>99</v>
      </c>
      <c r="GD199" t="s">
        <v>95</v>
      </c>
      <c r="GE199" t="s">
        <v>96</v>
      </c>
      <c r="GF199" t="s">
        <v>99</v>
      </c>
      <c r="GG199" t="s">
        <v>95</v>
      </c>
      <c r="GH199" t="s">
        <v>96</v>
      </c>
      <c r="GI199" t="s">
        <v>99</v>
      </c>
      <c r="GK199" s="1" t="s">
        <v>913</v>
      </c>
      <c r="GL199" t="s">
        <v>192</v>
      </c>
      <c r="GM199" t="s">
        <v>244</v>
      </c>
      <c r="GO199" s="84" t="s">
        <v>96</v>
      </c>
      <c r="GP199" s="84" t="s">
        <v>99</v>
      </c>
      <c r="GQ199" t="s">
        <v>95</v>
      </c>
      <c r="GR199" t="s">
        <v>96</v>
      </c>
      <c r="GS199" t="s">
        <v>99</v>
      </c>
      <c r="GT199" t="s">
        <v>95</v>
      </c>
      <c r="GU199" t="s">
        <v>96</v>
      </c>
      <c r="GV199" t="s">
        <v>99</v>
      </c>
      <c r="GW199" t="s">
        <v>95</v>
      </c>
      <c r="GX199" t="s">
        <v>96</v>
      </c>
      <c r="GY199" t="s">
        <v>99</v>
      </c>
      <c r="GZ199" s="84" t="s">
        <v>96</v>
      </c>
      <c r="HA199" s="84" t="s">
        <v>99</v>
      </c>
      <c r="HB199" t="s">
        <v>95</v>
      </c>
      <c r="HC199" t="s">
        <v>96</v>
      </c>
      <c r="HD199" t="s">
        <v>99</v>
      </c>
      <c r="HE199" t="s">
        <v>95</v>
      </c>
      <c r="HF199" t="s">
        <v>96</v>
      </c>
      <c r="HG199" t="s">
        <v>99</v>
      </c>
      <c r="HH199" t="s">
        <v>95</v>
      </c>
      <c r="HI199" t="s">
        <v>96</v>
      </c>
      <c r="HJ199" t="s">
        <v>99</v>
      </c>
      <c r="HL199" s="1" t="s">
        <v>919</v>
      </c>
      <c r="HM199" t="s">
        <v>192</v>
      </c>
      <c r="HN199" t="s">
        <v>244</v>
      </c>
      <c r="HP199" s="84" t="s">
        <v>96</v>
      </c>
      <c r="HQ199" s="84" t="s">
        <v>99</v>
      </c>
      <c r="HR199" t="s">
        <v>95</v>
      </c>
      <c r="HS199" t="s">
        <v>96</v>
      </c>
      <c r="HT199" t="s">
        <v>99</v>
      </c>
      <c r="HU199" t="s">
        <v>95</v>
      </c>
      <c r="HV199" t="s">
        <v>96</v>
      </c>
      <c r="HW199" t="s">
        <v>99</v>
      </c>
      <c r="HX199" t="s">
        <v>95</v>
      </c>
      <c r="HY199" t="s">
        <v>96</v>
      </c>
      <c r="HZ199" t="s">
        <v>99</v>
      </c>
      <c r="IA199" s="84" t="s">
        <v>96</v>
      </c>
      <c r="IB199" s="84" t="s">
        <v>99</v>
      </c>
      <c r="IC199" t="s">
        <v>95</v>
      </c>
      <c r="ID199" t="s">
        <v>96</v>
      </c>
      <c r="IE199" t="s">
        <v>99</v>
      </c>
      <c r="IF199" t="s">
        <v>95</v>
      </c>
      <c r="IG199" t="s">
        <v>96</v>
      </c>
      <c r="IH199" t="s">
        <v>99</v>
      </c>
      <c r="II199" t="s">
        <v>95</v>
      </c>
      <c r="IJ199" t="s">
        <v>96</v>
      </c>
      <c r="IK199" t="s">
        <v>99</v>
      </c>
    </row>
    <row r="200" spans="27:245" x14ac:dyDescent="0.3">
      <c r="AA200" t="s">
        <v>5</v>
      </c>
      <c r="AB200">
        <f>SUM(BG200:BG236)</f>
        <v>374736658.47205091</v>
      </c>
      <c r="AC200">
        <f>SUM(BH200:BH236)</f>
        <v>1254987.0417640386</v>
      </c>
      <c r="AD200">
        <v>199</v>
      </c>
      <c r="AE200" t="s">
        <v>271</v>
      </c>
      <c r="AF200">
        <v>0</v>
      </c>
      <c r="AG200">
        <v>0</v>
      </c>
      <c r="AI200" s="84">
        <f t="array" ref="AI200:AI233">MMULT(L1_Colombia,AF200:AF233)-AF200:AF233</f>
        <v>1031461.843306351</v>
      </c>
      <c r="AJ200" s="84">
        <f t="array" ref="AJ200:AJ234">MMULT(l2_colombia,AF200:AF234)-AI200:AI234-AF200:AF234</f>
        <v>12344992.740276767</v>
      </c>
      <c r="AK200">
        <f>AF200*'Colombia-IO-Data'!AN13</f>
        <v>0</v>
      </c>
      <c r="AL200">
        <f>AI200*'Colombia-IO-Data'!$AN13</f>
        <v>714081.99121566641</v>
      </c>
      <c r="AM200">
        <f>AJ200*'Colombia-IO-Data'!$AN13</f>
        <v>8546449.9290271532</v>
      </c>
      <c r="AN200">
        <f>'Colombia-IO-Data'!$AO13*AK200</f>
        <v>0</v>
      </c>
      <c r="AO200">
        <f>'Colombia-IO-Data'!$AO13*AL200</f>
        <v>188523.12823101386</v>
      </c>
      <c r="AP200">
        <f>'Colombia-IO-Data'!$AO13*AM200</f>
        <v>2256328.3988537262</v>
      </c>
      <c r="AQ200">
        <f>(AN200*'Default-Data'!$F$19/geo_dollar_index)/'Colombia-IO-Data'!$AP13</f>
        <v>0</v>
      </c>
      <c r="AR200">
        <f>(AO200*'Default-Data'!$F$19/geo_dollar_index)/'Colombia-IO-Data'!$AP13</f>
        <v>30.256745563722689</v>
      </c>
      <c r="AS200">
        <f>(AP200*'Default-Data'!$F$19/geo_dollar_index)/'Colombia-IO-Data'!$AP13</f>
        <v>362.12614819685592</v>
      </c>
      <c r="AT200" s="84">
        <f t="array" ref="AT200:AT233">MMULT(L1_Colombia,AG200:AG233)-AG200:AG233</f>
        <v>1623.0196543681614</v>
      </c>
      <c r="AU200" s="84">
        <f t="array" ref="AU200:AU234">MMULT(l2_colombia,AG200:AG234)</f>
        <v>26432.923941919729</v>
      </c>
      <c r="AV200">
        <f>AG200*'Colombia-IO-Data'!AN13</f>
        <v>0</v>
      </c>
      <c r="AW200">
        <f>AT200*'Colombia-IO-Data'!$AN13</f>
        <v>1123.6180127209591</v>
      </c>
      <c r="AX200">
        <f>AU200*'Colombia-IO-Data'!$AN13</f>
        <v>18299.537772132811</v>
      </c>
      <c r="AY200">
        <f>AV200*'Colombia-IO-Data'!$AO13</f>
        <v>0</v>
      </c>
      <c r="AZ200">
        <f>AW200*'Colombia-IO-Data'!$AO13</f>
        <v>296.64378222765492</v>
      </c>
      <c r="BA200">
        <f>AX200*'Colombia-IO-Data'!$AO13</f>
        <v>4831.2184713003689</v>
      </c>
      <c r="BB200">
        <f>(Calculations!AY200*'Default-Data'!$F$19/geo_dollar_index)/'Colombia-IO-Data'!$AP13</f>
        <v>0</v>
      </c>
      <c r="BC200">
        <f>(Calculations!AZ200*'Default-Data'!$F$19/geo_dollar_index)/'Colombia-IO-Data'!$AP13</f>
        <v>4.7609412840445141E-2</v>
      </c>
      <c r="BD200">
        <f>(Calculations!BA200*'Default-Data'!$F$19/geo_dollar_index)/'Colombia-IO-Data'!$AP13</f>
        <v>0.77537938936473172</v>
      </c>
      <c r="BF200" t="s">
        <v>928</v>
      </c>
      <c r="BG200">
        <f>AF200</f>
        <v>0</v>
      </c>
      <c r="BH200">
        <f>AG200</f>
        <v>0</v>
      </c>
      <c r="BJ200" s="84">
        <f t="array" ref="BJ200:BJ233">MMULT(Mexico_L1,BG200:BG233)-BG200:BG233</f>
        <v>331755.93053413089</v>
      </c>
      <c r="BK200" s="84">
        <f t="array" ref="BK200:BK234">MMULT(Mexico_L2,BG200:BG234)-BG200:BG234-BJ200:BJ234</f>
        <v>7884022.7106088679</v>
      </c>
      <c r="BL200">
        <f>BG200*'Mexico-IO-Data'!AQ13</f>
        <v>0</v>
      </c>
      <c r="BM200">
        <f>BJ200*'Mexico-IO-Data'!$AQ13</f>
        <v>202329.79971515163</v>
      </c>
      <c r="BN200">
        <f>BK200*'Mexico-IO-Data'!$AQ13</f>
        <v>4808271.9528749725</v>
      </c>
      <c r="BO200">
        <f>BG200*'Mexico-IO-Data'!AQ13</f>
        <v>0</v>
      </c>
      <c r="BP200">
        <f>BJ200*'Mexico-IO-Data'!$AR13</f>
        <v>33330.747656261025</v>
      </c>
      <c r="BQ200">
        <f>BK200*'Mexico-IO-Data'!$AR13</f>
        <v>792089.44678232516</v>
      </c>
      <c r="BR200">
        <f>(BO200*'Default-Data'!$F$19/geo_dollar_index)/'Mexico-IO-Data'!$AS13</f>
        <v>0</v>
      </c>
      <c r="BS200">
        <f>(BP200*'Default-Data'!$F$19/geo_dollar_index)/'Mexico-IO-Data'!$AS13</f>
        <v>24.90555983444051</v>
      </c>
      <c r="BT200">
        <f>(BQ200*'Default-Data'!$F$19/geo_dollar_index)/'Mexico-IO-Data'!$AS13</f>
        <v>591.86884478303557</v>
      </c>
      <c r="BU200" s="84">
        <f t="array" ref="BU200:BU233">MMULT(Mexico_L1,BH200:BH233)-BH200:BH233</f>
        <v>1398.7051205774128</v>
      </c>
      <c r="BV200" s="84">
        <f t="array" ref="BV200:BV234">MMULT(Mexico_L2,BH200:BH234)-BH200:BH234-BU200:BU234</f>
        <v>14056.455155023836</v>
      </c>
      <c r="BW200">
        <f>BH200*'Mexico-IO-Data'!AQ13</f>
        <v>0</v>
      </c>
      <c r="BX200">
        <f>BU200*'Mexico-IO-Data'!$AQ13</f>
        <v>853.03592448626955</v>
      </c>
      <c r="BY200">
        <f>BV200*'Mexico-IO-Data'!$AQ13</f>
        <v>8572.6870101223103</v>
      </c>
      <c r="BZ200">
        <f>BH200*'Mexico-IO-Data'!AR13</f>
        <v>0</v>
      </c>
      <c r="CA200">
        <f>BU200*'Mexico-IO-Data'!$AR13</f>
        <v>140.52465420716771</v>
      </c>
      <c r="CB200">
        <f>BV200*'Mexico-IO-Data'!$AR13</f>
        <v>1412.2193956241836</v>
      </c>
      <c r="CC200">
        <f>(BZ200*'Default-Data'!$F$19/geo_dollar_index)/'Mexico-IO-Data'!$AS13</f>
        <v>0</v>
      </c>
      <c r="CD200">
        <f>(CA200*'Default-Data'!$F$19/geo_dollar_index)/'Mexico-IO-Data'!$AS13</f>
        <v>0.10500350066144552</v>
      </c>
      <c r="CE200">
        <f>(CB200*'Default-Data'!$F$19/geo_dollar_index)/'Mexico-IO-Data'!$AS13</f>
        <v>1.0552452954192464</v>
      </c>
      <c r="CG200" t="s">
        <v>271</v>
      </c>
      <c r="CH200">
        <f>AF200</f>
        <v>0</v>
      </c>
      <c r="CI200">
        <f>AG200</f>
        <v>0</v>
      </c>
      <c r="CK200" s="84">
        <f t="array" ref="CK200:CK233">MMULT(Philippines_L1,CH200:CH233)-CH200:CH233</f>
        <v>3100420.5804365827</v>
      </c>
      <c r="CL200" s="84">
        <f t="array" ref="CL200:CL234">MMULT(Philippines_L2,CH200:CH234)-CK200:CK234-CH200:CH234</f>
        <v>20652463.07031092</v>
      </c>
      <c r="CM200">
        <f>CH200*'Philippines-IO-Data'!AN13</f>
        <v>0</v>
      </c>
      <c r="CN200">
        <f>CK200*'Philippines-IO-Data'!$AN13</f>
        <v>2188142.8889762331</v>
      </c>
      <c r="CO200">
        <f>CL200*'Philippines-IO-Data'!$AN13</f>
        <v>14575616.125210226</v>
      </c>
      <c r="CP200">
        <f>CH200*'Philippines-IO-Data'!AO13</f>
        <v>0</v>
      </c>
      <c r="CQ200">
        <f>CK200*'Philippines-IO-Data'!$AO13</f>
        <v>629847.61787700176</v>
      </c>
      <c r="CR200">
        <f>CL200*'Philippines-IO-Data'!$AO13</f>
        <v>4195529.0679616081</v>
      </c>
      <c r="CS200" s="31">
        <f>(CP200*'Default-Data'!$F$19/geo_dollar_index)/'Philippines-IO-Data'!$AP13</f>
        <v>0</v>
      </c>
      <c r="CT200" s="31">
        <f>(CQ200*'Default-Data'!$F$19/geo_dollar_index)/'Philippines-IO-Data'!$AP13</f>
        <v>284.24901154186165</v>
      </c>
      <c r="CU200" s="31">
        <f>(CR200*'Default-Data'!$F$19/geo_dollar_index)/'Philippines-IO-Data'!$AP13</f>
        <v>1893.4341523478208</v>
      </c>
      <c r="CV200" s="84">
        <f t="array" ref="CV200:CV233">MMULT(Philippines_L1,CI200:CI233)-CI200:CI233</f>
        <v>2362.1720296192316</v>
      </c>
      <c r="CW200" s="84">
        <f t="array" ref="CW200:CW234">MMULT(Philippines_L2,CI200:CI234)-CV200:CV234-CI200:CI234</f>
        <v>53461.586388376367</v>
      </c>
      <c r="CX200">
        <f>CI200*'Philippines-IO-Data'!AN13</f>
        <v>0</v>
      </c>
      <c r="CY200">
        <f>CV200*'Philippines-IO-Data'!$AN13</f>
        <v>1667.1189585582104</v>
      </c>
      <c r="CZ200">
        <f>CW200*'Philippines-IO-Data'!$AN13</f>
        <v>37730.877812919716</v>
      </c>
      <c r="DA200">
        <f>CI200*'Philippines-IO-Data'!AO13</f>
        <v>0</v>
      </c>
      <c r="DB200">
        <f>CV200*'Philippines-IO-Data'!$AO13</f>
        <v>479.87309697894318</v>
      </c>
      <c r="DC200">
        <f>CW200*'Philippines-IO-Data'!$AO13</f>
        <v>10860.672596200744</v>
      </c>
      <c r="DD200" s="31">
        <f>(DA200*'Default-Data'!$F$19/geo_dollar_index)/'Philippines-IO-Data'!$AP13</f>
        <v>0</v>
      </c>
      <c r="DE200" s="31">
        <f>(DB200*'Default-Data'!$F$19/geo_dollar_index)/'Philippines-IO-Data'!$AP13</f>
        <v>0.21656580037813797</v>
      </c>
      <c r="DF200" s="31">
        <f>(DC200*'Default-Data'!$F$19/geo_dollar_index)/'Philippines-IO-Data'!$AP13</f>
        <v>4.9014005332837645</v>
      </c>
      <c r="DH200" t="s">
        <v>928</v>
      </c>
      <c r="DI200">
        <f>AF200</f>
        <v>0</v>
      </c>
      <c r="DJ200">
        <f>AG200</f>
        <v>0</v>
      </c>
      <c r="DL200" s="84">
        <f t="array" ref="DL200:DL233">MMULT(SouthAfrica_L1,DI200:DI233)-DI200:DI233</f>
        <v>2105533.320943262</v>
      </c>
      <c r="DM200" s="84">
        <f t="array" ref="DM200:DM234">MMULT(SouthAfrica_L2,DI200:DI234)-DI200:DI234-DL200:DL234</f>
        <v>12793523.029972775</v>
      </c>
      <c r="DN200">
        <f>DI200*'SouthAfrica-IO-Data'!AR13</f>
        <v>0</v>
      </c>
      <c r="DO200">
        <f>DL200*'SouthAfrica-IO-Data'!$AR13</f>
        <v>850317.25909998082</v>
      </c>
      <c r="DP200">
        <f>DM200*'SouthAfrica-IO-Data'!$AR13</f>
        <v>5166649.8596210424</v>
      </c>
      <c r="DQ200">
        <f>DI200*'SouthAfrica-IO-Data'!AS13</f>
        <v>0</v>
      </c>
      <c r="DR200">
        <f>DL200*'SouthAfrica-IO-Data'!$AS13</f>
        <v>260842.36258349248</v>
      </c>
      <c r="DS200">
        <f>DM200*'SouthAfrica-IO-Data'!$AS13</f>
        <v>1584915.6789451467</v>
      </c>
      <c r="DT200">
        <f>(DQ200*'Default-Data'!$F$19/geo_dollar_index)/'SouthAfrica-IO-Data'!$AT13</f>
        <v>0</v>
      </c>
      <c r="DU200">
        <f>(DR200*'Default-Data'!$F$19/geo_dollar_index)/'SouthAfrica-IO-Data'!$AT13</f>
        <v>14.238540653038481</v>
      </c>
      <c r="DV200">
        <f>(DS200*'Default-Data'!$F$19/geo_dollar_index)/'SouthAfrica-IO-Data'!$AT13</f>
        <v>86.515419132025286</v>
      </c>
      <c r="DW200" s="84">
        <f t="array" ref="DW200:DW233">MMULT(SouthAfrica_L1,DJ200:DJ233)-DJ200:DJ233</f>
        <v>2846.8714523295648</v>
      </c>
      <c r="DX200" s="84">
        <f t="array" ref="DX200:DX234">MMULT(SouthAfrica_L2,DJ200:DJ234)-DJ200:DJ234-DW200:DW234</f>
        <v>33650.639631935977</v>
      </c>
      <c r="DY200">
        <f>DJ200*'SouthAfrica-IO-Data'!AR13</f>
        <v>0</v>
      </c>
      <c r="DZ200">
        <f>DW200*'SouthAfrica-IO-Data'!$AR13</f>
        <v>1149.7058281036291</v>
      </c>
      <c r="EA200">
        <f>DX200*'SouthAfrica-IO-Data'!$AR13</f>
        <v>13589.772897049319</v>
      </c>
      <c r="EB200">
        <f>DJ200*'SouthAfrica-IO-Data'!$AS13</f>
        <v>0</v>
      </c>
      <c r="EC200">
        <f>DZ200*'SouthAfrica-IO-Data'!$AS13</f>
        <v>142.43041489564843</v>
      </c>
      <c r="ED200">
        <f>EA200*'SouthAfrica-IO-Data'!$AS13</f>
        <v>1683.5584762208468</v>
      </c>
      <c r="EE200">
        <f>(EB200*'Default-Data'!$F$19/geo_dollar_index)/'SouthAfrica-IO-Data'!$AT13</f>
        <v>0</v>
      </c>
      <c r="EF200">
        <f>(EC200*'Default-Data'!$F$19/geo_dollar_index)/'SouthAfrica-IO-Data'!$AT13</f>
        <v>7.7748155346955552E-3</v>
      </c>
      <c r="EG200">
        <f>(ED200*'Default-Data'!$F$19/geo_dollar_index)/'SouthAfrica-IO-Data'!$AT13</f>
        <v>9.190001028979751E-2</v>
      </c>
      <c r="EI200" t="s">
        <v>129</v>
      </c>
      <c r="EJ200">
        <v>0</v>
      </c>
      <c r="EK200">
        <v>0</v>
      </c>
      <c r="EM200" s="84">
        <f t="array" ref="EM200:EM226">MMULT(Zambia_L1,EJ200:EJ226)-EJ200:EJ226</f>
        <v>2959.8194805750936</v>
      </c>
      <c r="EN200" s="84">
        <f t="array" ref="EN200:EN241">MMULT(Zambia_L2,EJ200:EJ241)-EM200:EM241-EJ200:EJ241</f>
        <v>9348890.3640481364</v>
      </c>
      <c r="EO200">
        <f>EJ200*'Zambia-IO-Data'!BO11</f>
        <v>0</v>
      </c>
      <c r="EP200">
        <f>EM200*'Zambia-IO-Data'!$BO11</f>
        <v>1168.6506745299012</v>
      </c>
      <c r="EQ200">
        <f>EN200*'Zambia-IO-Data'!$BO11</f>
        <v>3691301.8181528095</v>
      </c>
      <c r="ER200">
        <f>EJ200*'Zambia-IO-Data'!BN11</f>
        <v>0</v>
      </c>
      <c r="ES200">
        <f>EM200*'Zambia-IO-Data'!$BN11</f>
        <v>928.56249709447934</v>
      </c>
      <c r="ET200">
        <f>EN200*'Zambia-IO-Data'!$BN11</f>
        <v>2932958.9316090075</v>
      </c>
      <c r="EU200">
        <f>(ER200*'Default-Data'!$F$19/geo_dollar_index)/'Zambia-IO-Data'!$BP11</f>
        <v>0</v>
      </c>
      <c r="EV200">
        <f>(ES200*'Default-Data'!$F$19/geo_dollar_index)/'Zambia-IO-Data'!$BP11</f>
        <v>7.0349400009650429</v>
      </c>
      <c r="EW200">
        <f>(ET200*'Default-Data'!$F$19/geo_dollar_index)/'Zambia-IO-Data'!$BP11</f>
        <v>22220.572307977363</v>
      </c>
      <c r="EX200" s="84">
        <f t="array" ref="EX200:EX226">MMULT(Zambia_L1,EK200:EK226)-EK200:EK226</f>
        <v>5.4541136995029227</v>
      </c>
      <c r="EY200" s="84">
        <f t="array" ref="EY200:EY240">MMULT(Zambia_L2,EK200:EK241)-EX200:EX240-EK200:EK241</f>
        <v>3986.3607446972233</v>
      </c>
      <c r="EZ200">
        <f>EK200*'Zambia-IO-Data'!BO11</f>
        <v>0</v>
      </c>
      <c r="FA200">
        <f>EX200*'Zambia-IO-Data'!$BO11</f>
        <v>2.1534940545253809</v>
      </c>
      <c r="FB200">
        <f>EY200*'Zambia-IO-Data'!$BO11</f>
        <v>1573.9686841660862</v>
      </c>
      <c r="FC200">
        <f>EK200*'Zambia-IO-Data'!BN11</f>
        <v>0</v>
      </c>
      <c r="FD200">
        <f>EX200*'Zambia-IO-Data'!$BN11</f>
        <v>1.7110791619168653</v>
      </c>
      <c r="FE200">
        <f>EY200*'Zambia-IO-Data'!$BN11</f>
        <v>1250.6117726802188</v>
      </c>
      <c r="FF200">
        <f>(FC200*'Default-Data'!$F$19/geo_dollar_index)/'Zambia-IO-Data'!$BP11</f>
        <v>0</v>
      </c>
      <c r="FG200">
        <f>(FD200*'Default-Data'!$F$19/geo_dollar_index)/'Zambia-IO-Data'!$BP11</f>
        <v>1.2963413102136001E-2</v>
      </c>
      <c r="FH200">
        <f>(FE200*'Default-Data'!$F$19/geo_dollar_index)/'Zambia-IO-Data'!$BP11</f>
        <v>9.4748375180294371</v>
      </c>
      <c r="FJ200" t="s">
        <v>271</v>
      </c>
      <c r="FK200">
        <f>CH200</f>
        <v>0</v>
      </c>
      <c r="FL200">
        <f>CI200</f>
        <v>0</v>
      </c>
      <c r="FN200">
        <f t="array" ref="FN200:FN233">MMULT(CustomRegion1_L1,FK200:FK233)-FK200:FK233</f>
        <v>5556638.0098561486</v>
      </c>
      <c r="FO200">
        <f t="array" ref="FO200:FO234">MMULT(CustomRegion1_L2,FK200:FK234)-FK200:FK234-FN200:FN234</f>
        <v>26719295.333589479</v>
      </c>
      <c r="FP200">
        <f>FK200*CustomRegion1!C9</f>
        <v>0</v>
      </c>
      <c r="FQ200">
        <f>FN200*CustomRegion1!$C9</f>
        <v>3921635.0273902714</v>
      </c>
      <c r="FR200">
        <f>FO200*CustomRegion1!$C9</f>
        <v>18857324.213225577</v>
      </c>
      <c r="FS200">
        <f>FK200*CustomRegion1!D9</f>
        <v>0</v>
      </c>
      <c r="FT200">
        <f>FN200*CustomRegion1!$D9</f>
        <v>1128825.9521938385</v>
      </c>
      <c r="FU200">
        <f>FO200*CustomRegion1!$D9</f>
        <v>5428000.5181889394</v>
      </c>
      <c r="FV200">
        <f>(FS200*'Default-Data'!$C$58/geo_dollar_index)/CustomRegion1!$E9</f>
        <v>0</v>
      </c>
      <c r="FW200">
        <f>(FT200*'Default-Data'!$C$58/geo_dollar_index)/CustomRegion1!$E9</f>
        <v>511.56566451810693</v>
      </c>
      <c r="FX200">
        <f>(FU200*'Default-Data'!$C$58/geo_dollar_index)/CustomRegion1!$E9</f>
        <v>2459.8820453191825</v>
      </c>
      <c r="FY200">
        <f t="array" ref="FY200:FY233">MMULT(CustomRegion1_L1,FL200:FL233)-FL200:FL233</f>
        <v>6331.2557076249759</v>
      </c>
      <c r="FZ200">
        <f t="array" ref="FZ200:FZ234">MMULT(CustomRegion1_L2,FL200:FL234)-FL200:FL234-FY200:FY234</f>
        <v>72279.992648859654</v>
      </c>
      <c r="GA200">
        <f>FL200*CustomRegion1!C9</f>
        <v>0</v>
      </c>
      <c r="GB200">
        <f>FY200*CustomRegion1!$C9</f>
        <v>4468.3267303621706</v>
      </c>
      <c r="GC200">
        <f>FZ200*CustomRegion1!$C9</f>
        <v>51012.095883967348</v>
      </c>
      <c r="GD200">
        <f>FL200*CustomRegion1!D9</f>
        <v>0</v>
      </c>
      <c r="GE200">
        <f>FY200*CustomRegion1!$D9</f>
        <v>1286.1888321797408</v>
      </c>
      <c r="GF200">
        <f>FZ200*CustomRegion1!$D9</f>
        <v>14683.614693217152</v>
      </c>
      <c r="GG200">
        <f>(GD200*'Default-Data'!$C$58/geo_dollar_index)/CustomRegion1!$E9</f>
        <v>0</v>
      </c>
      <c r="GH200">
        <f>(GE200*'Default-Data'!$C$58/geo_dollar_index)/CustomRegion1!$E9</f>
        <v>0.58287997662620394</v>
      </c>
      <c r="GI200">
        <f>(GF200*'Default-Data'!$C$58/geo_dollar_index)/CustomRegion1!$E9</f>
        <v>6.6543766941793319</v>
      </c>
      <c r="GK200" t="s">
        <v>34</v>
      </c>
      <c r="GL200">
        <f>BG200</f>
        <v>0</v>
      </c>
      <c r="GM200">
        <f>BH200</f>
        <v>0</v>
      </c>
      <c r="GO200">
        <f t="array" ref="GO200:GO236">MMULT(CustomRegion2_L1,GL200:GL236)-GL200:GL236</f>
        <v>253749.47979770351</v>
      </c>
      <c r="GP200">
        <f t="array" ref="GP200:GP238">MMULT(CustomRegion2_L2,GL200:GL238)-GO200:GO238-GL200:GL238</f>
        <v>2408593.9735865286</v>
      </c>
      <c r="GQ200">
        <f>GL200*CustomRegion2!C13</f>
        <v>0</v>
      </c>
      <c r="GR200">
        <f>GO200*CustomRegion2!$C13</f>
        <v>156355.72492557621</v>
      </c>
      <c r="GS200">
        <f>GP200*CustomRegion2!$C13</f>
        <v>1484130.9510929061</v>
      </c>
      <c r="GT200">
        <f>GL200*CustomRegion2!D13</f>
        <v>0</v>
      </c>
      <c r="GU200">
        <f>GO200*CustomRegion2!$D13</f>
        <v>28079.06740659085</v>
      </c>
      <c r="GV200">
        <f>GP200*CustomRegion2!$D13</f>
        <v>266526.94063988666</v>
      </c>
      <c r="GW200">
        <f>(GT200*'Default-Data'!$C$59/geo_dollar_index)/CustomRegion2!$E13</f>
        <v>0</v>
      </c>
      <c r="GX200">
        <f>(GU200*'Default-Data'!$C$59/geo_dollar_index)/CustomRegion2!$E13</f>
        <v>20.981374333460892</v>
      </c>
      <c r="GY200">
        <f>(GV200*'Default-Data'!$C$59/geo_dollar_index)/CustomRegion2!$E13</f>
        <v>199.15552858443471</v>
      </c>
      <c r="GZ200">
        <f t="array" ref="GZ200:GZ236">MMULT(CustomRegion2_L1,GM200:GM236)-GM200:GM236</f>
        <v>532.56086333064854</v>
      </c>
      <c r="HA200">
        <f t="array" ref="HA200:HA238">MMULT(CustomRegion2_L2,GM200:GM238)-GM200:GM238-GZ200:GZ238</f>
        <v>6737.2917536988398</v>
      </c>
      <c r="HB200">
        <f>GM200*CustomRegion2!C13</f>
        <v>0</v>
      </c>
      <c r="HC200">
        <f>GZ200*CustomRegion2!$C13</f>
        <v>328.15413028408454</v>
      </c>
      <c r="HD200">
        <f>HA200*CustomRegion2!$C13</f>
        <v>4151.3942689636306</v>
      </c>
      <c r="HE200">
        <f>GM200*CustomRegion2!D13</f>
        <v>0</v>
      </c>
      <c r="HF200">
        <f>GZ200*CustomRegion2!$D13</f>
        <v>58.931401126398811</v>
      </c>
      <c r="HG200">
        <f>HA200*CustomRegion2!$D13</f>
        <v>745.526136411376</v>
      </c>
      <c r="HH200">
        <f>(HE200*'Default-Data'!$C$59/geo_dollar_index)/CustomRegion2!$E13</f>
        <v>0</v>
      </c>
      <c r="HI200">
        <f>(HF200*'Default-Data'!$C$59/geo_dollar_index)/CustomRegion2!$E13</f>
        <v>4.403500191527316E-2</v>
      </c>
      <c r="HJ200">
        <f>(HG200*'Default-Data'!$C$59/geo_dollar_index)/CustomRegion2!$E13</f>
        <v>0.55707558648312894</v>
      </c>
      <c r="HL200" t="s">
        <v>129</v>
      </c>
      <c r="HM200">
        <f>EJ200</f>
        <v>0</v>
      </c>
      <c r="HN200">
        <f>EK200</f>
        <v>0</v>
      </c>
      <c r="HP200">
        <f t="array" ref="HP200:HP226">MMULT(CustomRegion3_L1,HM200:HM226)-HM200:HM226</f>
        <v>2959.8194805750936</v>
      </c>
      <c r="HQ200">
        <f t="array" ref="HQ200:HQ241">MMULT(CustomRegion3_L2,HM200:HM241)-HM200:HM241-HP200:HP241</f>
        <v>9348890.3640481364</v>
      </c>
      <c r="HR200">
        <f>HM200*CustomRegion3!D12</f>
        <v>0</v>
      </c>
      <c r="HS200">
        <f>HP200*CustomRegion3!$D12</f>
        <v>1168.6506745299012</v>
      </c>
      <c r="HT200">
        <f>HQ200*CustomRegion3!$D12</f>
        <v>3691301.8181528095</v>
      </c>
      <c r="HU200">
        <f>HM200*CustomRegion3!E12</f>
        <v>0</v>
      </c>
      <c r="HV200">
        <f>HP200*CustomRegion3!E$12</f>
        <v>928.56249709447934</v>
      </c>
      <c r="HW200">
        <f>HQ200*CustomRegion3!F$12</f>
        <v>965482461.88973594</v>
      </c>
      <c r="HX200">
        <f>(HU200*'Default-Data'!$C$60/geo_dollar_index)/CustomRegion3!$F12</f>
        <v>0</v>
      </c>
      <c r="HY200">
        <f>(HV200*'Default-Data'!$C$60/geo_dollar_index)/CustomRegion3!$F12</f>
        <v>7.0634324286053554</v>
      </c>
      <c r="HZ200">
        <f>(HW200*'Default-Data'!$C$60/geo_dollar_index)/CustomRegion3!$F12</f>
        <v>7344276.9354789192</v>
      </c>
      <c r="IA200">
        <f t="array" ref="IA200:IA226">MMULT(CustomRegion3_L1,HN200:HN226)-HN200:HN226</f>
        <v>5.4541136995029227</v>
      </c>
      <c r="IB200">
        <f t="array" ref="IB200:IB241">MMULT(CustomRegion3_L2,HN200:HN241)-HN200:HN241-IA200:IA241</f>
        <v>3986.3607446972233</v>
      </c>
      <c r="IC200">
        <f>HN200*CustomRegion3!D12</f>
        <v>0</v>
      </c>
      <c r="ID200">
        <f>IA200*CustomRegion3!$D12</f>
        <v>2.1534940545253809</v>
      </c>
      <c r="IE200">
        <f>IB200*CustomRegion3!$D12</f>
        <v>1573.9686841660862</v>
      </c>
      <c r="IF200">
        <f>HN200*CustomRegion3!E12</f>
        <v>0</v>
      </c>
      <c r="IG200">
        <f>IA200*CustomRegion3!$E12</f>
        <v>1.7110791619168653</v>
      </c>
      <c r="IH200">
        <f>IB200*CustomRegion3!$E12</f>
        <v>1250.6117726802188</v>
      </c>
      <c r="II200">
        <f>(IF200*'Default-Data'!$C$60/geo_dollar_index)/CustomRegion3!$F12</f>
        <v>0</v>
      </c>
      <c r="IJ200">
        <f>(IG200*'Default-Data'!$C$60/geo_dollar_index)/CustomRegion3!$F12</f>
        <v>1.3015916621673257E-2</v>
      </c>
      <c r="IK200">
        <f>(IH200*'Default-Data'!$C$60/geo_dollar_index)/CustomRegion3!$F12</f>
        <v>9.513211849914164</v>
      </c>
    </row>
    <row r="201" spans="27:245" x14ac:dyDescent="0.3">
      <c r="AA201" t="s">
        <v>6</v>
      </c>
      <c r="AB201">
        <f>SUM(CH200:CH233)</f>
        <v>374736658.47205091</v>
      </c>
      <c r="AC201">
        <f>SUM(CI200:CI233)</f>
        <v>1254987.0417640386</v>
      </c>
      <c r="AD201">
        <v>200</v>
      </c>
      <c r="AE201" t="s">
        <v>272</v>
      </c>
      <c r="AF201">
        <f>'Geothermal-Inputs'!B18*'Geothermal-Inputs'!C18+'Geothermal-Inputs'!B17*'Geothermal-Inputs'!C17+'Geothermal-Inputs'!B23*'Geothermal-Inputs'!C23</f>
        <v>7347435.6261621788</v>
      </c>
      <c r="AG201">
        <f>'Geothermal-Inputs'!B43*'Geothermal-Inputs'!C43</f>
        <v>399191.07684264664</v>
      </c>
      <c r="AI201" s="84">
        <v>22295478.58673352</v>
      </c>
      <c r="AJ201" s="84">
        <v>3118442.3887103423</v>
      </c>
      <c r="AK201">
        <f>AF201*'Colombia-IO-Data'!AN14</f>
        <v>6016691.9874571264</v>
      </c>
      <c r="AL201">
        <f>AI201*'Colombia-IO-Data'!$AN14</f>
        <v>18257394.034412265</v>
      </c>
      <c r="AM201">
        <f>AJ201*'Colombia-IO-Data'!$AN14</f>
        <v>2553640.247856189</v>
      </c>
      <c r="AN201">
        <f>'Colombia-IO-Data'!$AO14*AK201</f>
        <v>499040.70808540488</v>
      </c>
      <c r="AO201">
        <f>'Colombia-IO-Data'!$AO14*AL201</f>
        <v>1514317.6459292313</v>
      </c>
      <c r="AP201">
        <f>'Colombia-IO-Data'!$AO14*AM201</f>
        <v>211805.82953925431</v>
      </c>
      <c r="AQ201">
        <f>(AN201*'Default-Data'!$F$19/geo_dollar_index)/'Colombia-IO-Data'!$AP14</f>
        <v>37.381776995446465</v>
      </c>
      <c r="AR201">
        <f>(AO201*'Default-Data'!$F$19/geo_dollar_index)/'Colombia-IO-Data'!$AP14</f>
        <v>113.43340056881333</v>
      </c>
      <c r="AS201">
        <f>(AP201*'Default-Data'!$F$19/geo_dollar_index)/'Colombia-IO-Data'!$AP14</f>
        <v>15.865796432817127</v>
      </c>
      <c r="AT201" s="84">
        <v>137243.07782772562</v>
      </c>
      <c r="AU201" s="84">
        <v>542701.3318828562</v>
      </c>
      <c r="AV201">
        <f>AG201*'Colombia-IO-Data'!AN14</f>
        <v>326890.88761136692</v>
      </c>
      <c r="AW201">
        <f>AT201*'Colombia-IO-Data'!$AN14</f>
        <v>112386.05803632595</v>
      </c>
      <c r="AX201">
        <f>AU201*'Colombia-IO-Data'!$AN14</f>
        <v>444409.03211117402</v>
      </c>
      <c r="AY201">
        <f>AV201*'Colombia-IO-Data'!$AO14</f>
        <v>27113.21443084018</v>
      </c>
      <c r="AZ201">
        <f>AW201*'Colombia-IO-Data'!$AO14</f>
        <v>9321.6036483661137</v>
      </c>
      <c r="BA201">
        <f>AX201*'Colombia-IO-Data'!$AO14</f>
        <v>36860.487212349602</v>
      </c>
      <c r="BB201">
        <f>(Calculations!AY201*'Default-Data'!$F$19/geo_dollar_index)/'Colombia-IO-Data'!$AP14</f>
        <v>2.0309768703476854</v>
      </c>
      <c r="BC201">
        <f>(Calculations!AZ201*'Default-Data'!$F$19/geo_dollar_index)/'Colombia-IO-Data'!$AP14</f>
        <v>0.6982558800864952</v>
      </c>
      <c r="BD201">
        <f>(Calculations!BA201*'Default-Data'!$F$19/geo_dollar_index)/'Colombia-IO-Data'!$AP14</f>
        <v>2.7611184630648324</v>
      </c>
      <c r="BF201" t="s">
        <v>929</v>
      </c>
      <c r="BG201">
        <f t="shared" ref="BG201:BG234" si="430">AF201</f>
        <v>7347435.6261621788</v>
      </c>
      <c r="BH201">
        <f t="shared" ref="BH201:BH234" si="431">AG201</f>
        <v>399191.07684264664</v>
      </c>
      <c r="BJ201" s="84">
        <v>28190263.379284903</v>
      </c>
      <c r="BK201" s="84">
        <v>4354333.1381954402</v>
      </c>
      <c r="BL201">
        <f>BG201*'Mexico-IO-Data'!AQ14</f>
        <v>6325608.2573396973</v>
      </c>
      <c r="BM201">
        <f>BJ201*'Mexico-IO-Data'!$AQ14</f>
        <v>24269768.648756232</v>
      </c>
      <c r="BN201">
        <f>BK201*'Mexico-IO-Data'!$AQ14</f>
        <v>3748764.4745196686</v>
      </c>
      <c r="BO201">
        <f>BG201*'Mexico-IO-Data'!AQ14</f>
        <v>6325608.2573396973</v>
      </c>
      <c r="BP201">
        <f>BJ201*'Mexico-IO-Data'!$AR14</f>
        <v>1506227.6886366196</v>
      </c>
      <c r="BQ201">
        <f>BK201*'Mexico-IO-Data'!$AR14</f>
        <v>232655.40481318932</v>
      </c>
      <c r="BR201">
        <f>(BO201*'Default-Data'!$F$19/geo_dollar_index)/'Mexico-IO-Data'!$AS14</f>
        <v>258.78421772144543</v>
      </c>
      <c r="BS201">
        <f>(BP201*'Default-Data'!$F$19/geo_dollar_index)/'Mexico-IO-Data'!$AS14</f>
        <v>61.620628128833559</v>
      </c>
      <c r="BT201">
        <f>(BQ201*'Default-Data'!$F$19/geo_dollar_index)/'Mexico-IO-Data'!$AS14</f>
        <v>9.518064426988138</v>
      </c>
      <c r="BU201" s="84">
        <v>132251.75114369445</v>
      </c>
      <c r="BV201" s="84">
        <v>7763.3577088408638</v>
      </c>
      <c r="BW201">
        <f>BH201*'Mexico-IO-Data'!AQ14</f>
        <v>343674.51453958947</v>
      </c>
      <c r="BX201">
        <f>BU201*'Mexico-IO-Data'!$AQ14</f>
        <v>113859.14918442904</v>
      </c>
      <c r="BY201">
        <f>BV201*'Mexico-IO-Data'!$AQ14</f>
        <v>6683.6869523382757</v>
      </c>
      <c r="BZ201">
        <f>BH201*'Mexico-IO-Data'!AR14</f>
        <v>21329.089583423225</v>
      </c>
      <c r="CA201">
        <f>BU201*'Mexico-IO-Data'!$AR14</f>
        <v>7066.3138816110413</v>
      </c>
      <c r="CB201">
        <f>BV201*'Mexico-IO-Data'!$AR14</f>
        <v>414.80223794004439</v>
      </c>
      <c r="CC201">
        <f>(BZ201*'Default-Data'!$F$19/geo_dollar_index)/'Mexico-IO-Data'!$AS14</f>
        <v>0.87258513932668813</v>
      </c>
      <c r="CD201">
        <f>(CA201*'Default-Data'!$F$19/geo_dollar_index)/'Mexico-IO-Data'!$AS14</f>
        <v>0.28908690447358854</v>
      </c>
      <c r="CE201">
        <f>(CB201*'Default-Data'!$F$19/geo_dollar_index)/'Mexico-IO-Data'!$AS14</f>
        <v>1.696979456953663E-2</v>
      </c>
      <c r="CG201" t="s">
        <v>272</v>
      </c>
      <c r="CH201">
        <f t="shared" ref="CH201:CH233" si="432">AF201</f>
        <v>7347435.6261621788</v>
      </c>
      <c r="CI201">
        <f t="shared" ref="CI201:CI233" si="433">AG201</f>
        <v>399191.07684264664</v>
      </c>
      <c r="CK201" s="84">
        <v>6295657.9729621094</v>
      </c>
      <c r="CL201" s="84">
        <v>1154046.5642544981</v>
      </c>
      <c r="CM201">
        <f>CH201*'Philippines-IO-Data'!AN14</f>
        <v>4229818.0650149407</v>
      </c>
      <c r="CN201">
        <f>CK201*'Philippines-IO-Data'!$AN14</f>
        <v>3624324.0744254035</v>
      </c>
      <c r="CO201">
        <f>CL201*'Philippines-IO-Data'!$AN14</f>
        <v>664368.80208528345</v>
      </c>
      <c r="CP201">
        <f>CH201*'Philippines-IO-Data'!AO14</f>
        <v>1105684.8106458585</v>
      </c>
      <c r="CQ201">
        <f>CK201*'Philippines-IO-Data'!$AO14</f>
        <v>947407.19727294543</v>
      </c>
      <c r="CR201">
        <f>CL201*'Philippines-IO-Data'!$AO14</f>
        <v>173667.63341630576</v>
      </c>
      <c r="CS201" s="31">
        <f>(CP201*'Default-Data'!$F$19/geo_dollar_index)/'Philippines-IO-Data'!$AP14</f>
        <v>269.07361640887274</v>
      </c>
      <c r="CT201" s="31">
        <f>(CQ201*'Default-Data'!$F$19/geo_dollar_index)/'Philippines-IO-Data'!$AP14</f>
        <v>230.55601228085894</v>
      </c>
      <c r="CU201" s="31">
        <f>(CR201*'Default-Data'!$F$19/geo_dollar_index)/'Philippines-IO-Data'!$AP14</f>
        <v>42.262838131239199</v>
      </c>
      <c r="CV201" s="84">
        <v>27712.006791163411</v>
      </c>
      <c r="CW201" s="84">
        <v>2987.3996085139806</v>
      </c>
      <c r="CX201">
        <f>CI201*'Philippines-IO-Data'!AN14</f>
        <v>229808.83591677813</v>
      </c>
      <c r="CY201">
        <f>CV201*'Philippines-IO-Data'!$AN14</f>
        <v>15953.422786816043</v>
      </c>
      <c r="CZ201">
        <f>CW201*'Philippines-IO-Data'!$AN14</f>
        <v>1719.8050414374709</v>
      </c>
      <c r="DA201">
        <f>CI201*'Philippines-IO-Data'!AO14</f>
        <v>60072.593033499761</v>
      </c>
      <c r="DB201">
        <f>CV201*'Philippines-IO-Data'!$AO14</f>
        <v>4170.2638227140187</v>
      </c>
      <c r="DC201">
        <f>CW201*'Philippines-IO-Data'!$AO14</f>
        <v>449.56125354835234</v>
      </c>
      <c r="DD201" s="31">
        <f>(DA201*'Default-Data'!$F$19/geo_dollar_index)/'Philippines-IO-Data'!$AP14</f>
        <v>14.618948997897929</v>
      </c>
      <c r="DE201" s="31">
        <f>(DB201*'Default-Data'!$F$19/geo_dollar_index)/'Philippines-IO-Data'!$AP14</f>
        <v>1.0148533807761175</v>
      </c>
      <c r="DF201" s="31">
        <f>(DC201*'Default-Data'!$F$19/geo_dollar_index)/'Philippines-IO-Data'!$AP14</f>
        <v>0.109402852535256</v>
      </c>
      <c r="DH201" t="s">
        <v>929</v>
      </c>
      <c r="DI201">
        <f t="shared" ref="DI201:DI234" si="434">AF201</f>
        <v>7347435.6261621788</v>
      </c>
      <c r="DJ201">
        <f t="shared" ref="DJ201:DJ234" si="435">AG201</f>
        <v>399191.07684264664</v>
      </c>
      <c r="DL201" s="84">
        <v>28917364.932412773</v>
      </c>
      <c r="DM201" s="84">
        <v>6761840.6860723943</v>
      </c>
      <c r="DN201">
        <f>DI201*'SouthAfrica-IO-Data'!AR14</f>
        <v>4376092.6930937329</v>
      </c>
      <c r="DO201">
        <f>DL201*'SouthAfrica-IO-Data'!$AR14</f>
        <v>17223025.259815086</v>
      </c>
      <c r="DP201">
        <f>DM201*'SouthAfrica-IO-Data'!$AR14</f>
        <v>4027315.5320778815</v>
      </c>
      <c r="DQ201">
        <f>DI201*'SouthAfrica-IO-Data'!AS14</f>
        <v>1482673.9027404112</v>
      </c>
      <c r="DR201">
        <f>DL201*'SouthAfrica-IO-Data'!$AS14</f>
        <v>5835372.2989614364</v>
      </c>
      <c r="DS201">
        <f>DM201*'SouthAfrica-IO-Data'!$AS14</f>
        <v>1364503.9208005392</v>
      </c>
      <c r="DT201">
        <f>(DQ201*'Default-Data'!$F$19/geo_dollar_index)/'SouthAfrica-IO-Data'!$AT14</f>
        <v>73.794855436783877</v>
      </c>
      <c r="DU201">
        <f>(DR201*'Default-Data'!$F$19/geo_dollar_index)/'SouthAfrica-IO-Data'!$AT14</f>
        <v>290.43504065577804</v>
      </c>
      <c r="DV201">
        <f>(DS201*'Default-Data'!$F$19/geo_dollar_index)/'SouthAfrica-IO-Data'!$AT14</f>
        <v>67.913362063155006</v>
      </c>
      <c r="DW201" s="84">
        <v>127890.85504333471</v>
      </c>
      <c r="DX201" s="84">
        <v>17785.582879907102</v>
      </c>
      <c r="DY201">
        <f>DJ201*'SouthAfrica-IO-Data'!AR14</f>
        <v>237756.03399628421</v>
      </c>
      <c r="DZ201">
        <f>DW201*'SouthAfrica-IO-Data'!$AR14</f>
        <v>76171.097610688143</v>
      </c>
      <c r="EA201">
        <f>DX201*'SouthAfrica-IO-Data'!$AR14</f>
        <v>10592.996419871799</v>
      </c>
      <c r="EB201">
        <f>DJ201*'SouthAfrica-IO-Data'!$AS14</f>
        <v>80554.66178348659</v>
      </c>
      <c r="EC201">
        <f>DZ201*'SouthAfrica-IO-Data'!$AS14</f>
        <v>15370.927261794966</v>
      </c>
      <c r="ED201">
        <f>EA201*'SouthAfrica-IO-Data'!$AS14</f>
        <v>2137.611017324461</v>
      </c>
      <c r="EE201">
        <f>(EB201*'Default-Data'!$F$19/geo_dollar_index)/'SouthAfrica-IO-Data'!$AT14</f>
        <v>4.0093237023220123</v>
      </c>
      <c r="EF201">
        <f>(EC201*'Default-Data'!$F$19/geo_dollar_index)/'SouthAfrica-IO-Data'!$AT14</f>
        <v>0.76503360119644193</v>
      </c>
      <c r="EG201">
        <f>(ED201*'Default-Data'!$F$19/geo_dollar_index)/'SouthAfrica-IO-Data'!$AT14</f>
        <v>0.10639203651725253</v>
      </c>
      <c r="EI201" t="s">
        <v>130</v>
      </c>
      <c r="EJ201">
        <v>0</v>
      </c>
      <c r="EK201">
        <v>0</v>
      </c>
      <c r="EM201" s="84">
        <v>3341.6687681031726</v>
      </c>
      <c r="EN201" s="84">
        <v>5601216.7049345691</v>
      </c>
      <c r="EO201">
        <f>EJ201*'Zambia-IO-Data'!BO12</f>
        <v>0</v>
      </c>
      <c r="EP201">
        <f>EM201*'Zambia-IO-Data'!$BO12</f>
        <v>1780.4719167097139</v>
      </c>
      <c r="EQ201">
        <f>EN201*'Zambia-IO-Data'!$BO12</f>
        <v>2984379.8816129146</v>
      </c>
      <c r="ER201">
        <f>EJ201*'Zambia-IO-Data'!BN12</f>
        <v>0</v>
      </c>
      <c r="ES201">
        <f>EM201*'Zambia-IO-Data'!$BN12</f>
        <v>1614.3785575612937</v>
      </c>
      <c r="ET201">
        <f>EN201*'Zambia-IO-Data'!$BN12</f>
        <v>2705978.5909999888</v>
      </c>
      <c r="EU201">
        <f>(ER201*'Default-Data'!$F$19/geo_dollar_index)/'Zambia-IO-Data'!$BP12</f>
        <v>0</v>
      </c>
      <c r="EV201">
        <f>(ES201*'Default-Data'!$F$19/geo_dollar_index)/'Zambia-IO-Data'!$BP12</f>
        <v>12.230793648058169</v>
      </c>
      <c r="EW201">
        <f>(ET201*'Default-Data'!$F$19/geo_dollar_index)/'Zambia-IO-Data'!$BP12</f>
        <v>20500.932453277757</v>
      </c>
      <c r="EX201" s="84">
        <v>5.9243227186123191</v>
      </c>
      <c r="EY201" s="84">
        <v>2380.8862167032112</v>
      </c>
      <c r="EZ201">
        <f>EK201*'Zambia-IO-Data'!BO12</f>
        <v>0</v>
      </c>
      <c r="FA201">
        <f>EX201*'Zambia-IO-Data'!$BO12</f>
        <v>3.1565337434691285</v>
      </c>
      <c r="FB201">
        <f>EY201*'Zambia-IO-Data'!$BO12</f>
        <v>1268.5581186813861</v>
      </c>
      <c r="FC201">
        <f>EK201*'Zambia-IO-Data'!BN12</f>
        <v>0</v>
      </c>
      <c r="FD201">
        <f>EX201*'Zambia-IO-Data'!$BN12</f>
        <v>2.8620728829535715</v>
      </c>
      <c r="FE201">
        <f>EY201*'Zambia-IO-Data'!$BN12</f>
        <v>1150.2192236786721</v>
      </c>
      <c r="FF201">
        <f>(FC201*'Default-Data'!$F$19/geo_dollar_index)/'Zambia-IO-Data'!$BP12</f>
        <v>0</v>
      </c>
      <c r="FG201">
        <f>(FD201*'Default-Data'!$F$19/geo_dollar_index)/'Zambia-IO-Data'!$BP12</f>
        <v>2.1683528112506546E-2</v>
      </c>
      <c r="FH201">
        <f>(FE201*'Default-Data'!$F$19/geo_dollar_index)/'Zambia-IO-Data'!$BP12</f>
        <v>8.7142472928375554</v>
      </c>
      <c r="FJ201" t="s">
        <v>272</v>
      </c>
      <c r="FK201">
        <f t="shared" ref="FK201:FK234" si="436">CH201</f>
        <v>7347435.6261621788</v>
      </c>
      <c r="FL201">
        <f t="shared" ref="FL201:FL234" si="437">CI201</f>
        <v>399191.07684264664</v>
      </c>
      <c r="FN201">
        <v>46750478.331047207</v>
      </c>
      <c r="FO201">
        <v>10371238.954689026</v>
      </c>
      <c r="FP201">
        <f>FK201*CustomRegion1!C10</f>
        <v>4229818.0650149407</v>
      </c>
      <c r="FQ201">
        <f>FN201*CustomRegion1!$C10</f>
        <v>26913610.115702726</v>
      </c>
      <c r="FR201">
        <f>FO201*CustomRegion1!$C10</f>
        <v>5970580.2295057774</v>
      </c>
      <c r="FS201">
        <f>FK201*CustomRegion1!D10</f>
        <v>1105684.8106458585</v>
      </c>
      <c r="FT201">
        <f>FN201*CustomRegion1!$D10</f>
        <v>7035283.6569277169</v>
      </c>
      <c r="FU201">
        <f>FO201*CustomRegion1!$D10</f>
        <v>1560724.3075320509</v>
      </c>
      <c r="FV201">
        <f>(FS201*'Default-Data'!$C$58/geo_dollar_index)/CustomRegion1!$E10</f>
        <v>270.19794768367558</v>
      </c>
      <c r="FW201">
        <f>(FT201*'Default-Data'!$C$58/geo_dollar_index)/CustomRegion1!$E10</f>
        <v>1719.2234054151452</v>
      </c>
      <c r="FX201">
        <f>(FU201*'Default-Data'!$C$58/geo_dollar_index)/CustomRegion1!$E10</f>
        <v>381.39666995050561</v>
      </c>
      <c r="FY201">
        <v>191928.05350957141</v>
      </c>
      <c r="FZ201">
        <v>28055.86996383511</v>
      </c>
      <c r="GA201">
        <f>FL201*CustomRegion1!C10</f>
        <v>229808.83591677813</v>
      </c>
      <c r="GB201">
        <f>FY201*CustomRegion1!$C10</f>
        <v>110490.35190281505</v>
      </c>
      <c r="GC201">
        <f>FZ201*CustomRegion1!$C10</f>
        <v>16151.380106031078</v>
      </c>
      <c r="GD201">
        <f>FL201*CustomRegion1!D10</f>
        <v>60072.593033499761</v>
      </c>
      <c r="GE201">
        <f>FY201*CustomRegion1!$D10</f>
        <v>28882.44882972923</v>
      </c>
      <c r="GF201">
        <f>FZ201*CustomRegion1!$D10</f>
        <v>4222.010351204829</v>
      </c>
      <c r="GG201">
        <f>(GD201*'Default-Data'!$C$58/geo_dollar_index)/CustomRegion1!$E10</f>
        <v>14.680034665762548</v>
      </c>
      <c r="GH201">
        <f>(GE201*'Default-Data'!$C$58/geo_dollar_index)/CustomRegion1!$E10</f>
        <v>7.0580497468470353</v>
      </c>
      <c r="GI201">
        <f>(GF201*'Default-Data'!$C$58/geo_dollar_index)/CustomRegion1!$E10</f>
        <v>1.0317393537570814</v>
      </c>
      <c r="GK201" t="s">
        <v>35</v>
      </c>
      <c r="GL201">
        <f t="shared" ref="GL201:GL238" si="438">BG201</f>
        <v>7347435.6261621788</v>
      </c>
      <c r="GM201">
        <f t="shared" ref="GM201:GM238" si="439">BH201</f>
        <v>399191.07684264664</v>
      </c>
      <c r="GO201">
        <v>2600456.9153070934</v>
      </c>
      <c r="GP201">
        <v>1337528.8908983991</v>
      </c>
      <c r="GQ201">
        <f>GL201*CustomRegion2!C14</f>
        <v>5970935.3650798695</v>
      </c>
      <c r="GR201">
        <f>GO201*CustomRegion2!$C14</f>
        <v>2113276.1076103509</v>
      </c>
      <c r="GS201">
        <f>GP201*CustomRegion2!$C14</f>
        <v>1086950.4631036592</v>
      </c>
      <c r="GT201">
        <f>GL201*CustomRegion2!D14</f>
        <v>471242.09204728133</v>
      </c>
      <c r="GU201">
        <f>GO201*CustomRegion2!$D14</f>
        <v>166785.36831063425</v>
      </c>
      <c r="GV201">
        <f>GP201*CustomRegion2!$D14</f>
        <v>85785.020079157752</v>
      </c>
      <c r="GW201">
        <f>(GT201*'Default-Data'!$C$59/geo_dollar_index)/CustomRegion2!$E14</f>
        <v>19.278780978315034</v>
      </c>
      <c r="GX201">
        <f>(GU201*'Default-Data'!$C$59/geo_dollar_index)/CustomRegion2!$E14</f>
        <v>6.8232839135382424</v>
      </c>
      <c r="GY201">
        <f>(GV201*'Default-Data'!$C$59/geo_dollar_index)/CustomRegion2!$E14</f>
        <v>3.5095137748444283</v>
      </c>
      <c r="GZ201">
        <v>14667.589427321567</v>
      </c>
      <c r="HA201">
        <v>3741.320648397028</v>
      </c>
      <c r="HB201">
        <f>GM201*CustomRegion2!C14</f>
        <v>324404.89980707492</v>
      </c>
      <c r="HC201">
        <f>GZ201*CustomRegion2!$C14</f>
        <v>11919.699999850371</v>
      </c>
      <c r="HD201">
        <f>HA201*CustomRegion2!$C14</f>
        <v>3040.4055112880101</v>
      </c>
      <c r="HE201">
        <f>GM201*CustomRegion2!D14</f>
        <v>25602.897085359724</v>
      </c>
      <c r="HF201">
        <f>GZ201*CustomRegion2!$D14</f>
        <v>940.73441112024693</v>
      </c>
      <c r="HG201">
        <f>HA201*CustomRegion2!$D14</f>
        <v>239.9568855142482</v>
      </c>
      <c r="HH201">
        <f>(HE201*'Default-Data'!$C$59/geo_dollar_index)/CustomRegion2!$E14</f>
        <v>1.0474290256513559</v>
      </c>
      <c r="HI201">
        <f>(HF201*'Default-Data'!$C$59/geo_dollar_index)/CustomRegion2!$E14</f>
        <v>3.8485977752878119E-2</v>
      </c>
      <c r="HJ201">
        <f>(HG201*'Default-Data'!$C$59/geo_dollar_index)/CustomRegion2!$E14</f>
        <v>9.8167721392843146E-3</v>
      </c>
      <c r="HL201" t="s">
        <v>130</v>
      </c>
      <c r="HM201">
        <f t="shared" ref="HM201:HM241" si="440">EJ201</f>
        <v>0</v>
      </c>
      <c r="HN201">
        <f t="shared" ref="HN201:HN241" si="441">EK201</f>
        <v>0</v>
      </c>
      <c r="HP201">
        <v>3341.6687681031726</v>
      </c>
      <c r="HQ201">
        <v>5601216.7049345691</v>
      </c>
      <c r="HR201">
        <f>HM201*CustomRegion3!D13</f>
        <v>0</v>
      </c>
      <c r="HS201">
        <f>HP201*CustomRegion3!$D13</f>
        <v>1780.4719167097139</v>
      </c>
      <c r="HT201">
        <f>HQ201*CustomRegion3!$D13</f>
        <v>2984379.8816129146</v>
      </c>
      <c r="HU201">
        <f>HM201*CustomRegion3!E13</f>
        <v>0</v>
      </c>
      <c r="HV201">
        <f>HP201*CustomRegion3!E$12</f>
        <v>1048.3572785897102</v>
      </c>
      <c r="HW201">
        <f>HQ201*CustomRegion3!F$12</f>
        <v>578451161.93195927</v>
      </c>
      <c r="HX201">
        <f>(HU201*'Default-Data'!$C$60/geo_dollar_index)/CustomRegion3!$F13</f>
        <v>0</v>
      </c>
      <c r="HY201">
        <f>(HV201*'Default-Data'!$C$60/geo_dollar_index)/CustomRegion3!$F13</f>
        <v>7.9746929490752132</v>
      </c>
      <c r="HZ201">
        <f>(HW201*'Default-Data'!$C$60/geo_dollar_index)/CustomRegion3!$F13</f>
        <v>4400189.2261850862</v>
      </c>
      <c r="IA201">
        <v>5.9243227186123191</v>
      </c>
      <c r="IB201">
        <v>2380.8862167032112</v>
      </c>
      <c r="IC201">
        <f>HN201*CustomRegion3!D13</f>
        <v>0</v>
      </c>
      <c r="ID201">
        <f>IA201*CustomRegion3!$D13</f>
        <v>3.1565337434691285</v>
      </c>
      <c r="IE201">
        <f>IB201*CustomRegion3!$D13</f>
        <v>1268.5581186813861</v>
      </c>
      <c r="IF201">
        <f>HN201*CustomRegion3!E13</f>
        <v>0</v>
      </c>
      <c r="IG201">
        <f>IA201*CustomRegion3!$E13</f>
        <v>2.8620728829535715</v>
      </c>
      <c r="IH201">
        <f>IB201*CustomRegion3!$E13</f>
        <v>1150.2192236786721</v>
      </c>
      <c r="II201">
        <f>(IF201*'Default-Data'!$C$60/geo_dollar_index)/CustomRegion3!$F13</f>
        <v>0</v>
      </c>
      <c r="IJ201">
        <f>(IG201*'Default-Data'!$C$60/geo_dollar_index)/CustomRegion3!$F13</f>
        <v>2.1771349239004787E-2</v>
      </c>
      <c r="IK201">
        <f>(IH201*'Default-Data'!$C$60/geo_dollar_index)/CustomRegion3!$F13</f>
        <v>8.7495411347746455</v>
      </c>
    </row>
    <row r="202" spans="27:245" x14ac:dyDescent="0.3">
      <c r="AA202" t="s">
        <v>7</v>
      </c>
      <c r="AB202">
        <f>SUM(DI200:DI236)</f>
        <v>374736658.47205091</v>
      </c>
      <c r="AC202">
        <f>SUM(DJ200:DJ236)</f>
        <v>1254987.0417640386</v>
      </c>
      <c r="AD202">
        <v>201</v>
      </c>
      <c r="AE202" t="s">
        <v>273</v>
      </c>
      <c r="AF202">
        <v>0</v>
      </c>
      <c r="AG202">
        <v>0</v>
      </c>
      <c r="AI202" s="84">
        <v>1816965.7294585798</v>
      </c>
      <c r="AJ202" s="84">
        <v>21521184.972747147</v>
      </c>
      <c r="AK202">
        <f>AF202*'Colombia-IO-Data'!AN15</f>
        <v>0</v>
      </c>
      <c r="AL202">
        <f>AI202*'Colombia-IO-Data'!$AN15</f>
        <v>415990.38855091977</v>
      </c>
      <c r="AM202">
        <f>AJ202*'Colombia-IO-Data'!$AN15</f>
        <v>4927228.9255323503</v>
      </c>
      <c r="AN202">
        <f>'Colombia-IO-Data'!$AO15*AK202</f>
        <v>0</v>
      </c>
      <c r="AO202">
        <f>'Colombia-IO-Data'!$AO15*AL202</f>
        <v>145985.75126171645</v>
      </c>
      <c r="AP202">
        <f>'Colombia-IO-Data'!$AO15*AM202</f>
        <v>1729139.0285192917</v>
      </c>
      <c r="AQ202">
        <f>(AN202*'Default-Data'!$F$19/geo_dollar_index)/'Colombia-IO-Data'!$AP15</f>
        <v>0</v>
      </c>
      <c r="AR202">
        <f>(AO202*'Default-Data'!$F$19/geo_dollar_index)/'Colombia-IO-Data'!$AP15</f>
        <v>26.960102862411052</v>
      </c>
      <c r="AS202">
        <f>(AP202*'Default-Data'!$F$19/geo_dollar_index)/'Colombia-IO-Data'!$AP15</f>
        <v>319.33093243268286</v>
      </c>
      <c r="AT202" s="84">
        <v>2450.5731488118636</v>
      </c>
      <c r="AU202" s="84">
        <v>45701.999096315427</v>
      </c>
      <c r="AV202">
        <f>AG202*'Colombia-IO-Data'!AN15</f>
        <v>0</v>
      </c>
      <c r="AW202">
        <f>AT202*'Colombia-IO-Data'!$AN15</f>
        <v>561.05344191079701</v>
      </c>
      <c r="AX202">
        <f>AU202*'Colombia-IO-Data'!$AN15</f>
        <v>10463.374214160396</v>
      </c>
      <c r="AY202">
        <f>AV202*'Colombia-IO-Data'!$AO15</f>
        <v>0</v>
      </c>
      <c r="AZ202">
        <f>AW202*'Colombia-IO-Data'!$AO15</f>
        <v>196.89351117133737</v>
      </c>
      <c r="BA202">
        <f>AX202*'Colombia-IO-Data'!$AO15</f>
        <v>3671.9683613548241</v>
      </c>
      <c r="BB202">
        <f>(Calculations!AY202*'Default-Data'!$F$19/geo_dollar_index)/'Colombia-IO-Data'!$AP15</f>
        <v>0</v>
      </c>
      <c r="BC202">
        <f>(Calculations!AZ202*'Default-Data'!$F$19/geo_dollar_index)/'Colombia-IO-Data'!$AP15</f>
        <v>3.6361557674242588E-2</v>
      </c>
      <c r="BD202">
        <f>(Calculations!BA202*'Default-Data'!$F$19/geo_dollar_index)/'Colombia-IO-Data'!$AP15</f>
        <v>0.6781253915128227</v>
      </c>
      <c r="BF202" t="s">
        <v>930</v>
      </c>
      <c r="BG202">
        <f t="shared" si="430"/>
        <v>0</v>
      </c>
      <c r="BH202">
        <f t="shared" si="431"/>
        <v>0</v>
      </c>
      <c r="BJ202" s="84">
        <v>654253.5320498147</v>
      </c>
      <c r="BK202" s="84">
        <v>21497601.014822051</v>
      </c>
      <c r="BL202">
        <f>BG202*'Mexico-IO-Data'!AQ15</f>
        <v>0</v>
      </c>
      <c r="BM202">
        <f>BJ202*'Mexico-IO-Data'!$AQ15</f>
        <v>254181.78094172332</v>
      </c>
      <c r="BN202">
        <f>BK202*'Mexico-IO-Data'!$AQ15</f>
        <v>8351958.7503060168</v>
      </c>
      <c r="BO202">
        <f>BG202*'Mexico-IO-Data'!AQ15</f>
        <v>0</v>
      </c>
      <c r="BP202">
        <f>BJ202*'Mexico-IO-Data'!$AR15</f>
        <v>43885.889113577388</v>
      </c>
      <c r="BQ202">
        <f>BK202*'Mexico-IO-Data'!$AR15</f>
        <v>1442011.8320012002</v>
      </c>
      <c r="BR202">
        <f>(BO202*'Default-Data'!$F$19/geo_dollar_index)/'Mexico-IO-Data'!$AS15</f>
        <v>0</v>
      </c>
      <c r="BS202">
        <f>(BP202*'Default-Data'!$F$19/geo_dollar_index)/'Mexico-IO-Data'!$AS15</f>
        <v>8.6577652701510956</v>
      </c>
      <c r="BT202">
        <f>(BQ202*'Default-Data'!$F$19/geo_dollar_index)/'Mexico-IO-Data'!$AS15</f>
        <v>284.47868347697374</v>
      </c>
      <c r="BU202" s="84">
        <v>2460.010889998633</v>
      </c>
      <c r="BV202" s="84">
        <v>38328.157553227575</v>
      </c>
      <c r="BW202">
        <f>BH202*'Mexico-IO-Data'!AQ15</f>
        <v>0</v>
      </c>
      <c r="BX202">
        <f>BU202*'Mexico-IO-Data'!$AQ15</f>
        <v>955.73033774355986</v>
      </c>
      <c r="BY202">
        <f>BV202*'Mexico-IO-Data'!$AQ15</f>
        <v>14890.740163940867</v>
      </c>
      <c r="BZ202">
        <f>BH202*'Mexico-IO-Data'!AR15</f>
        <v>0</v>
      </c>
      <c r="CA202">
        <f>BU202*'Mexico-IO-Data'!$AR15</f>
        <v>165.01212427303</v>
      </c>
      <c r="CB202">
        <f>BV202*'Mexico-IO-Data'!$AR15</f>
        <v>2570.9685770264928</v>
      </c>
      <c r="CC202">
        <f>(BZ202*'Default-Data'!$F$19/geo_dollar_index)/'Mexico-IO-Data'!$AS15</f>
        <v>0</v>
      </c>
      <c r="CD202">
        <f>(CA202*'Default-Data'!$F$19/geo_dollar_index)/'Mexico-IO-Data'!$AS15</f>
        <v>3.255343044292807E-2</v>
      </c>
      <c r="CE202">
        <f>(CB202*'Default-Data'!$F$19/geo_dollar_index)/'Mexico-IO-Data'!$AS15</f>
        <v>0.50719816566148423</v>
      </c>
      <c r="CG202" t="s">
        <v>273</v>
      </c>
      <c r="CH202">
        <f t="shared" si="432"/>
        <v>0</v>
      </c>
      <c r="CI202">
        <f t="shared" si="433"/>
        <v>0</v>
      </c>
      <c r="CK202" s="84">
        <v>2335967.6448122463</v>
      </c>
      <c r="CL202" s="84">
        <v>16080179.106859716</v>
      </c>
      <c r="CM202">
        <f>CH202*'Philippines-IO-Data'!AN15</f>
        <v>0</v>
      </c>
      <c r="CN202">
        <f>CK202*'Philippines-IO-Data'!$AN15</f>
        <v>777954.24716523581</v>
      </c>
      <c r="CO202">
        <f>CL202*'Philippines-IO-Data'!$AN15</f>
        <v>5355229.8376823915</v>
      </c>
      <c r="CP202">
        <f>CH202*'Philippines-IO-Data'!AO15</f>
        <v>0</v>
      </c>
      <c r="CQ202">
        <f>CK202*'Philippines-IO-Data'!$AO15</f>
        <v>136122.54132638013</v>
      </c>
      <c r="CR202">
        <f>CL202*'Philippines-IO-Data'!$AO15</f>
        <v>937031.31970607291</v>
      </c>
      <c r="CS202" s="31">
        <f>(CP202*'Default-Data'!$F$19/geo_dollar_index)/'Philippines-IO-Data'!$AP15</f>
        <v>0</v>
      </c>
      <c r="CT202" s="31">
        <f>(CQ202*'Default-Data'!$F$19/geo_dollar_index)/'Philippines-IO-Data'!$AP15</f>
        <v>33.126062795472954</v>
      </c>
      <c r="CU202" s="31">
        <f>(CR202*'Default-Data'!$F$19/geo_dollar_index)/'Philippines-IO-Data'!$AP15</f>
        <v>228.03099351108554</v>
      </c>
      <c r="CV202" s="84">
        <v>1273.4113636341776</v>
      </c>
      <c r="CW202" s="84">
        <v>41625.634750451252</v>
      </c>
      <c r="CX202">
        <f>CI202*'Philippines-IO-Data'!AN15</f>
        <v>0</v>
      </c>
      <c r="CY202">
        <f>CV202*'Philippines-IO-Data'!$AN15</f>
        <v>424.08797096472927</v>
      </c>
      <c r="CZ202">
        <f>CW202*'Philippines-IO-Data'!$AN15</f>
        <v>13862.708850860456</v>
      </c>
      <c r="DA202">
        <f>CI202*'Philippines-IO-Data'!AO15</f>
        <v>0</v>
      </c>
      <c r="DB202">
        <f>CV202*'Philippines-IO-Data'!$AO15</f>
        <v>74.204791045257679</v>
      </c>
      <c r="DC202">
        <f>CW202*'Philippines-IO-Data'!$AO15</f>
        <v>2425.6274264494473</v>
      </c>
      <c r="DD202" s="31">
        <f>(DA202*'Default-Data'!$F$19/geo_dollar_index)/'Philippines-IO-Data'!$AP15</f>
        <v>0</v>
      </c>
      <c r="DE202" s="31">
        <f>(DB202*'Default-Data'!$F$19/geo_dollar_index)/'Philippines-IO-Data'!$AP15</f>
        <v>1.8058086074049663E-2</v>
      </c>
      <c r="DF202" s="31">
        <f>(DC202*'Default-Data'!$F$19/geo_dollar_index)/'Philippines-IO-Data'!$AP15</f>
        <v>0.59028788078770589</v>
      </c>
      <c r="DH202" t="s">
        <v>930</v>
      </c>
      <c r="DI202">
        <f t="shared" si="434"/>
        <v>0</v>
      </c>
      <c r="DJ202">
        <f t="shared" si="435"/>
        <v>0</v>
      </c>
      <c r="DL202" s="84">
        <v>2806138.0419275998</v>
      </c>
      <c r="DM202" s="84">
        <v>26658892.157863561</v>
      </c>
      <c r="DN202">
        <f>DI202*'SouthAfrica-IO-Data'!AR15</f>
        <v>0</v>
      </c>
      <c r="DO202">
        <f>DL202*'SouthAfrica-IO-Data'!$AR15</f>
        <v>735077.8092661238</v>
      </c>
      <c r="DP202">
        <f>DM202*'SouthAfrica-IO-Data'!$AR15</f>
        <v>6983391.3200517436</v>
      </c>
      <c r="DQ202">
        <f>DI202*'SouthAfrica-IO-Data'!AS15</f>
        <v>0</v>
      </c>
      <c r="DR202">
        <f>DL202*'SouthAfrica-IO-Data'!$AS15</f>
        <v>380560.86186847498</v>
      </c>
      <c r="DS202">
        <f>DM202*'SouthAfrica-IO-Data'!$AS15</f>
        <v>3615406.9487922364</v>
      </c>
      <c r="DT202">
        <f>(DQ202*'Default-Data'!$F$19/geo_dollar_index)/'SouthAfrica-IO-Data'!$AT15</f>
        <v>0</v>
      </c>
      <c r="DU202">
        <f>(DR202*'Default-Data'!$F$19/geo_dollar_index)/'SouthAfrica-IO-Data'!$AT15</f>
        <v>23.289589514263273</v>
      </c>
      <c r="DV202">
        <f>(DS202*'Default-Data'!$F$19/geo_dollar_index)/'SouthAfrica-IO-Data'!$AT15</f>
        <v>221.25592040909066</v>
      </c>
      <c r="DW202" s="84">
        <v>3615.6117280649887</v>
      </c>
      <c r="DX202" s="84">
        <v>70120.54231576428</v>
      </c>
      <c r="DY202">
        <f>DJ202*'SouthAfrica-IO-Data'!AR15</f>
        <v>0</v>
      </c>
      <c r="DZ202">
        <f>DW202*'SouthAfrica-IO-Data'!$AR15</f>
        <v>947.12231134475599</v>
      </c>
      <c r="EA202">
        <f>DX202*'SouthAfrica-IO-Data'!$AR15</f>
        <v>18368.324672516024</v>
      </c>
      <c r="EB202">
        <f>DJ202*'SouthAfrica-IO-Data'!$AS15</f>
        <v>0</v>
      </c>
      <c r="EC202">
        <f>DZ202*'SouthAfrica-IO-Data'!$AS15</f>
        <v>128.44616968758586</v>
      </c>
      <c r="ED202">
        <f>EA202*'SouthAfrica-IO-Data'!$AS15</f>
        <v>2491.0625792489168</v>
      </c>
      <c r="EE202">
        <f>(EB202*'Default-Data'!$F$19/geo_dollar_index)/'SouthAfrica-IO-Data'!$AT15</f>
        <v>0</v>
      </c>
      <c r="EF202">
        <f>(EC202*'Default-Data'!$F$19/geo_dollar_index)/'SouthAfrica-IO-Data'!$AT15</f>
        <v>7.8606574307611109E-3</v>
      </c>
      <c r="EG202">
        <f>(ED202*'Default-Data'!$F$19/geo_dollar_index)/'SouthAfrica-IO-Data'!$AT15</f>
        <v>0.1524482171923921</v>
      </c>
      <c r="EI202" t="s">
        <v>131</v>
      </c>
      <c r="EJ202">
        <v>0</v>
      </c>
      <c r="EK202">
        <v>0</v>
      </c>
      <c r="EM202" s="84">
        <v>21098.612906102087</v>
      </c>
      <c r="EN202" s="84">
        <v>2997677.5684061684</v>
      </c>
      <c r="EO202">
        <f>EJ202*'Zambia-IO-Data'!BO13</f>
        <v>0</v>
      </c>
      <c r="EP202">
        <f>EM202*'Zambia-IO-Data'!$BO13</f>
        <v>9516.6174519792112</v>
      </c>
      <c r="EQ202">
        <f>EN202*'Zambia-IO-Data'!$BO13</f>
        <v>1352114.9845187226</v>
      </c>
      <c r="ER202">
        <f>EJ202*'Zambia-IO-Data'!BN13</f>
        <v>0</v>
      </c>
      <c r="ES202">
        <f>EM202*'Zambia-IO-Data'!$BN13</f>
        <v>7847.1443747677367</v>
      </c>
      <c r="ET202">
        <f>EN202*'Zambia-IO-Data'!$BN13</f>
        <v>1114917.3063165005</v>
      </c>
      <c r="EU202">
        <f>(ER202*'Default-Data'!$F$19/geo_dollar_index)/'Zambia-IO-Data'!$BP13</f>
        <v>0</v>
      </c>
      <c r="EV202">
        <f>(ES202*'Default-Data'!$F$19/geo_dollar_index)/'Zambia-IO-Data'!$BP13</f>
        <v>59.451237830666408</v>
      </c>
      <c r="EW202">
        <f>(ET202*'Default-Data'!$F$19/geo_dollar_index)/'Zambia-IO-Data'!$BP13</f>
        <v>8446.7942443470201</v>
      </c>
      <c r="EX202" s="84">
        <v>86.087621706986923</v>
      </c>
      <c r="EY202" s="84">
        <v>1353.647065205826</v>
      </c>
      <c r="EZ202">
        <f>EK202*'Zambia-IO-Data'!BO13</f>
        <v>0</v>
      </c>
      <c r="FA202">
        <f>EX202*'Zambia-IO-Data'!$BO13</f>
        <v>38.83018124377034</v>
      </c>
      <c r="FB202">
        <f>EY202*'Zambia-IO-Data'!$BO13</f>
        <v>610.56816113406512</v>
      </c>
      <c r="FC202">
        <f>EK202*'Zambia-IO-Data'!BN13</f>
        <v>0</v>
      </c>
      <c r="FD202">
        <f>EX202*'Zambia-IO-Data'!$BN13</f>
        <v>32.01831321431262</v>
      </c>
      <c r="FE202">
        <f>EY202*'Zambia-IO-Data'!$BN13</f>
        <v>503.45792874746797</v>
      </c>
      <c r="FF202">
        <f>(FC202*'Default-Data'!$F$19/geo_dollar_index)/'Zambia-IO-Data'!$BP13</f>
        <v>0</v>
      </c>
      <c r="FG202">
        <f>(FD202*'Default-Data'!$F$19/geo_dollar_index)/'Zambia-IO-Data'!$BP13</f>
        <v>0.24257593118352813</v>
      </c>
      <c r="FH202">
        <f>(FE202*'Default-Data'!$F$19/geo_dollar_index)/'Zambia-IO-Data'!$BP13</f>
        <v>3.8142788803457353</v>
      </c>
      <c r="FJ202" t="s">
        <v>273</v>
      </c>
      <c r="FK202">
        <f t="shared" si="436"/>
        <v>0</v>
      </c>
      <c r="FL202">
        <f t="shared" si="437"/>
        <v>0</v>
      </c>
      <c r="FN202">
        <v>3739846.9167987416</v>
      </c>
      <c r="FO202">
        <v>22074482.777335439</v>
      </c>
      <c r="FP202">
        <f>FK202*CustomRegion1!C11</f>
        <v>0</v>
      </c>
      <c r="FQ202">
        <f>FN202*CustomRegion1!$C11</f>
        <v>1245492.3333945572</v>
      </c>
      <c r="FR202">
        <f>FO202*CustomRegion1!$C11</f>
        <v>7351530.6039199149</v>
      </c>
      <c r="FS202">
        <f>FK202*CustomRegion1!D11</f>
        <v>0</v>
      </c>
      <c r="FT202">
        <f>FN202*CustomRegion1!$D11</f>
        <v>217930.01611851915</v>
      </c>
      <c r="FU202">
        <f>FO202*CustomRegion1!$D11</f>
        <v>1286334.0383971045</v>
      </c>
      <c r="FV202">
        <f>(FS202*'Default-Data'!$C$58/geo_dollar_index)/CustomRegion1!$E11</f>
        <v>0</v>
      </c>
      <c r="FW202">
        <f>(FT202*'Default-Data'!$C$58/geo_dollar_index)/CustomRegion1!$E11</f>
        <v>53.255903062915763</v>
      </c>
      <c r="FX202">
        <f>(FU202*'Default-Data'!$C$58/geo_dollar_index)/CustomRegion1!$E11</f>
        <v>314.34348547081021</v>
      </c>
      <c r="FY202">
        <v>3513.8655119611858</v>
      </c>
      <c r="FZ202">
        <v>59715.027396975856</v>
      </c>
      <c r="GA202">
        <f>FL202*CustomRegion1!C11</f>
        <v>0</v>
      </c>
      <c r="GB202">
        <f>FY202*CustomRegion1!$C11</f>
        <v>1170.2330745327449</v>
      </c>
      <c r="GC202">
        <f>FZ202*CustomRegion1!$C11</f>
        <v>19887.073044969187</v>
      </c>
      <c r="GD202">
        <f>FL202*CustomRegion1!D11</f>
        <v>0</v>
      </c>
      <c r="GE202">
        <f>FY202*CustomRegion1!$D11</f>
        <v>204.76152759629645</v>
      </c>
      <c r="GF202">
        <f>FZ202*CustomRegion1!$D11</f>
        <v>3479.7405275294823</v>
      </c>
      <c r="GG202">
        <f>(GD202*'Default-Data'!$C$58/geo_dollar_index)/CustomRegion1!$E11</f>
        <v>0</v>
      </c>
      <c r="GH202">
        <f>(GE202*'Default-Data'!$C$58/geo_dollar_index)/CustomRegion1!$E11</f>
        <v>5.0037898674556443E-2</v>
      </c>
      <c r="GI202">
        <f>(GF202*'Default-Data'!$C$58/geo_dollar_index)/CustomRegion1!$E11</f>
        <v>0.85034970179338087</v>
      </c>
      <c r="GK202" t="s">
        <v>36</v>
      </c>
      <c r="GL202">
        <f t="shared" si="438"/>
        <v>0</v>
      </c>
      <c r="GM202">
        <f t="shared" si="439"/>
        <v>0</v>
      </c>
      <c r="GO202">
        <v>555294.16421337996</v>
      </c>
      <c r="GP202">
        <v>4967674.5512391143</v>
      </c>
      <c r="GQ202">
        <f>GL202*CustomRegion2!C15</f>
        <v>0</v>
      </c>
      <c r="GR202">
        <f>GO202*CustomRegion2!$C15</f>
        <v>219744.3842502003</v>
      </c>
      <c r="GS202">
        <f>GP202*CustomRegion2!$C15</f>
        <v>1965838.3893945601</v>
      </c>
      <c r="GT202">
        <f>GL202*CustomRegion2!D15</f>
        <v>0</v>
      </c>
      <c r="GU202">
        <f>GO202*CustomRegion2!$D15</f>
        <v>53398.59626357141</v>
      </c>
      <c r="GV202">
        <f>GP202*CustomRegion2!$D15</f>
        <v>477705.08826832013</v>
      </c>
      <c r="GW202">
        <f>(GT202*'Default-Data'!$C$59/geo_dollar_index)/CustomRegion2!$E15</f>
        <v>0</v>
      </c>
      <c r="GX202">
        <f>(GU202*'Default-Data'!$C$59/geo_dollar_index)/CustomRegion2!$E15</f>
        <v>10.534422830288259</v>
      </c>
      <c r="GY202">
        <f>(GV202*'Default-Data'!$C$59/geo_dollar_index)/CustomRegion2!$E15</f>
        <v>94.241192468044943</v>
      </c>
      <c r="GZ202">
        <v>520.60778939380134</v>
      </c>
      <c r="HA202">
        <v>13895.522930037963</v>
      </c>
      <c r="HB202">
        <f>GM202*CustomRegion2!C15</f>
        <v>0</v>
      </c>
      <c r="HC202">
        <f>GZ202*CustomRegion2!$C15</f>
        <v>206.0180810260392</v>
      </c>
      <c r="HD202">
        <f>HA202*CustomRegion2!$C15</f>
        <v>5498.8208536662978</v>
      </c>
      <c r="HE202">
        <f>GM202*CustomRegion2!D15</f>
        <v>0</v>
      </c>
      <c r="HF202">
        <f>GZ202*CustomRegion2!$D15</f>
        <v>50.063060174404349</v>
      </c>
      <c r="HG202">
        <f>HA202*CustomRegion2!$D15</f>
        <v>1336.2312565690336</v>
      </c>
      <c r="HH202">
        <f>(HE202*'Default-Data'!$C$59/geo_dollar_index)/CustomRegion2!$E15</f>
        <v>0</v>
      </c>
      <c r="HI202">
        <f>(HF202*'Default-Data'!$C$59/geo_dollar_index)/CustomRegion2!$E15</f>
        <v>9.8763915338187114E-3</v>
      </c>
      <c r="HJ202">
        <f>(HG202*'Default-Data'!$C$59/geo_dollar_index)/CustomRegion2!$E15</f>
        <v>0.26361039504232348</v>
      </c>
      <c r="HL202" t="s">
        <v>131</v>
      </c>
      <c r="HM202">
        <f t="shared" si="440"/>
        <v>0</v>
      </c>
      <c r="HN202">
        <f t="shared" si="441"/>
        <v>0</v>
      </c>
      <c r="HP202">
        <v>21098.612906102087</v>
      </c>
      <c r="HQ202">
        <v>2997677.5684061684</v>
      </c>
      <c r="HR202">
        <f>HM202*CustomRegion3!D14</f>
        <v>0</v>
      </c>
      <c r="HS202">
        <f>HP202*CustomRegion3!$D14</f>
        <v>9516.6174519792112</v>
      </c>
      <c r="HT202">
        <f>HQ202*CustomRegion3!$D14</f>
        <v>1352114.9845187226</v>
      </c>
      <c r="HU202">
        <f>HM202*CustomRegion3!E14</f>
        <v>0</v>
      </c>
      <c r="HV202">
        <f>HP202*CustomRegion3!E$12</f>
        <v>6619.1133661683161</v>
      </c>
      <c r="HW202">
        <f>HQ202*CustomRegion3!F$12</f>
        <v>309577394.3211816</v>
      </c>
      <c r="HX202">
        <f>(HU202*'Default-Data'!$C$60/geo_dollar_index)/CustomRegion3!$F14</f>
        <v>0</v>
      </c>
      <c r="HY202">
        <f>(HV202*'Default-Data'!$C$60/geo_dollar_index)/CustomRegion3!$F14</f>
        <v>50.350579681500264</v>
      </c>
      <c r="HZ202">
        <f>(HW202*'Default-Data'!$C$60/geo_dollar_index)/CustomRegion3!$F14</f>
        <v>2354907.7343244147</v>
      </c>
      <c r="IA202">
        <v>86.087621706986923</v>
      </c>
      <c r="IB202">
        <v>1353.647065205826</v>
      </c>
      <c r="IC202">
        <f>HN202*CustomRegion3!D14</f>
        <v>0</v>
      </c>
      <c r="ID202">
        <f>IA202*CustomRegion3!$D14</f>
        <v>38.83018124377034</v>
      </c>
      <c r="IE202">
        <f>IB202*CustomRegion3!$D14</f>
        <v>610.56816113406512</v>
      </c>
      <c r="IF202">
        <f>HN202*CustomRegion3!E14</f>
        <v>0</v>
      </c>
      <c r="IG202">
        <f>IA202*CustomRegion3!$E14</f>
        <v>32.01831321431262</v>
      </c>
      <c r="IH202">
        <f>IB202*CustomRegion3!$E14</f>
        <v>503.45792874746797</v>
      </c>
      <c r="II202">
        <f>(IF202*'Default-Data'!$C$60/geo_dollar_index)/CustomRegion3!$F14</f>
        <v>0</v>
      </c>
      <c r="IJ202">
        <f>(IG202*'Default-Data'!$C$60/geo_dollar_index)/CustomRegion3!$F14</f>
        <v>0.24355839544983035</v>
      </c>
      <c r="IK202">
        <f>(IH202*'Default-Data'!$C$60/geo_dollar_index)/CustomRegion3!$F14</f>
        <v>3.8297272089716108</v>
      </c>
    </row>
    <row r="203" spans="27:245" x14ac:dyDescent="0.3">
      <c r="AA203" t="s">
        <v>8</v>
      </c>
      <c r="AB203">
        <f>SUM(EJ200:EJ241)</f>
        <v>374736658.47205091</v>
      </c>
      <c r="AC203">
        <f>SUM(EK200:EK241)</f>
        <v>1254987.0417640386</v>
      </c>
      <c r="AD203">
        <v>202</v>
      </c>
      <c r="AE203" t="s">
        <v>274</v>
      </c>
      <c r="AF203">
        <v>0</v>
      </c>
      <c r="AG203">
        <v>0</v>
      </c>
      <c r="AI203" s="84">
        <v>259823.1274225805</v>
      </c>
      <c r="AJ203" s="84">
        <v>5569667.7582147606</v>
      </c>
      <c r="AK203">
        <f>AF203*'Colombia-IO-Data'!AN16</f>
        <v>0</v>
      </c>
      <c r="AL203">
        <f>AI203*'Colombia-IO-Data'!$AN16</f>
        <v>85589.352942234313</v>
      </c>
      <c r="AM203">
        <f>AJ203*'Colombia-IO-Data'!$AN16</f>
        <v>1834726.047129387</v>
      </c>
      <c r="AN203">
        <f>'Colombia-IO-Data'!$AO16*AK203</f>
        <v>0</v>
      </c>
      <c r="AO203">
        <f>'Colombia-IO-Data'!$AO16*AL203</f>
        <v>43848.966198276015</v>
      </c>
      <c r="AP203">
        <f>'Colombia-IO-Data'!$AO16*AM203</f>
        <v>939963.18067704851</v>
      </c>
      <c r="AQ203">
        <f>(AN203*'Default-Data'!$F$19/geo_dollar_index)/'Colombia-IO-Data'!$AP16</f>
        <v>0</v>
      </c>
      <c r="AR203">
        <f>(AO203*'Default-Data'!$F$19/geo_dollar_index)/'Colombia-IO-Data'!$AP16</f>
        <v>8.0978631743077614</v>
      </c>
      <c r="AS203">
        <f>(AP203*'Default-Data'!$F$19/geo_dollar_index)/'Colombia-IO-Data'!$AP16</f>
        <v>173.5888867160825</v>
      </c>
      <c r="AT203" s="84">
        <v>833.92183844591978</v>
      </c>
      <c r="AU203" s="84">
        <v>12027.360903333709</v>
      </c>
      <c r="AV203">
        <f>AG203*'Colombia-IO-Data'!AN16</f>
        <v>0</v>
      </c>
      <c r="AW203">
        <f>AT203*'Colombia-IO-Data'!$AN16</f>
        <v>274.70545545739492</v>
      </c>
      <c r="AX203">
        <f>AU203*'Colombia-IO-Data'!$AN16</f>
        <v>3961.9800112897706</v>
      </c>
      <c r="AY203">
        <f>AV203*'Colombia-IO-Data'!$AO16</f>
        <v>0</v>
      </c>
      <c r="AZ203">
        <f>AW203*'Colombia-IO-Data'!$AO16</f>
        <v>140.73654977813737</v>
      </c>
      <c r="BA203">
        <f>AX203*'Colombia-IO-Data'!$AO16</f>
        <v>2029.793679016861</v>
      </c>
      <c r="BB203">
        <f>(Calculations!AY203*'Default-Data'!$F$19/geo_dollar_index)/'Colombia-IO-Data'!$AP16</f>
        <v>0</v>
      </c>
      <c r="BC203">
        <f>(Calculations!AZ203*'Default-Data'!$F$19/geo_dollar_index)/'Colombia-IO-Data'!$AP16</f>
        <v>2.5990699953430545E-2</v>
      </c>
      <c r="BD203">
        <f>(Calculations!BA203*'Default-Data'!$F$19/geo_dollar_index)/'Colombia-IO-Data'!$AP16</f>
        <v>0.37485470946860205</v>
      </c>
      <c r="BF203" t="s">
        <v>931</v>
      </c>
      <c r="BG203">
        <f t="shared" si="430"/>
        <v>0</v>
      </c>
      <c r="BH203">
        <f t="shared" si="431"/>
        <v>0</v>
      </c>
      <c r="BJ203" s="84">
        <v>627688.11508263124</v>
      </c>
      <c r="BK203" s="84">
        <v>2281001.046482028</v>
      </c>
      <c r="BL203">
        <f>BG203*'Mexico-IO-Data'!AQ16</f>
        <v>0</v>
      </c>
      <c r="BM203">
        <f>BJ203*'Mexico-IO-Data'!$AQ16</f>
        <v>243211.36413659618</v>
      </c>
      <c r="BN203">
        <f>BK203*'Mexico-IO-Data'!$AQ16</f>
        <v>883823.29182521813</v>
      </c>
      <c r="BO203">
        <f>BG203*'Mexico-IO-Data'!AQ16</f>
        <v>0</v>
      </c>
      <c r="BP203">
        <f>BJ203*'Mexico-IO-Data'!$AR16</f>
        <v>82706.537955116277</v>
      </c>
      <c r="BQ203">
        <f>BK203*'Mexico-IO-Data'!$AR16</f>
        <v>300553.24466624751</v>
      </c>
      <c r="BR203">
        <f>(BO203*'Default-Data'!$F$19/geo_dollar_index)/'Mexico-IO-Data'!$AS16</f>
        <v>0</v>
      </c>
      <c r="BS203">
        <f>(BP203*'Default-Data'!$F$19/geo_dollar_index)/'Mexico-IO-Data'!$AS16</f>
        <v>15.168129579536703</v>
      </c>
      <c r="BT203">
        <f>(BQ203*'Default-Data'!$F$19/geo_dollar_index)/'Mexico-IO-Data'!$AS16</f>
        <v>55.120558463248166</v>
      </c>
      <c r="BU203" s="84">
        <v>1656.0085075997649</v>
      </c>
      <c r="BV203" s="84">
        <v>4066.8057532727371</v>
      </c>
      <c r="BW203">
        <f>BH203*'Mexico-IO-Data'!AQ16</f>
        <v>0</v>
      </c>
      <c r="BX203">
        <f>BU203*'Mexico-IO-Data'!$AQ16</f>
        <v>641.6563871089495</v>
      </c>
      <c r="BY203">
        <f>BV203*'Mexico-IO-Data'!$AQ16</f>
        <v>1575.7720293968159</v>
      </c>
      <c r="BZ203">
        <f>BH203*'Mexico-IO-Data'!AR16</f>
        <v>0</v>
      </c>
      <c r="CA203">
        <f>BU203*'Mexico-IO-Data'!$AR16</f>
        <v>218.20188593146315</v>
      </c>
      <c r="CB203">
        <f>BV203*'Mexico-IO-Data'!$AR16</f>
        <v>535.85756414211903</v>
      </c>
      <c r="CC203">
        <f>(BZ203*'Default-Data'!$F$19/geo_dollar_index)/'Mexico-IO-Data'!$AS16</f>
        <v>0</v>
      </c>
      <c r="CD203">
        <f>(CA203*'Default-Data'!$F$19/geo_dollar_index)/'Mexico-IO-Data'!$AS16</f>
        <v>4.0017567681334416E-2</v>
      </c>
      <c r="CE203">
        <f>(CB203*'Default-Data'!$F$19/geo_dollar_index)/'Mexico-IO-Data'!$AS16</f>
        <v>9.8274660867723573E-2</v>
      </c>
      <c r="CG203" t="s">
        <v>274</v>
      </c>
      <c r="CH203">
        <f t="shared" si="432"/>
        <v>0</v>
      </c>
      <c r="CI203">
        <f t="shared" si="433"/>
        <v>0</v>
      </c>
      <c r="CK203" s="84">
        <v>1033574.1566062814</v>
      </c>
      <c r="CL203" s="84">
        <v>2249532.3209403167</v>
      </c>
      <c r="CM203">
        <f>CH203*'Philippines-IO-Data'!AN16</f>
        <v>0</v>
      </c>
      <c r="CN203">
        <f>CK203*'Philippines-IO-Data'!$AN16</f>
        <v>396580.02740948519</v>
      </c>
      <c r="CO203">
        <f>CL203*'Philippines-IO-Data'!$AN16</f>
        <v>863140.37923150975</v>
      </c>
      <c r="CP203">
        <f>CH203*'Philippines-IO-Data'!AO16</f>
        <v>0</v>
      </c>
      <c r="CQ203">
        <f>CK203*'Philippines-IO-Data'!$AO16</f>
        <v>136978.76873832213</v>
      </c>
      <c r="CR203">
        <f>CL203*'Philippines-IO-Data'!$AO16</f>
        <v>298128.74634097831</v>
      </c>
      <c r="CS203" s="31">
        <f>(CP203*'Default-Data'!$F$19/geo_dollar_index)/'Philippines-IO-Data'!$AP16</f>
        <v>0</v>
      </c>
      <c r="CT203" s="31">
        <f>(CQ203*'Default-Data'!$F$19/geo_dollar_index)/'Philippines-IO-Data'!$AP16</f>
        <v>33.334429776715169</v>
      </c>
      <c r="CU203" s="31">
        <f>(CR203*'Default-Data'!$F$19/geo_dollar_index)/'Philippines-IO-Data'!$AP16</f>
        <v>72.55103729475384</v>
      </c>
      <c r="CV203" s="84">
        <v>214.88786833300833</v>
      </c>
      <c r="CW203" s="84">
        <v>5823.2069511496275</v>
      </c>
      <c r="CX203">
        <f>CI203*'Philippines-IO-Data'!AN16</f>
        <v>0</v>
      </c>
      <c r="CY203">
        <f>CV203*'Philippines-IO-Data'!$AN16</f>
        <v>82.451980991174452</v>
      </c>
      <c r="CZ203">
        <f>CW203*'Philippines-IO-Data'!$AN16</f>
        <v>2234.3511179505326</v>
      </c>
      <c r="DA203">
        <f>CI203*'Philippines-IO-Data'!AO16</f>
        <v>0</v>
      </c>
      <c r="DB203">
        <f>CV203*'Philippines-IO-Data'!$AO16</f>
        <v>28.478919904216259</v>
      </c>
      <c r="DC203">
        <f>CW203*'Philippines-IO-Data'!$AO16</f>
        <v>771.74502978673547</v>
      </c>
      <c r="DD203" s="31">
        <f>(DA203*'Default-Data'!$F$19/geo_dollar_index)/'Philippines-IO-Data'!$AP16</f>
        <v>0</v>
      </c>
      <c r="DE203" s="31">
        <f>(DB203*'Default-Data'!$F$19/geo_dollar_index)/'Philippines-IO-Data'!$AP16</f>
        <v>6.9304795510123597E-3</v>
      </c>
      <c r="DF203" s="31">
        <f>(DC203*'Default-Data'!$F$19/geo_dollar_index)/'Philippines-IO-Data'!$AP16</f>
        <v>0.18780779487148136</v>
      </c>
      <c r="DH203" t="s">
        <v>931</v>
      </c>
      <c r="DI203">
        <f t="shared" si="434"/>
        <v>0</v>
      </c>
      <c r="DJ203">
        <f t="shared" si="435"/>
        <v>0</v>
      </c>
      <c r="DL203" s="84">
        <v>883007.6135685367</v>
      </c>
      <c r="DM203" s="84">
        <v>7918488.2871140074</v>
      </c>
      <c r="DN203">
        <f>DI203*'SouthAfrica-IO-Data'!AR16</f>
        <v>0</v>
      </c>
      <c r="DO203">
        <f>DL203*'SouthAfrica-IO-Data'!$AR16</f>
        <v>117524.16446781451</v>
      </c>
      <c r="DP203">
        <f>DM203*'SouthAfrica-IO-Data'!$AR16</f>
        <v>1053913.5852185013</v>
      </c>
      <c r="DQ203">
        <f>DI203*'SouthAfrica-IO-Data'!AS16</f>
        <v>0</v>
      </c>
      <c r="DR203">
        <f>DL203*'SouthAfrica-IO-Data'!$AS16</f>
        <v>118107.76049000057</v>
      </c>
      <c r="DS203">
        <f>DM203*'SouthAfrica-IO-Data'!$AS16</f>
        <v>1059147.0602135931</v>
      </c>
      <c r="DT203">
        <f>(DQ203*'Default-Data'!$F$19/geo_dollar_index)/'SouthAfrica-IO-Data'!$AT16</f>
        <v>0</v>
      </c>
      <c r="DU203">
        <f>(DR203*'Default-Data'!$F$19/geo_dollar_index)/'SouthAfrica-IO-Data'!$AT16</f>
        <v>7.2279667613631116</v>
      </c>
      <c r="DV203">
        <f>(DS203*'Default-Data'!$F$19/geo_dollar_index)/'SouthAfrica-IO-Data'!$AT16</f>
        <v>64.817753844951156</v>
      </c>
      <c r="DW203" s="84">
        <v>3357.3191005778276</v>
      </c>
      <c r="DX203" s="84">
        <v>20827.898238437498</v>
      </c>
      <c r="DY203">
        <f>DJ203*'SouthAfrica-IO-Data'!AR16</f>
        <v>0</v>
      </c>
      <c r="DZ203">
        <f>DW203*'SouthAfrica-IO-Data'!$AR16</f>
        <v>446.8433975927644</v>
      </c>
      <c r="EA203">
        <f>DX203*'SouthAfrica-IO-Data'!$AR16</f>
        <v>2772.0953936067531</v>
      </c>
      <c r="EB203">
        <f>DJ203*'SouthAfrica-IO-Data'!$AS16</f>
        <v>0</v>
      </c>
      <c r="EC203">
        <f>DZ203*'SouthAfrica-IO-Data'!$AS16</f>
        <v>59.76808372709236</v>
      </c>
      <c r="ED203">
        <f>EA203*'SouthAfrica-IO-Data'!$AS16</f>
        <v>370.78500091339004</v>
      </c>
      <c r="EE203">
        <f>(EB203*'Default-Data'!$F$19/geo_dollar_index)/'SouthAfrica-IO-Data'!$AT16</f>
        <v>0</v>
      </c>
      <c r="EF203">
        <f>(EC203*'Default-Data'!$F$19/geo_dollar_index)/'SouthAfrica-IO-Data'!$AT16</f>
        <v>3.6576912539660411E-3</v>
      </c>
      <c r="EG203">
        <f>(ED203*'Default-Data'!$F$19/geo_dollar_index)/'SouthAfrica-IO-Data'!$AT16</f>
        <v>2.2691325710480083E-2</v>
      </c>
      <c r="EI203" t="s">
        <v>132</v>
      </c>
      <c r="EJ203">
        <v>0</v>
      </c>
      <c r="EK203">
        <v>0</v>
      </c>
      <c r="EM203" s="84">
        <v>1897.9107065009102</v>
      </c>
      <c r="EN203" s="84">
        <v>506019.01600148273</v>
      </c>
      <c r="EO203">
        <f>EJ203*'Zambia-IO-Data'!BO14</f>
        <v>0</v>
      </c>
      <c r="EP203">
        <f>EM203*'Zambia-IO-Data'!$BO14</f>
        <v>515.09427230871904</v>
      </c>
      <c r="EQ203">
        <f>EN203*'Zambia-IO-Data'!$BO14</f>
        <v>137333.90929766209</v>
      </c>
      <c r="ER203">
        <f>EJ203*'Zambia-IO-Data'!BN14</f>
        <v>0</v>
      </c>
      <c r="ES203">
        <f>EM203*'Zambia-IO-Data'!$BN14</f>
        <v>172.6652969369851</v>
      </c>
      <c r="ET203">
        <f>EN203*'Zambia-IO-Data'!$BN14</f>
        <v>46035.845287337354</v>
      </c>
      <c r="EU203">
        <f>(ER203*'Default-Data'!$F$19/geo_dollar_index)/'Zambia-IO-Data'!$BP14</f>
        <v>0</v>
      </c>
      <c r="EV203">
        <f>(ES203*'Default-Data'!$F$19/geo_dollar_index)/'Zambia-IO-Data'!$BP14</f>
        <v>1.3081402791964274</v>
      </c>
      <c r="EW203">
        <f>(ET203*'Default-Data'!$F$19/geo_dollar_index)/'Zambia-IO-Data'!$BP14</f>
        <v>348.77502645594745</v>
      </c>
      <c r="EX203" s="84">
        <v>3.3647366919622081</v>
      </c>
      <c r="EY203" s="84">
        <v>239.38950272868476</v>
      </c>
      <c r="EZ203">
        <f>EK203*'Zambia-IO-Data'!BO14</f>
        <v>0</v>
      </c>
      <c r="FA203">
        <f>EX203*'Zambia-IO-Data'!$BO14</f>
        <v>0.91319185455887986</v>
      </c>
      <c r="FB203">
        <f>EY203*'Zambia-IO-Data'!$BO14</f>
        <v>64.970475841677242</v>
      </c>
      <c r="FC203">
        <f>EK203*'Zambia-IO-Data'!BN14</f>
        <v>0</v>
      </c>
      <c r="FD203">
        <f>EX203*'Zambia-IO-Data'!$BN14</f>
        <v>0.30611200940192651</v>
      </c>
      <c r="FE203">
        <f>EY203*'Zambia-IO-Data'!$BN14</f>
        <v>21.77882206505469</v>
      </c>
      <c r="FF203">
        <f>(FC203*'Default-Data'!$F$19/geo_dollar_index)/'Zambia-IO-Data'!$BP14</f>
        <v>0</v>
      </c>
      <c r="FG203">
        <f>(FD203*'Default-Data'!$F$19/geo_dollar_index)/'Zambia-IO-Data'!$BP14</f>
        <v>2.3191542049735489E-3</v>
      </c>
      <c r="FH203">
        <f>(FE203*'Default-Data'!$F$19/geo_dollar_index)/'Zambia-IO-Data'!$BP14</f>
        <v>0.16499988638219179</v>
      </c>
      <c r="FJ203" t="s">
        <v>274</v>
      </c>
      <c r="FK203">
        <f t="shared" si="436"/>
        <v>0</v>
      </c>
      <c r="FL203">
        <f t="shared" si="437"/>
        <v>0</v>
      </c>
      <c r="FN203">
        <v>1573500.2294809194</v>
      </c>
      <c r="FO203">
        <v>3490520.3225187948</v>
      </c>
      <c r="FP203">
        <f>FK203*CustomRegion1!C12</f>
        <v>0</v>
      </c>
      <c r="FQ203">
        <f>FN203*CustomRegion1!$C12</f>
        <v>603748.4201281952</v>
      </c>
      <c r="FR203">
        <f>FO203*CustomRegion1!$C12</f>
        <v>1339304.622053527</v>
      </c>
      <c r="FS203">
        <f>FK203*CustomRegion1!D12</f>
        <v>0</v>
      </c>
      <c r="FT203">
        <f>FN203*CustomRegion1!$D12</f>
        <v>208534.74582943509</v>
      </c>
      <c r="FU203">
        <f>FO203*CustomRegion1!$D12</f>
        <v>462595.9085554498</v>
      </c>
      <c r="FV203">
        <f>(FS203*'Default-Data'!$C$58/geo_dollar_index)/CustomRegion1!$E12</f>
        <v>0</v>
      </c>
      <c r="FW203">
        <f>(FT203*'Default-Data'!$C$58/geo_dollar_index)/CustomRegion1!$E12</f>
        <v>50.959965987899714</v>
      </c>
      <c r="FX203">
        <f>(FU203*'Default-Data'!$C$58/geo_dollar_index)/CustomRegion1!$E12</f>
        <v>113.04529454966149</v>
      </c>
      <c r="FY203">
        <v>654.49503698348553</v>
      </c>
      <c r="FZ203">
        <v>9442.4190496965584</v>
      </c>
      <c r="GA203">
        <f>FL203*CustomRegion1!C12</f>
        <v>0</v>
      </c>
      <c r="GB203">
        <f>FY203*CustomRegion1!$C12</f>
        <v>251.1282408207083</v>
      </c>
      <c r="GC203">
        <f>FZ203*CustomRegion1!$C12</f>
        <v>3623.0344785671359</v>
      </c>
      <c r="GD203">
        <f>FL203*CustomRegion1!D12</f>
        <v>0</v>
      </c>
      <c r="GE203">
        <f>FY203*CustomRegion1!$D12</f>
        <v>86.739711648470987</v>
      </c>
      <c r="GF203">
        <f>FZ203*CustomRegion1!$D12</f>
        <v>1251.3963580374332</v>
      </c>
      <c r="GG203">
        <f>(GD203*'Default-Data'!$C$58/geo_dollar_index)/CustomRegion1!$E12</f>
        <v>0</v>
      </c>
      <c r="GH203">
        <f>(GE203*'Default-Data'!$C$58/geo_dollar_index)/CustomRegion1!$E12</f>
        <v>2.1196720660746515E-2</v>
      </c>
      <c r="GI203">
        <f>(GF203*'Default-Data'!$C$58/geo_dollar_index)/CustomRegion1!$E12</f>
        <v>0.30580570920842554</v>
      </c>
      <c r="GK203" t="s">
        <v>37</v>
      </c>
      <c r="GL203">
        <f t="shared" si="438"/>
        <v>0</v>
      </c>
      <c r="GM203">
        <f t="shared" si="439"/>
        <v>0</v>
      </c>
      <c r="GO203">
        <v>813704.06065186218</v>
      </c>
      <c r="GP203">
        <v>1130292.5519128973</v>
      </c>
      <c r="GQ203">
        <f>GL203*CustomRegion2!C16</f>
        <v>0</v>
      </c>
      <c r="GR203">
        <f>GO203*CustomRegion2!$C16</f>
        <v>283286.21172632265</v>
      </c>
      <c r="GS203">
        <f>GP203*CustomRegion2!$C16</f>
        <v>393504.60524600529</v>
      </c>
      <c r="GT203">
        <f>GL203*CustomRegion2!D16</f>
        <v>0</v>
      </c>
      <c r="GU203">
        <f>GO203*CustomRegion2!$D16</f>
        <v>125418.60464144091</v>
      </c>
      <c r="GV203">
        <f>GP203*CustomRegion2!$D16</f>
        <v>174215.32170303367</v>
      </c>
      <c r="GW203">
        <f>(GT203*'Default-Data'!$C$59/geo_dollar_index)/CustomRegion2!$E16</f>
        <v>0</v>
      </c>
      <c r="GX203">
        <f>(GU203*'Default-Data'!$C$59/geo_dollar_index)/CustomRegion2!$E16</f>
        <v>23.001393770326199</v>
      </c>
      <c r="GY203">
        <f>(GV203*'Default-Data'!$C$59/geo_dollar_index)/CustomRegion2!$E16</f>
        <v>31.950564485800957</v>
      </c>
      <c r="GZ203">
        <v>773.99289438583696</v>
      </c>
      <c r="HA203">
        <v>3161.6415106821278</v>
      </c>
      <c r="HB203">
        <f>GM203*CustomRegion2!C16</f>
        <v>0</v>
      </c>
      <c r="HC203">
        <f>GZ203*CustomRegion2!$C16</f>
        <v>269.46100622627358</v>
      </c>
      <c r="HD203">
        <f>HA203*CustomRegion2!$C16</f>
        <v>1100.7066201443297</v>
      </c>
      <c r="HE203">
        <f>GM203*CustomRegion2!D16</f>
        <v>0</v>
      </c>
      <c r="HF203">
        <f>GZ203*CustomRegion2!$D16</f>
        <v>119.29780556643171</v>
      </c>
      <c r="HG203">
        <f>HA203*CustomRegion2!$D16</f>
        <v>487.31312257253421</v>
      </c>
      <c r="HH203">
        <f>(HE203*'Default-Data'!$C$59/geo_dollar_index)/CustomRegion2!$E16</f>
        <v>0</v>
      </c>
      <c r="HI203">
        <f>(HF203*'Default-Data'!$C$59/geo_dollar_index)/CustomRegion2!$E16</f>
        <v>2.1878857683149733E-2</v>
      </c>
      <c r="HJ203">
        <f>(HG203*'Default-Data'!$C$59/geo_dollar_index)/CustomRegion2!$E16</f>
        <v>8.9371756716502729E-2</v>
      </c>
      <c r="HL203" t="s">
        <v>132</v>
      </c>
      <c r="HM203">
        <f t="shared" si="440"/>
        <v>0</v>
      </c>
      <c r="HN203">
        <f t="shared" si="441"/>
        <v>0</v>
      </c>
      <c r="HP203">
        <v>1897.9107065009102</v>
      </c>
      <c r="HQ203">
        <v>506019.01600148273</v>
      </c>
      <c r="HR203">
        <f>HM203*CustomRegion3!D15</f>
        <v>0</v>
      </c>
      <c r="HS203">
        <f>HP203*CustomRegion3!$D15</f>
        <v>515.09427230871904</v>
      </c>
      <c r="HT203">
        <f>HQ203*CustomRegion3!$D15</f>
        <v>137333.90929766209</v>
      </c>
      <c r="HU203">
        <f>HM203*CustomRegion3!E15</f>
        <v>0</v>
      </c>
      <c r="HV203">
        <f>HP203*CustomRegion3!E$12</f>
        <v>595.41763153353259</v>
      </c>
      <c r="HW203">
        <f>HQ203*CustomRegion3!F$12</f>
        <v>52257804.542333573</v>
      </c>
      <c r="HX203">
        <f>(HU203*'Default-Data'!$C$60/geo_dollar_index)/CustomRegion3!$F15</f>
        <v>0</v>
      </c>
      <c r="HY203">
        <f>(HV203*'Default-Data'!$C$60/geo_dollar_index)/CustomRegion3!$F15</f>
        <v>4.5292505569600108</v>
      </c>
      <c r="HZ203">
        <f>(HW203*'Default-Data'!$C$60/geo_dollar_index)/CustomRegion3!$F15</f>
        <v>397517.10025661538</v>
      </c>
      <c r="IA203">
        <v>3.3647366919622081</v>
      </c>
      <c r="IB203">
        <v>239.38950272868476</v>
      </c>
      <c r="IC203">
        <f>HN203*CustomRegion3!D15</f>
        <v>0</v>
      </c>
      <c r="ID203">
        <f>IA203*CustomRegion3!$D15</f>
        <v>0.91319185455887986</v>
      </c>
      <c r="IE203">
        <f>IB203*CustomRegion3!$D15</f>
        <v>64.970475841677242</v>
      </c>
      <c r="IF203">
        <f>HN203*CustomRegion3!E15</f>
        <v>0</v>
      </c>
      <c r="IG203">
        <f>IA203*CustomRegion3!$E15</f>
        <v>0.30611200940192651</v>
      </c>
      <c r="IH203">
        <f>IB203*CustomRegion3!$E15</f>
        <v>21.77882206505469</v>
      </c>
      <c r="II203">
        <f>(IF203*'Default-Data'!$C$60/geo_dollar_index)/CustomRegion3!$F15</f>
        <v>0</v>
      </c>
      <c r="IJ203">
        <f>(IG203*'Default-Data'!$C$60/geo_dollar_index)/CustomRegion3!$F15</f>
        <v>2.3285470830027668E-3</v>
      </c>
      <c r="IK203">
        <f>(IH203*'Default-Data'!$C$60/geo_dollar_index)/CustomRegion3!$F15</f>
        <v>0.16566815751496039</v>
      </c>
    </row>
    <row r="204" spans="27:245" x14ac:dyDescent="0.3">
      <c r="AD204">
        <v>203</v>
      </c>
      <c r="AE204" t="s">
        <v>275</v>
      </c>
      <c r="AF204">
        <v>0</v>
      </c>
      <c r="AG204">
        <v>0</v>
      </c>
      <c r="AI204" s="84">
        <v>176321.22655719391</v>
      </c>
      <c r="AJ204" s="84">
        <v>208630.09962064243</v>
      </c>
      <c r="AK204">
        <f>AF204*'Colombia-IO-Data'!AN17</f>
        <v>0</v>
      </c>
      <c r="AL204">
        <f>AI204*'Colombia-IO-Data'!$AN17</f>
        <v>73207.507865867272</v>
      </c>
      <c r="AM204">
        <f>AJ204*'Colombia-IO-Data'!$AN17</f>
        <v>86621.95673917119</v>
      </c>
      <c r="AN204">
        <f>'Colombia-IO-Data'!$AO17*AK204</f>
        <v>0</v>
      </c>
      <c r="AO204">
        <f>'Colombia-IO-Data'!$AO17*AL204</f>
        <v>29880.351585662174</v>
      </c>
      <c r="AP204">
        <f>'Colombia-IO-Data'!$AO17*AM204</f>
        <v>35355.588488912857</v>
      </c>
      <c r="AQ204">
        <f>(AN204*'Default-Data'!$F$19/geo_dollar_index)/'Colombia-IO-Data'!$AP17</f>
        <v>0</v>
      </c>
      <c r="AR204">
        <f>(AO204*'Default-Data'!$F$19/geo_dollar_index)/'Colombia-IO-Data'!$AP17</f>
        <v>5.5181916409791114</v>
      </c>
      <c r="AS204">
        <f>(AP204*'Default-Data'!$F$19/geo_dollar_index)/'Colombia-IO-Data'!$AP17</f>
        <v>6.5293379263660576</v>
      </c>
      <c r="AT204" s="84">
        <v>955.94889163974278</v>
      </c>
      <c r="AU204" s="84">
        <v>1375.2357160218235</v>
      </c>
      <c r="AV204">
        <f>AG204*'Colombia-IO-Data'!AN17</f>
        <v>0</v>
      </c>
      <c r="AW204">
        <f>AT204*'Colombia-IO-Data'!$AN17</f>
        <v>396.90420359787521</v>
      </c>
      <c r="AX204">
        <f>AU204*'Colombia-IO-Data'!$AN17</f>
        <v>570.98955958902729</v>
      </c>
      <c r="AY204">
        <f>AV204*'Colombia-IO-Data'!$AO17</f>
        <v>0</v>
      </c>
      <c r="AZ204">
        <f>AW204*'Colombia-IO-Data'!$AO17</f>
        <v>162.00028514918571</v>
      </c>
      <c r="BA204">
        <f>AX204*'Colombia-IO-Data'!$AO17</f>
        <v>233.05490501770433</v>
      </c>
      <c r="BB204">
        <f>(Calculations!AY204*'Default-Data'!$F$19/geo_dollar_index)/'Colombia-IO-Data'!$AP17</f>
        <v>0</v>
      </c>
      <c r="BC204">
        <f>(Calculations!AZ204*'Default-Data'!$F$19/geo_dollar_index)/'Colombia-IO-Data'!$AP17</f>
        <v>2.9917607119971858E-2</v>
      </c>
      <c r="BD204">
        <f>(Calculations!BA204*'Default-Data'!$F$19/geo_dollar_index)/'Colombia-IO-Data'!$AP17</f>
        <v>4.3039708722000858E-2</v>
      </c>
      <c r="BF204" t="s">
        <v>932</v>
      </c>
      <c r="BG204">
        <f t="shared" si="430"/>
        <v>0</v>
      </c>
      <c r="BH204">
        <f t="shared" si="431"/>
        <v>0</v>
      </c>
      <c r="BJ204" s="84">
        <v>195021.73897082024</v>
      </c>
      <c r="BK204" s="84">
        <v>247842.70523587664</v>
      </c>
      <c r="BL204">
        <f>BG204*'Mexico-IO-Data'!AQ17</f>
        <v>0</v>
      </c>
      <c r="BM204">
        <f>BJ204*'Mexico-IO-Data'!$AQ17</f>
        <v>90170.714029330382</v>
      </c>
      <c r="BN204">
        <f>BK204*'Mexico-IO-Data'!$AQ17</f>
        <v>114593.14133909789</v>
      </c>
      <c r="BO204">
        <f>BG204*'Mexico-IO-Data'!AQ17</f>
        <v>0</v>
      </c>
      <c r="BP204">
        <f>BJ204*'Mexico-IO-Data'!$AR17</f>
        <v>32775.326350606476</v>
      </c>
      <c r="BQ204">
        <f>BK204*'Mexico-IO-Data'!$AR17</f>
        <v>41652.410600945506</v>
      </c>
      <c r="BR204">
        <f>(BO204*'Default-Data'!$F$19/geo_dollar_index)/'Mexico-IO-Data'!$AS17</f>
        <v>0</v>
      </c>
      <c r="BS204">
        <f>(BP204*'Default-Data'!$F$19/geo_dollar_index)/'Mexico-IO-Data'!$AS17</f>
        <v>11.145996193091587</v>
      </c>
      <c r="BT204">
        <f>(BQ204*'Default-Data'!$F$19/geo_dollar_index)/'Mexico-IO-Data'!$AS17</f>
        <v>14.164850870588985</v>
      </c>
      <c r="BU204" s="84">
        <v>1160.6114935427163</v>
      </c>
      <c r="BV204" s="84">
        <v>441.87973570396298</v>
      </c>
      <c r="BW204">
        <f>BH204*'Mexico-IO-Data'!AQ17</f>
        <v>0</v>
      </c>
      <c r="BX204">
        <f>BU204*'Mexico-IO-Data'!$AQ17</f>
        <v>536.62308435806142</v>
      </c>
      <c r="BY204">
        <f>BV204*'Mexico-IO-Data'!$AQ17</f>
        <v>204.30856320832936</v>
      </c>
      <c r="BZ204">
        <f>BH204*'Mexico-IO-Data'!AR17</f>
        <v>0</v>
      </c>
      <c r="CA204">
        <f>BU204*'Mexico-IO-Data'!$AR17</f>
        <v>195.05220632259309</v>
      </c>
      <c r="CB204">
        <f>BV204*'Mexico-IO-Data'!$AR17</f>
        <v>74.262246977420688</v>
      </c>
      <c r="CC204">
        <f>(BZ204*'Default-Data'!$F$19/geo_dollar_index)/'Mexico-IO-Data'!$AS17</f>
        <v>0</v>
      </c>
      <c r="CD204">
        <f>(CA204*'Default-Data'!$F$19/geo_dollar_index)/'Mexico-IO-Data'!$AS17</f>
        <v>6.63319451305939E-2</v>
      </c>
      <c r="CE204">
        <f>(CB204*'Default-Data'!$F$19/geo_dollar_index)/'Mexico-IO-Data'!$AS17</f>
        <v>2.5254568428895046E-2</v>
      </c>
      <c r="CG204" t="s">
        <v>275</v>
      </c>
      <c r="CH204">
        <f t="shared" si="432"/>
        <v>0</v>
      </c>
      <c r="CI204">
        <f t="shared" si="433"/>
        <v>0</v>
      </c>
      <c r="CK204" s="84">
        <v>45033.319206406166</v>
      </c>
      <c r="CL204" s="84">
        <v>69967.297930930363</v>
      </c>
      <c r="CM204">
        <f>CH204*'Philippines-IO-Data'!AN17</f>
        <v>0</v>
      </c>
      <c r="CN204">
        <f>CK204*'Philippines-IO-Data'!$AN17</f>
        <v>6535.7279168149453</v>
      </c>
      <c r="CO204">
        <f>CL204*'Philippines-IO-Data'!$AN17</f>
        <v>10154.419669919405</v>
      </c>
      <c r="CP204">
        <f>CH204*'Philippines-IO-Data'!AO17</f>
        <v>0</v>
      </c>
      <c r="CQ204">
        <f>CK204*'Philippines-IO-Data'!$AO17</f>
        <v>1694.8403025776192</v>
      </c>
      <c r="CR204">
        <f>CL204*'Philippines-IO-Data'!$AO17</f>
        <v>2633.2368674021145</v>
      </c>
      <c r="CS204" s="31">
        <f>(CP204*'Default-Data'!$F$19/geo_dollar_index)/'Philippines-IO-Data'!$AP17</f>
        <v>0</v>
      </c>
      <c r="CT204" s="31">
        <f>(CQ204*'Default-Data'!$F$19/geo_dollar_index)/'Philippines-IO-Data'!$AP17</f>
        <v>0.41244738560140431</v>
      </c>
      <c r="CU204" s="31">
        <f>(CR204*'Default-Data'!$F$19/geo_dollar_index)/'Philippines-IO-Data'!$AP17</f>
        <v>0.64081061795466399</v>
      </c>
      <c r="CV204" s="84">
        <v>141.48718904295956</v>
      </c>
      <c r="CW204" s="84">
        <v>181.11944952817615</v>
      </c>
      <c r="CX204">
        <f>CI204*'Philippines-IO-Data'!AN17</f>
        <v>0</v>
      </c>
      <c r="CY204">
        <f>CV204*'Philippines-IO-Data'!$AN17</f>
        <v>20.534168646582888</v>
      </c>
      <c r="CZ204">
        <f>CW204*'Philippines-IO-Data'!$AN17</f>
        <v>26.286035837906073</v>
      </c>
      <c r="DA204">
        <f>CI204*'Philippines-IO-Data'!AO17</f>
        <v>0</v>
      </c>
      <c r="DB204">
        <f>CV204*'Philippines-IO-Data'!$AO17</f>
        <v>5.3249059699404562</v>
      </c>
      <c r="DC204">
        <f>CW204*'Philippines-IO-Data'!$AO17</f>
        <v>6.8164760681766143</v>
      </c>
      <c r="DD204" s="31">
        <f>(DA204*'Default-Data'!$F$19/geo_dollar_index)/'Philippines-IO-Data'!$AP17</f>
        <v>0</v>
      </c>
      <c r="DE204" s="31">
        <f>(DB204*'Default-Data'!$F$19/geo_dollar_index)/'Philippines-IO-Data'!$AP17</f>
        <v>1.2958409960720583E-3</v>
      </c>
      <c r="DF204" s="31">
        <f>(DC204*'Default-Data'!$F$19/geo_dollar_index)/'Philippines-IO-Data'!$AP17</f>
        <v>1.6588216182127449E-3</v>
      </c>
      <c r="DH204" t="s">
        <v>932</v>
      </c>
      <c r="DI204">
        <f t="shared" si="434"/>
        <v>0</v>
      </c>
      <c r="DJ204">
        <f t="shared" si="435"/>
        <v>0</v>
      </c>
      <c r="DL204" s="84">
        <v>750135.30911075009</v>
      </c>
      <c r="DM204" s="84">
        <v>813833.04189150932</v>
      </c>
      <c r="DN204">
        <f>DI204*'SouthAfrica-IO-Data'!AR17</f>
        <v>0</v>
      </c>
      <c r="DO204">
        <f>DL204*'SouthAfrica-IO-Data'!$AR17</f>
        <v>198819.88158094615</v>
      </c>
      <c r="DP204">
        <f>DM204*'SouthAfrica-IO-Data'!$AR17</f>
        <v>215702.6699720943</v>
      </c>
      <c r="DQ204">
        <f>DI204*'SouthAfrica-IO-Data'!AS17</f>
        <v>0</v>
      </c>
      <c r="DR204">
        <f>DL204*'SouthAfrica-IO-Data'!$AS17</f>
        <v>165519.14406010607</v>
      </c>
      <c r="DS204">
        <f>DM204*'SouthAfrica-IO-Data'!$AS17</f>
        <v>179574.20063508462</v>
      </c>
      <c r="DT204">
        <f>(DQ204*'Default-Data'!$F$19/geo_dollar_index)/'SouthAfrica-IO-Data'!$AT17</f>
        <v>0</v>
      </c>
      <c r="DU204">
        <f>(DR204*'Default-Data'!$F$19/geo_dollar_index)/'SouthAfrica-IO-Data'!$AT17</f>
        <v>10.129451838492932</v>
      </c>
      <c r="DV204">
        <f>(DS204*'Default-Data'!$F$19/geo_dollar_index)/'SouthAfrica-IO-Data'!$AT17</f>
        <v>10.989594146936955</v>
      </c>
      <c r="DW204" s="84">
        <v>3172.6888459450647</v>
      </c>
      <c r="DX204" s="84">
        <v>2140.6146179667057</v>
      </c>
      <c r="DY204">
        <f>DJ204*'SouthAfrica-IO-Data'!AR17</f>
        <v>0</v>
      </c>
      <c r="DZ204">
        <f>DW204*'SouthAfrica-IO-Data'!$AR17</f>
        <v>840.90645111981519</v>
      </c>
      <c r="EA204">
        <f>DX204*'SouthAfrica-IO-Data'!$AR17</f>
        <v>567.35996784247834</v>
      </c>
      <c r="EB204">
        <f>DJ204*'SouthAfrica-IO-Data'!$AS17</f>
        <v>0</v>
      </c>
      <c r="EC204">
        <f>DZ204*'SouthAfrica-IO-Data'!$AS17</f>
        <v>185.54801291645873</v>
      </c>
      <c r="ED204">
        <f>EA204*'SouthAfrica-IO-Data'!$AS17</f>
        <v>125.18932932590643</v>
      </c>
      <c r="EE204">
        <f>(EB204*'Default-Data'!$F$19/geo_dollar_index)/'SouthAfrica-IO-Data'!$AT17</f>
        <v>0</v>
      </c>
      <c r="EF204">
        <f>(EC204*'Default-Data'!$F$19/geo_dollar_index)/'SouthAfrica-IO-Data'!$AT17</f>
        <v>1.135517991733221E-2</v>
      </c>
      <c r="EG204">
        <f>(ED204*'Default-Data'!$F$19/geo_dollar_index)/'SouthAfrica-IO-Data'!$AT17</f>
        <v>7.6613450927435116E-3</v>
      </c>
      <c r="EI204" t="s">
        <v>133</v>
      </c>
      <c r="EJ204">
        <v>0</v>
      </c>
      <c r="EK204">
        <v>0</v>
      </c>
      <c r="EM204" s="84">
        <v>355393.41552280652</v>
      </c>
      <c r="EN204" s="84">
        <v>1383839.4439282066</v>
      </c>
      <c r="EO204">
        <f>EJ204*'Zambia-IO-Data'!BO15</f>
        <v>0</v>
      </c>
      <c r="EP204">
        <f>EM204*'Zambia-IO-Data'!$BO15</f>
        <v>78905.629327865201</v>
      </c>
      <c r="EQ204">
        <f>EN204*'Zambia-IO-Data'!$BO15</f>
        <v>307244.64056614181</v>
      </c>
      <c r="ER204">
        <f>EJ204*'Zambia-IO-Data'!BN15</f>
        <v>0</v>
      </c>
      <c r="ES204">
        <f>EM204*'Zambia-IO-Data'!$BN15</f>
        <v>53561.281869687147</v>
      </c>
      <c r="ET204">
        <f>EN204*'Zambia-IO-Data'!$BN15</f>
        <v>208558.2098069943</v>
      </c>
      <c r="EU204">
        <f>(ER204*'Default-Data'!$F$19/geo_dollar_index)/'Zambia-IO-Data'!$BP15</f>
        <v>0</v>
      </c>
      <c r="EV204">
        <f>(ES204*'Default-Data'!$F$19/geo_dollar_index)/'Zambia-IO-Data'!$BP15</f>
        <v>405.7889539013841</v>
      </c>
      <c r="EW204">
        <f>(ET204*'Default-Data'!$F$19/geo_dollar_index)/'Zambia-IO-Data'!$BP15</f>
        <v>1580.0708054566194</v>
      </c>
      <c r="EX204" s="84">
        <v>1158.8300503850198</v>
      </c>
      <c r="EY204" s="84">
        <v>655.9193778439726</v>
      </c>
      <c r="EZ204">
        <f>EK204*'Zambia-IO-Data'!BO15</f>
        <v>0</v>
      </c>
      <c r="FA204">
        <f>EX204*'Zambia-IO-Data'!$BO15</f>
        <v>257.28730588652087</v>
      </c>
      <c r="FB204">
        <f>EY204*'Zambia-IO-Data'!$BO15</f>
        <v>145.62940402535162</v>
      </c>
      <c r="FC204">
        <f>EK204*'Zambia-IO-Data'!BN15</f>
        <v>0</v>
      </c>
      <c r="FD204">
        <f>EX204*'Zambia-IO-Data'!$BN15</f>
        <v>174.64708195684821</v>
      </c>
      <c r="FE204">
        <f>EY204*'Zambia-IO-Data'!$BN15</f>
        <v>98.853499097076934</v>
      </c>
      <c r="FF204">
        <f>(FC204*'Default-Data'!$F$19/geo_dollar_index)/'Zambia-IO-Data'!$BP15</f>
        <v>0</v>
      </c>
      <c r="FG204">
        <f>(FD204*'Default-Data'!$F$19/geo_dollar_index)/'Zambia-IO-Data'!$BP15</f>
        <v>1.3231546037606565</v>
      </c>
      <c r="FH204">
        <f>(FE204*'Default-Data'!$F$19/geo_dollar_index)/'Zambia-IO-Data'!$BP15</f>
        <v>0.74893013363066041</v>
      </c>
      <c r="FJ204" t="s">
        <v>275</v>
      </c>
      <c r="FK204">
        <f t="shared" si="436"/>
        <v>0</v>
      </c>
      <c r="FL204">
        <f t="shared" si="437"/>
        <v>0</v>
      </c>
      <c r="FN204">
        <v>147464.50210306077</v>
      </c>
      <c r="FO204">
        <v>177955.17184206547</v>
      </c>
      <c r="FP204">
        <f>FK204*CustomRegion1!C13</f>
        <v>0</v>
      </c>
      <c r="FQ204">
        <f>FN204*CustomRegion1!$C13</f>
        <v>21401.661705564176</v>
      </c>
      <c r="FR204">
        <f>FO204*CustomRegion1!$C13</f>
        <v>25826.801245073166</v>
      </c>
      <c r="FS204">
        <f>FK204*CustomRegion1!D13</f>
        <v>0</v>
      </c>
      <c r="FT204">
        <f>FN204*CustomRegion1!$D13</f>
        <v>5549.8636513618594</v>
      </c>
      <c r="FU204">
        <f>FO204*CustomRegion1!$D13</f>
        <v>6697.3876810562497</v>
      </c>
      <c r="FV204">
        <f>(FS204*'Default-Data'!$C$58/geo_dollar_index)/CustomRegion1!$E13</f>
        <v>0</v>
      </c>
      <c r="FW204">
        <f>(FT204*'Default-Data'!$C$58/geo_dollar_index)/CustomRegion1!$E13</f>
        <v>1.3562289669569325</v>
      </c>
      <c r="FX204">
        <f>(FU204*'Default-Data'!$C$58/geo_dollar_index)/CustomRegion1!$E13</f>
        <v>1.6366512308388177</v>
      </c>
      <c r="FY204">
        <v>446.57637667752658</v>
      </c>
      <c r="FZ204">
        <v>481.3973704015001</v>
      </c>
      <c r="GA204">
        <f>FL204*CustomRegion1!C13</f>
        <v>0</v>
      </c>
      <c r="GB204">
        <f>FY204*CustomRegion1!$C13</f>
        <v>64.812049022275502</v>
      </c>
      <c r="GC204">
        <f>FZ204*CustomRegion1!$C13</f>
        <v>69.865652549253312</v>
      </c>
      <c r="GD204">
        <f>FL204*CustomRegion1!D13</f>
        <v>0</v>
      </c>
      <c r="GE204">
        <f>FY204*CustomRegion1!$D13</f>
        <v>16.807014333167064</v>
      </c>
      <c r="GF204">
        <f>FZ204*CustomRegion1!$D13</f>
        <v>18.117511195916578</v>
      </c>
      <c r="GG204">
        <f>(GD204*'Default-Data'!$C$58/geo_dollar_index)/CustomRegion1!$E13</f>
        <v>0</v>
      </c>
      <c r="GH204">
        <f>(GE204*'Default-Data'!$C$58/geo_dollar_index)/CustomRegion1!$E13</f>
        <v>4.1071567012476344E-3</v>
      </c>
      <c r="GI204">
        <f>(GF204*'Default-Data'!$C$58/geo_dollar_index)/CustomRegion1!$E13</f>
        <v>4.4274048943597193E-3</v>
      </c>
      <c r="GK204" t="s">
        <v>38</v>
      </c>
      <c r="GL204">
        <f t="shared" si="438"/>
        <v>0</v>
      </c>
      <c r="GM204">
        <f t="shared" si="439"/>
        <v>0</v>
      </c>
      <c r="GO204">
        <v>172800.81410168565</v>
      </c>
      <c r="GP204">
        <v>152014.9206995251</v>
      </c>
      <c r="GQ204">
        <f>GL204*CustomRegion2!C17</f>
        <v>0</v>
      </c>
      <c r="GR204">
        <f>GO204*CustomRegion2!$C17</f>
        <v>73217.5163909736</v>
      </c>
      <c r="GS204">
        <f>GP204*CustomRegion2!$C17</f>
        <v>64410.315459743302</v>
      </c>
      <c r="GT204">
        <f>GL204*CustomRegion2!D17</f>
        <v>0</v>
      </c>
      <c r="GU204">
        <f>GO204*CustomRegion2!$D17</f>
        <v>24316.314250205822</v>
      </c>
      <c r="GV204">
        <f>GP204*CustomRegion2!$D17</f>
        <v>21391.349350209526</v>
      </c>
      <c r="GW204">
        <f>(GT204*'Default-Data'!$C$59/geo_dollar_index)/CustomRegion2!$E17</f>
        <v>0</v>
      </c>
      <c r="GX204">
        <f>(GU204*'Default-Data'!$C$59/geo_dollar_index)/CustomRegion2!$E17</f>
        <v>8.269316471895257</v>
      </c>
      <c r="GY204">
        <f>(GV204*'Default-Data'!$C$59/geo_dollar_index)/CustomRegion2!$E17</f>
        <v>7.2746155407271997</v>
      </c>
      <c r="GZ204">
        <v>918.80065246675292</v>
      </c>
      <c r="HA204">
        <v>425.21441259900246</v>
      </c>
      <c r="HB204">
        <f>GM204*CustomRegion2!C17</f>
        <v>0</v>
      </c>
      <c r="HC204">
        <f>GZ204*CustomRegion2!$C17</f>
        <v>389.30546815847146</v>
      </c>
      <c r="HD204">
        <f>HA204*CustomRegion2!$C17</f>
        <v>180.16780410435564</v>
      </c>
      <c r="HE204">
        <f>GM204*CustomRegion2!D17</f>
        <v>0</v>
      </c>
      <c r="HF204">
        <f>GZ204*CustomRegion2!$D17</f>
        <v>129.29247767043807</v>
      </c>
      <c r="HG204">
        <f>HA204*CustomRegion2!$D17</f>
        <v>59.835639862145534</v>
      </c>
      <c r="HH204">
        <f>(HE204*'Default-Data'!$C$59/geo_dollar_index)/CustomRegion2!$E17</f>
        <v>0</v>
      </c>
      <c r="HI204">
        <f>(HF204*'Default-Data'!$C$59/geo_dollar_index)/CustomRegion2!$E17</f>
        <v>4.3968851705527431E-2</v>
      </c>
      <c r="HJ204">
        <f>(HG204*'Default-Data'!$C$59/geo_dollar_index)/CustomRegion2!$E17</f>
        <v>2.03484721091826E-2</v>
      </c>
      <c r="HL204" t="s">
        <v>133</v>
      </c>
      <c r="HM204">
        <f t="shared" si="440"/>
        <v>0</v>
      </c>
      <c r="HN204">
        <f t="shared" si="441"/>
        <v>0</v>
      </c>
      <c r="HP204">
        <v>355393.41552280652</v>
      </c>
      <c r="HQ204">
        <v>1383839.4439282066</v>
      </c>
      <c r="HR204">
        <f>HM204*CustomRegion3!D16</f>
        <v>0</v>
      </c>
      <c r="HS204">
        <f>HP204*CustomRegion3!$D16</f>
        <v>78905.629327865201</v>
      </c>
      <c r="HT204">
        <f>HQ204*CustomRegion3!$D16</f>
        <v>307244.64056614181</v>
      </c>
      <c r="HU204">
        <f>HM204*CustomRegion3!E16</f>
        <v>0</v>
      </c>
      <c r="HV204">
        <f>HP204*CustomRegion3!E$12</f>
        <v>111494.97445184497</v>
      </c>
      <c r="HW204">
        <f>HQ204*CustomRegion3!F$12</f>
        <v>142912437.85699922</v>
      </c>
      <c r="HX204">
        <f>(HU204*'Default-Data'!$C$60/geo_dollar_index)/CustomRegion3!$F16</f>
        <v>0</v>
      </c>
      <c r="HY204">
        <f>(HV204*'Default-Data'!$C$60/geo_dollar_index)/CustomRegion3!$F16</f>
        <v>848.12516188617633</v>
      </c>
      <c r="HZ204">
        <f>(HW204*'Default-Data'!$C$60/geo_dollar_index)/CustomRegion3!$F16</f>
        <v>1087112.9850374155</v>
      </c>
      <c r="IA204">
        <v>1158.8300503850198</v>
      </c>
      <c r="IB204">
        <v>655.9193778439726</v>
      </c>
      <c r="IC204">
        <f>HN204*CustomRegion3!D16</f>
        <v>0</v>
      </c>
      <c r="ID204">
        <f>IA204*CustomRegion3!$D16</f>
        <v>257.28730588652087</v>
      </c>
      <c r="IE204">
        <f>IB204*CustomRegion3!$D16</f>
        <v>145.62940402535162</v>
      </c>
      <c r="IF204">
        <f>HN204*CustomRegion3!E16</f>
        <v>0</v>
      </c>
      <c r="IG204">
        <f>IA204*CustomRegion3!$E16</f>
        <v>174.64708195684821</v>
      </c>
      <c r="IH204">
        <f>IB204*CustomRegion3!$E16</f>
        <v>98.853499097076934</v>
      </c>
      <c r="II204">
        <f>(IF204*'Default-Data'!$C$60/geo_dollar_index)/CustomRegion3!$F16</f>
        <v>0</v>
      </c>
      <c r="IJ204">
        <f>(IG204*'Default-Data'!$C$60/geo_dollar_index)/CustomRegion3!$F16</f>
        <v>1.3285135530622036</v>
      </c>
      <c r="IK204">
        <f>(IH204*'Default-Data'!$C$60/geo_dollar_index)/CustomRegion3!$F16</f>
        <v>0.7519633986815627</v>
      </c>
    </row>
    <row r="205" spans="27:245" x14ac:dyDescent="0.3">
      <c r="AD205">
        <v>204</v>
      </c>
      <c r="AE205" t="s">
        <v>276</v>
      </c>
      <c r="AF205">
        <v>0</v>
      </c>
      <c r="AG205">
        <v>0</v>
      </c>
      <c r="AI205" s="84">
        <v>5175728.3769961242</v>
      </c>
      <c r="AJ205" s="84">
        <v>3112849.1629845696</v>
      </c>
      <c r="AK205">
        <f>AF205*'Colombia-IO-Data'!AN18</f>
        <v>0</v>
      </c>
      <c r="AL205">
        <f>AI205*'Colombia-IO-Data'!$AN18</f>
        <v>1652404.5818251537</v>
      </c>
      <c r="AM205">
        <f>AJ205*'Colombia-IO-Data'!$AN18</f>
        <v>993809.15009136871</v>
      </c>
      <c r="AN205">
        <f>'Colombia-IO-Data'!$AO18*AK205</f>
        <v>0</v>
      </c>
      <c r="AO205">
        <f>'Colombia-IO-Data'!$AO18*AL205</f>
        <v>678240.6625633738</v>
      </c>
      <c r="AP205">
        <f>'Colombia-IO-Data'!$AO18*AM205</f>
        <v>407915.70286921161</v>
      </c>
      <c r="AQ205">
        <f>(AN205*'Default-Data'!$F$19/geo_dollar_index)/'Colombia-IO-Data'!$AP18</f>
        <v>0</v>
      </c>
      <c r="AR205">
        <f>(AO205*'Default-Data'!$F$19/geo_dollar_index)/'Colombia-IO-Data'!$AP18</f>
        <v>125.25495036427974</v>
      </c>
      <c r="AS205">
        <f>(AP205*'Default-Data'!$F$19/geo_dollar_index)/'Colombia-IO-Data'!$AP18</f>
        <v>75.332347256486244</v>
      </c>
      <c r="AT205" s="84">
        <v>4947.4441901222381</v>
      </c>
      <c r="AU205" s="84">
        <v>11203.380618765348</v>
      </c>
      <c r="AV205">
        <f>AG205*'Colombia-IO-Data'!AN18</f>
        <v>0</v>
      </c>
      <c r="AW205">
        <f>AT205*'Colombia-IO-Data'!$AN18</f>
        <v>1579.522504391336</v>
      </c>
      <c r="AX205">
        <f>AU205*'Colombia-IO-Data'!$AN18</f>
        <v>3576.7946302319738</v>
      </c>
      <c r="AY205">
        <f>AV205*'Colombia-IO-Data'!$AO18</f>
        <v>0</v>
      </c>
      <c r="AZ205">
        <f>AW205*'Colombia-IO-Data'!$AO18</f>
        <v>648.32571979971465</v>
      </c>
      <c r="BA205">
        <f>AX205*'Colombia-IO-Data'!$AO18</f>
        <v>1468.1196037244749</v>
      </c>
      <c r="BB205">
        <f>(Calculations!AY205*'Default-Data'!$F$19/geo_dollar_index)/'Colombia-IO-Data'!$AP18</f>
        <v>0</v>
      </c>
      <c r="BC205">
        <f>(Calculations!AZ205*'Default-Data'!$F$19/geo_dollar_index)/'Colombia-IO-Data'!$AP18</f>
        <v>0.11973037055384661</v>
      </c>
      <c r="BD205">
        <f>(Calculations!BA205*'Default-Data'!$F$19/geo_dollar_index)/'Colombia-IO-Data'!$AP18</f>
        <v>0.27112684072691207</v>
      </c>
      <c r="BF205" t="s">
        <v>933</v>
      </c>
      <c r="BG205">
        <f t="shared" si="430"/>
        <v>0</v>
      </c>
      <c r="BH205">
        <f t="shared" si="431"/>
        <v>0</v>
      </c>
      <c r="BJ205" s="84">
        <v>4785746.4562674807</v>
      </c>
      <c r="BK205" s="84">
        <v>2156314.1424762849</v>
      </c>
      <c r="BL205">
        <f>BG205*'Mexico-IO-Data'!AQ18</f>
        <v>0</v>
      </c>
      <c r="BM205">
        <f>BJ205*'Mexico-IO-Data'!$AQ18</f>
        <v>2142347.1421100935</v>
      </c>
      <c r="BN205">
        <f>BK205*'Mexico-IO-Data'!$AQ18</f>
        <v>965277.51372532232</v>
      </c>
      <c r="BO205">
        <f>BG205*'Mexico-IO-Data'!AQ18</f>
        <v>0</v>
      </c>
      <c r="BP205">
        <f>BJ205*'Mexico-IO-Data'!$AR18</f>
        <v>666557.88995806838</v>
      </c>
      <c r="BQ205">
        <f>BK205*'Mexico-IO-Data'!$AR18</f>
        <v>300331.03885255248</v>
      </c>
      <c r="BR205">
        <f>(BO205*'Default-Data'!$F$19/geo_dollar_index)/'Mexico-IO-Data'!$AS18</f>
        <v>0</v>
      </c>
      <c r="BS205">
        <f>(BP205*'Default-Data'!$F$19/geo_dollar_index)/'Mexico-IO-Data'!$AS18</f>
        <v>70.997445425725374</v>
      </c>
      <c r="BT205">
        <f>(BQ205*'Default-Data'!$F$19/geo_dollar_index)/'Mexico-IO-Data'!$AS18</f>
        <v>31.989324350998029</v>
      </c>
      <c r="BU205" s="84">
        <v>6767.8245527088766</v>
      </c>
      <c r="BV205" s="84">
        <v>3844.5009808350424</v>
      </c>
      <c r="BW205">
        <f>BH205*'Mexico-IO-Data'!AQ18</f>
        <v>0</v>
      </c>
      <c r="BX205">
        <f>BU205*'Mexico-IO-Data'!$AQ18</f>
        <v>3029.6276080004718</v>
      </c>
      <c r="BY205">
        <f>BV205*'Mexico-IO-Data'!$AQ18</f>
        <v>1720.99708256485</v>
      </c>
      <c r="BZ205">
        <f>BH205*'Mexico-IO-Data'!AR18</f>
        <v>0</v>
      </c>
      <c r="CA205">
        <f>BU205*'Mexico-IO-Data'!$AR18</f>
        <v>942.62136422880803</v>
      </c>
      <c r="CB205">
        <f>BV205*'Mexico-IO-Data'!$AR18</f>
        <v>535.46139252135595</v>
      </c>
      <c r="CC205">
        <f>(BZ205*'Default-Data'!$F$19/geo_dollar_index)/'Mexico-IO-Data'!$AS18</f>
        <v>0</v>
      </c>
      <c r="CD205">
        <f>(CA205*'Default-Data'!$F$19/geo_dollar_index)/'Mexico-IO-Data'!$AS18</f>
        <v>0.10040194538567028</v>
      </c>
      <c r="CE205">
        <f>(CB205*'Default-Data'!$F$19/geo_dollar_index)/'Mexico-IO-Data'!$AS18</f>
        <v>5.7033892428322172E-2</v>
      </c>
      <c r="CG205" t="s">
        <v>276</v>
      </c>
      <c r="CH205">
        <f t="shared" si="432"/>
        <v>0</v>
      </c>
      <c r="CI205">
        <f t="shared" si="433"/>
        <v>0</v>
      </c>
      <c r="CK205" s="84">
        <v>3705915.2209636467</v>
      </c>
      <c r="CL205" s="84">
        <v>1856260.0454974473</v>
      </c>
      <c r="CM205">
        <f>CH205*'Philippines-IO-Data'!AN18</f>
        <v>0</v>
      </c>
      <c r="CN205">
        <f>CK205*'Philippines-IO-Data'!$AN18</f>
        <v>981101.08306090266</v>
      </c>
      <c r="CO205">
        <f>CL205*'Philippines-IO-Data'!$AN18</f>
        <v>491424.82558105199</v>
      </c>
      <c r="CP205">
        <f>CH205*'Philippines-IO-Data'!AO18</f>
        <v>0</v>
      </c>
      <c r="CQ205">
        <f>CK205*'Philippines-IO-Data'!$AO18</f>
        <v>290863.01895026065</v>
      </c>
      <c r="CR205">
        <f>CL205*'Philippines-IO-Data'!$AO18</f>
        <v>145690.70488605008</v>
      </c>
      <c r="CS205" s="31">
        <f>(CP205*'Default-Data'!$F$19/geo_dollar_index)/'Philippines-IO-Data'!$AP18</f>
        <v>0</v>
      </c>
      <c r="CT205" s="31">
        <f>(CQ205*'Default-Data'!$F$19/geo_dollar_index)/'Philippines-IO-Data'!$AP18</f>
        <v>70.782888247179031</v>
      </c>
      <c r="CU205" s="31">
        <f>(CR205*'Default-Data'!$F$19/geo_dollar_index)/'Philippines-IO-Data'!$AP18</f>
        <v>35.454520549982696</v>
      </c>
      <c r="CV205" s="84">
        <v>2486.7543727787911</v>
      </c>
      <c r="CW205" s="84">
        <v>4805.17052342848</v>
      </c>
      <c r="CX205">
        <f>CI205*'Philippines-IO-Data'!AN18</f>
        <v>0</v>
      </c>
      <c r="CY205">
        <f>CV205*'Philippines-IO-Data'!$AN18</f>
        <v>658.3413982701145</v>
      </c>
      <c r="CZ205">
        <f>CW205*'Philippines-IO-Data'!$AN18</f>
        <v>1272.1170679134248</v>
      </c>
      <c r="DA205">
        <f>CI205*'Philippines-IO-Data'!AO18</f>
        <v>0</v>
      </c>
      <c r="DB205">
        <f>CV205*'Philippines-IO-Data'!$AO18</f>
        <v>195.17577740651083</v>
      </c>
      <c r="DC205">
        <f>CW205*'Philippines-IO-Data'!$AO18</f>
        <v>377.13933581345742</v>
      </c>
      <c r="DD205" s="31">
        <f>(DA205*'Default-Data'!$F$19/geo_dollar_index)/'Philippines-IO-Data'!$AP18</f>
        <v>0</v>
      </c>
      <c r="DE205" s="31">
        <f>(DB205*'Default-Data'!$F$19/geo_dollar_index)/'Philippines-IO-Data'!$AP18</f>
        <v>4.7496946468412377E-2</v>
      </c>
      <c r="DF205" s="31">
        <f>(DC205*'Default-Data'!$F$19/geo_dollar_index)/'Philippines-IO-Data'!$AP18</f>
        <v>9.1778637094680954E-2</v>
      </c>
      <c r="DH205" t="s">
        <v>933</v>
      </c>
      <c r="DI205">
        <f t="shared" si="434"/>
        <v>0</v>
      </c>
      <c r="DJ205">
        <f t="shared" si="435"/>
        <v>0</v>
      </c>
      <c r="DL205" s="84">
        <v>13818001.02440919</v>
      </c>
      <c r="DM205" s="84">
        <v>7694051.2057339735</v>
      </c>
      <c r="DN205">
        <f>DI205*'SouthAfrica-IO-Data'!AR18</f>
        <v>0</v>
      </c>
      <c r="DO205">
        <f>DL205*'SouthAfrica-IO-Data'!$AR18</f>
        <v>3174112.4728862541</v>
      </c>
      <c r="DP205">
        <f>DM205*'SouthAfrica-IO-Data'!$AR18</f>
        <v>1767389.0641638534</v>
      </c>
      <c r="DQ205">
        <f>DI205*'SouthAfrica-IO-Data'!AS18</f>
        <v>0</v>
      </c>
      <c r="DR205">
        <f>DL205*'SouthAfrica-IO-Data'!$AS18</f>
        <v>2646046.7123234249</v>
      </c>
      <c r="DS205">
        <f>DM205*'SouthAfrica-IO-Data'!$AS18</f>
        <v>1473354.8551210167</v>
      </c>
      <c r="DT205">
        <f>(DQ205*'Default-Data'!$F$19/geo_dollar_index)/'SouthAfrica-IO-Data'!$AT18</f>
        <v>0</v>
      </c>
      <c r="DU205">
        <f>(DR205*'Default-Data'!$F$19/geo_dollar_index)/'SouthAfrica-IO-Data'!$AT18</f>
        <v>161.93294671188937</v>
      </c>
      <c r="DV205">
        <f>(DS205*'Default-Data'!$F$19/geo_dollar_index)/'SouthAfrica-IO-Data'!$AT18</f>
        <v>90.166470656340024</v>
      </c>
      <c r="DW205" s="84">
        <v>9095.7071014094327</v>
      </c>
      <c r="DX205" s="84">
        <v>20237.564260230789</v>
      </c>
      <c r="DY205">
        <f>DJ205*'SouthAfrica-IO-Data'!AR18</f>
        <v>0</v>
      </c>
      <c r="DZ205">
        <f>DW205*'SouthAfrica-IO-Data'!$AR18</f>
        <v>2089.3613561979146</v>
      </c>
      <c r="EA205">
        <f>DX205*'SouthAfrica-IO-Data'!$AR18</f>
        <v>4648.740800189812</v>
      </c>
      <c r="EB205">
        <f>DJ205*'SouthAfrica-IO-Data'!$AS18</f>
        <v>0</v>
      </c>
      <c r="EC205">
        <f>DZ205*'SouthAfrica-IO-Data'!$AS18</f>
        <v>400.09750597478234</v>
      </c>
      <c r="ED205">
        <f>EA205*'SouthAfrica-IO-Data'!$AS18</f>
        <v>890.20005781277314</v>
      </c>
      <c r="EE205">
        <f>(EB205*'Default-Data'!$F$19/geo_dollar_index)/'SouthAfrica-IO-Data'!$AT18</f>
        <v>0</v>
      </c>
      <c r="EF205">
        <f>(EC205*'Default-Data'!$F$19/geo_dollar_index)/'SouthAfrica-IO-Data'!$AT18</f>
        <v>2.4485194389363123E-2</v>
      </c>
      <c r="EG205">
        <f>(ED205*'Default-Data'!$F$19/geo_dollar_index)/'SouthAfrica-IO-Data'!$AT18</f>
        <v>5.4478523698525287E-2</v>
      </c>
      <c r="EI205" t="s">
        <v>134</v>
      </c>
      <c r="EJ205">
        <v>0</v>
      </c>
      <c r="EK205">
        <v>0</v>
      </c>
      <c r="EM205" s="84">
        <v>55696.686260821123</v>
      </c>
      <c r="EN205" s="84">
        <v>429826.35160801013</v>
      </c>
      <c r="EO205">
        <f>EJ205*'Zambia-IO-Data'!BO16</f>
        <v>0</v>
      </c>
      <c r="EP205">
        <f>EM205*'Zambia-IO-Data'!$BO16</f>
        <v>15998.76773973854</v>
      </c>
      <c r="EQ205">
        <f>EN205*'Zambia-IO-Data'!$BO16</f>
        <v>123466.80618651163</v>
      </c>
      <c r="ER205">
        <f>EJ205*'Zambia-IO-Data'!BN16</f>
        <v>0</v>
      </c>
      <c r="ES205">
        <f>EM205*'Zambia-IO-Data'!$BN16</f>
        <v>11175.257218711076</v>
      </c>
      <c r="ET205">
        <f>EN205*'Zambia-IO-Data'!$BN16</f>
        <v>86242.474392566219</v>
      </c>
      <c r="EU205">
        <f>(ER205*'Default-Data'!$F$19/geo_dollar_index)/'Zambia-IO-Data'!$BP16</f>
        <v>0</v>
      </c>
      <c r="EV205">
        <f>(ES205*'Default-Data'!$F$19/geo_dollar_index)/'Zambia-IO-Data'!$BP16</f>
        <v>84.665560234213018</v>
      </c>
      <c r="EW205">
        <f>(ET205*'Default-Data'!$F$19/geo_dollar_index)/'Zambia-IO-Data'!$BP16</f>
        <v>653.38696618148663</v>
      </c>
      <c r="EX205" s="84">
        <v>66.619314341055912</v>
      </c>
      <c r="EY205" s="84">
        <v>203.43485699927939</v>
      </c>
      <c r="EZ205">
        <f>EK205*'Zambia-IO-Data'!BO16</f>
        <v>0</v>
      </c>
      <c r="FA205">
        <f>EX205*'Zambia-IO-Data'!$BO16</f>
        <v>19.136271988104326</v>
      </c>
      <c r="FB205">
        <f>EY205*'Zambia-IO-Data'!$BO16</f>
        <v>58.436277735752149</v>
      </c>
      <c r="FC205">
        <f>EK205*'Zambia-IO-Data'!BN16</f>
        <v>0</v>
      </c>
      <c r="FD205">
        <f>EX205*'Zambia-IO-Data'!$BN16</f>
        <v>13.366827067756178</v>
      </c>
      <c r="FE205">
        <f>EY205*'Zambia-IO-Data'!$BN16</f>
        <v>40.818170825682721</v>
      </c>
      <c r="FF205">
        <f>(FC205*'Default-Data'!$F$19/geo_dollar_index)/'Zambia-IO-Data'!$BP16</f>
        <v>0</v>
      </c>
      <c r="FG205">
        <f>(FD205*'Default-Data'!$F$19/geo_dollar_index)/'Zambia-IO-Data'!$BP16</f>
        <v>0.10126924867112347</v>
      </c>
      <c r="FH205">
        <f>(FE205*'Default-Data'!$F$19/geo_dollar_index)/'Zambia-IO-Data'!$BP16</f>
        <v>0.30924507893258402</v>
      </c>
      <c r="FJ205" t="s">
        <v>276</v>
      </c>
      <c r="FK205">
        <f t="shared" si="436"/>
        <v>0</v>
      </c>
      <c r="FL205">
        <f t="shared" si="437"/>
        <v>0</v>
      </c>
      <c r="FN205">
        <v>6244637.3973291237</v>
      </c>
      <c r="FO205">
        <v>3427233.5375093222</v>
      </c>
      <c r="FP205">
        <f>FK205*CustomRegion1!C14</f>
        <v>0</v>
      </c>
      <c r="FQ205">
        <f>FN205*CustomRegion1!$C14</f>
        <v>1653200.3968102429</v>
      </c>
      <c r="FR205">
        <f>FO205*CustomRegion1!$C14</f>
        <v>907323.11320351949</v>
      </c>
      <c r="FS205">
        <f>FK205*CustomRegion1!D14</f>
        <v>0</v>
      </c>
      <c r="FT205">
        <f>FN205*CustomRegion1!$D14</f>
        <v>490117.54919869627</v>
      </c>
      <c r="FU205">
        <f>FO205*CustomRegion1!$D14</f>
        <v>268990.36646292498</v>
      </c>
      <c r="FV205">
        <f>(FS205*'Default-Data'!$C$58/geo_dollar_index)/CustomRegion1!$E14</f>
        <v>0</v>
      </c>
      <c r="FW205">
        <f>(FT205*'Default-Data'!$C$58/geo_dollar_index)/CustomRegion1!$E14</f>
        <v>119.77080144556351</v>
      </c>
      <c r="FX205">
        <f>(FU205*'Default-Data'!$C$58/geo_dollar_index)/CustomRegion1!$E14</f>
        <v>65.733601714676283</v>
      </c>
      <c r="FY205">
        <v>5696.8532932726321</v>
      </c>
      <c r="FZ205">
        <v>9271.2181142623067</v>
      </c>
      <c r="GA205">
        <f>FL205*CustomRegion1!C14</f>
        <v>0</v>
      </c>
      <c r="GB205">
        <f>FY205*CustomRegion1!$C14</f>
        <v>1508.1804636144634</v>
      </c>
      <c r="GC205">
        <f>FZ205*CustomRegion1!$C14</f>
        <v>2454.4549971737833</v>
      </c>
      <c r="GD205">
        <f>FL205*CustomRegion1!D14</f>
        <v>0</v>
      </c>
      <c r="GE205">
        <f>FY205*CustomRegion1!$D14</f>
        <v>447.12408368779222</v>
      </c>
      <c r="GF205">
        <f>FZ205*CustomRegion1!$D14</f>
        <v>727.66221817655833</v>
      </c>
      <c r="GG205">
        <f>(GD205*'Default-Data'!$C$58/geo_dollar_index)/CustomRegion1!$E14</f>
        <v>0</v>
      </c>
      <c r="GH205">
        <f>(GE205*'Default-Data'!$C$58/geo_dollar_index)/CustomRegion1!$E14</f>
        <v>0.10926442021195543</v>
      </c>
      <c r="GI205">
        <f>(GF205*'Default-Data'!$C$58/geo_dollar_index)/CustomRegion1!$E14</f>
        <v>0.17781996828138613</v>
      </c>
      <c r="GK205" t="s">
        <v>39</v>
      </c>
      <c r="GL205">
        <f t="shared" si="438"/>
        <v>0</v>
      </c>
      <c r="GM205">
        <f t="shared" si="439"/>
        <v>0</v>
      </c>
      <c r="GO205">
        <v>1253835.9566075068</v>
      </c>
      <c r="GP205">
        <v>648649.65824251622</v>
      </c>
      <c r="GQ205">
        <f>GL205*CustomRegion2!C18</f>
        <v>0</v>
      </c>
      <c r="GR205">
        <f>GO205*CustomRegion2!$C18</f>
        <v>437914.38630466652</v>
      </c>
      <c r="GS205">
        <f>GP205*CustomRegion2!$C18</f>
        <v>226547.1934499015</v>
      </c>
      <c r="GT205">
        <f>GL205*CustomRegion2!D18</f>
        <v>0</v>
      </c>
      <c r="GU205">
        <f>GO205*CustomRegion2!$D18</f>
        <v>168486.06595267481</v>
      </c>
      <c r="GV205">
        <f>GP205*CustomRegion2!$D18</f>
        <v>87163.259693500353</v>
      </c>
      <c r="GW205">
        <f>(GT205*'Default-Data'!$C$59/geo_dollar_index)/CustomRegion2!$E18</f>
        <v>0</v>
      </c>
      <c r="GX205">
        <f>(GU205*'Default-Data'!$C$59/geo_dollar_index)/CustomRegion2!$E18</f>
        <v>17.946048576850092</v>
      </c>
      <c r="GY205">
        <f>(GV205*'Default-Data'!$C$59/geo_dollar_index)/CustomRegion2!$E18</f>
        <v>9.284067995364838</v>
      </c>
      <c r="GZ205">
        <v>1330.2721720283207</v>
      </c>
      <c r="HA205">
        <v>1814.3954694902313</v>
      </c>
      <c r="HB205">
        <f>GM205*CustomRegion2!C18</f>
        <v>0</v>
      </c>
      <c r="HC205">
        <f>GZ205*CustomRegion2!$C18</f>
        <v>464.61047696234976</v>
      </c>
      <c r="HD205">
        <f>HA205*CustomRegion2!$C18</f>
        <v>633.69524087153218</v>
      </c>
      <c r="HE205">
        <f>GM205*CustomRegion2!D18</f>
        <v>0</v>
      </c>
      <c r="HF205">
        <f>GZ205*CustomRegion2!$D18</f>
        <v>178.7572957452939</v>
      </c>
      <c r="HG205">
        <f>HA205*CustomRegion2!$D18</f>
        <v>243.81208173667017</v>
      </c>
      <c r="HH205">
        <f>(HE205*'Default-Data'!$C$59/geo_dollar_index)/CustomRegion2!$E18</f>
        <v>0</v>
      </c>
      <c r="HI205">
        <f>(HF205*'Default-Data'!$C$59/geo_dollar_index)/CustomRegion2!$E18</f>
        <v>1.9040073698512724E-2</v>
      </c>
      <c r="HJ205">
        <f>(HG205*'Default-Data'!$C$59/geo_dollar_index)/CustomRegion2!$E18</f>
        <v>2.5969289731640064E-2</v>
      </c>
      <c r="HL205" t="s">
        <v>134</v>
      </c>
      <c r="HM205">
        <f t="shared" si="440"/>
        <v>0</v>
      </c>
      <c r="HN205">
        <f t="shared" si="441"/>
        <v>0</v>
      </c>
      <c r="HP205">
        <v>55696.686260821123</v>
      </c>
      <c r="HQ205">
        <v>429826.35160801013</v>
      </c>
      <c r="HR205">
        <f>HM205*CustomRegion3!D17</f>
        <v>0</v>
      </c>
      <c r="HS205">
        <f>HP205*CustomRegion3!$D17</f>
        <v>15998.76773973854</v>
      </c>
      <c r="HT205">
        <f>HQ205*CustomRegion3!$D17</f>
        <v>123466.80618651163</v>
      </c>
      <c r="HU205">
        <f>HM205*CustomRegion3!E17</f>
        <v>0</v>
      </c>
      <c r="HV205">
        <f>HP205*CustomRegion3!E$12</f>
        <v>17473.313630663401</v>
      </c>
      <c r="HW205">
        <f>HQ205*CustomRegion3!F$12</f>
        <v>44389204.277275465</v>
      </c>
      <c r="HX205">
        <f>(HU205*'Default-Data'!$C$60/geo_dollar_index)/CustomRegion3!$F17</f>
        <v>0</v>
      </c>
      <c r="HY205">
        <f>(HV205*'Default-Data'!$C$60/geo_dollar_index)/CustomRegion3!$F17</f>
        <v>132.91681552960881</v>
      </c>
      <c r="HZ205">
        <f>(HW205*'Default-Data'!$C$60/geo_dollar_index)/CustomRegion3!$F17</f>
        <v>337661.86546751414</v>
      </c>
      <c r="IA205">
        <v>66.619314341055912</v>
      </c>
      <c r="IB205">
        <v>203.43485699927939</v>
      </c>
      <c r="IC205">
        <f>HN205*CustomRegion3!D17</f>
        <v>0</v>
      </c>
      <c r="ID205">
        <f>IA205*CustomRegion3!$D17</f>
        <v>19.136271988104326</v>
      </c>
      <c r="IE205">
        <f>IB205*CustomRegion3!$D17</f>
        <v>58.436277735752149</v>
      </c>
      <c r="IF205">
        <f>HN205*CustomRegion3!E17</f>
        <v>0</v>
      </c>
      <c r="IG205">
        <f>IA205*CustomRegion3!$E17</f>
        <v>13.366827067756178</v>
      </c>
      <c r="IH205">
        <f>IB205*CustomRegion3!$E17</f>
        <v>40.818170825682721</v>
      </c>
      <c r="II205">
        <f>(IF205*'Default-Data'!$C$60/geo_dollar_index)/CustomRegion3!$F17</f>
        <v>0</v>
      </c>
      <c r="IJ205">
        <f>(IG205*'Default-Data'!$C$60/geo_dollar_index)/CustomRegion3!$F17</f>
        <v>0.10167940238097103</v>
      </c>
      <c r="IK205">
        <f>(IH205*'Default-Data'!$C$60/geo_dollar_index)/CustomRegion3!$F17</f>
        <v>0.31049756197201306</v>
      </c>
    </row>
    <row r="206" spans="27:245" x14ac:dyDescent="0.3">
      <c r="AD206">
        <v>205</v>
      </c>
      <c r="AE206" t="s">
        <v>277</v>
      </c>
      <c r="AF206">
        <f>'Geothermal-Inputs'!B20*'Geothermal-Inputs'!C20</f>
        <v>397147.9990489654</v>
      </c>
      <c r="AG206">
        <v>0</v>
      </c>
      <c r="AI206" s="84">
        <v>4492343.9627920296</v>
      </c>
      <c r="AJ206" s="84">
        <v>4821134.3803595491</v>
      </c>
      <c r="AK206">
        <f>AF206*'Colombia-IO-Data'!AN19</f>
        <v>214390.07294683869</v>
      </c>
      <c r="AL206">
        <f>AI206*'Colombia-IO-Data'!$AN19</f>
        <v>2425075.670006155</v>
      </c>
      <c r="AM206">
        <f>AJ206*'Colombia-IO-Data'!$AN19</f>
        <v>2602564.6710216966</v>
      </c>
      <c r="AN206">
        <f>'Colombia-IO-Data'!$AO19*AK206</f>
        <v>11236.286600677284</v>
      </c>
      <c r="AO206">
        <f>'Colombia-IO-Data'!$AO19*AL206</f>
        <v>127099.37956537482</v>
      </c>
      <c r="AP206">
        <f>'Colombia-IO-Data'!$AO19*AM206</f>
        <v>136401.66327873056</v>
      </c>
      <c r="AQ206">
        <f>(AN206*'Default-Data'!$F$19/geo_dollar_index)/'Colombia-IO-Data'!$AP19</f>
        <v>2.075075409261752</v>
      </c>
      <c r="AR206">
        <f>(AO206*'Default-Data'!$F$19/geo_dollar_index)/'Colombia-IO-Data'!$AP19</f>
        <v>23.472238332959353</v>
      </c>
      <c r="AS206">
        <f>(AP206*'Default-Data'!$F$19/geo_dollar_index)/'Colombia-IO-Data'!$AP19</f>
        <v>25.190149318106091</v>
      </c>
      <c r="AT206" s="84">
        <v>10950.957594572461</v>
      </c>
      <c r="AU206" s="84">
        <v>20640.058677953337</v>
      </c>
      <c r="AV206">
        <f>AG206*'Colombia-IO-Data'!AN19</f>
        <v>0</v>
      </c>
      <c r="AW206">
        <f>AT206*'Colombia-IO-Data'!$AN19</f>
        <v>5911.591152820245</v>
      </c>
      <c r="AX206">
        <f>AU206*'Colombia-IO-Data'!$AN19</f>
        <v>11142.001712686142</v>
      </c>
      <c r="AY206">
        <f>AV206*'Colombia-IO-Data'!$AO19</f>
        <v>0</v>
      </c>
      <c r="AZ206">
        <f>AW206*'Colombia-IO-Data'!$AO19</f>
        <v>309.82932906407206</v>
      </c>
      <c r="BA206">
        <f>AX206*'Colombia-IO-Data'!$AO19</f>
        <v>583.95765637909267</v>
      </c>
      <c r="BB206">
        <f>(Calculations!AY206*'Default-Data'!$F$19/geo_dollar_index)/'Colombia-IO-Data'!$AP19</f>
        <v>0</v>
      </c>
      <c r="BC206">
        <f>(Calculations!AZ206*'Default-Data'!$F$19/geo_dollar_index)/'Colombia-IO-Data'!$AP19</f>
        <v>5.7218122379520869E-2</v>
      </c>
      <c r="BD206">
        <f>(Calculations!BA206*'Default-Data'!$F$19/geo_dollar_index)/'Colombia-IO-Data'!$AP19</f>
        <v>0.1078431172029146</v>
      </c>
      <c r="BF206" t="s">
        <v>934</v>
      </c>
      <c r="BG206">
        <f t="shared" si="430"/>
        <v>397147.9990489654</v>
      </c>
      <c r="BH206">
        <f t="shared" si="431"/>
        <v>0</v>
      </c>
      <c r="BJ206" s="84">
        <v>26526289.831692994</v>
      </c>
      <c r="BK206" s="84">
        <v>6033097.6988220252</v>
      </c>
      <c r="BL206">
        <f>BG206*'Mexico-IO-Data'!AQ19</f>
        <v>49822.929525585736</v>
      </c>
      <c r="BM206">
        <f>BJ206*'Mexico-IO-Data'!$AQ19</f>
        <v>3327770.6850456926</v>
      </c>
      <c r="BN206">
        <f>BK206*'Mexico-IO-Data'!$AQ19</f>
        <v>756862.93822249165</v>
      </c>
      <c r="BO206">
        <f>BG206*'Mexico-IO-Data'!AQ19</f>
        <v>49822.929525585736</v>
      </c>
      <c r="BP206">
        <f>BJ206*'Mexico-IO-Data'!$AR19</f>
        <v>851797.78729772381</v>
      </c>
      <c r="BQ206">
        <f>BK206*'Mexico-IO-Data'!$AR19</f>
        <v>193731.5509637408</v>
      </c>
      <c r="BR206">
        <f>(BO206*'Default-Data'!$F$19/geo_dollar_index)/'Mexico-IO-Data'!$AS19</f>
        <v>0.86554134407129912</v>
      </c>
      <c r="BS206">
        <f>(BP206*'Default-Data'!$F$19/geo_dollar_index)/'Mexico-IO-Data'!$AS19</f>
        <v>14.797728851251501</v>
      </c>
      <c r="BT206">
        <f>(BQ206*'Default-Data'!$F$19/geo_dollar_index)/'Mexico-IO-Data'!$AS19</f>
        <v>3.3655722095599168</v>
      </c>
      <c r="BU206" s="84">
        <v>119195.11837749087</v>
      </c>
      <c r="BV206" s="84">
        <v>10756.433658575799</v>
      </c>
      <c r="BW206">
        <f>BH206*'Mexico-IO-Data'!AQ19</f>
        <v>0</v>
      </c>
      <c r="BX206">
        <f>BU206*'Mexico-IO-Data'!$AQ19</f>
        <v>14953.241604985113</v>
      </c>
      <c r="BY206">
        <f>BV206*'Mexico-IO-Data'!$AQ19</f>
        <v>1349.4139147149167</v>
      </c>
      <c r="BZ206">
        <f>BH206*'Mexico-IO-Data'!AR19</f>
        <v>0</v>
      </c>
      <c r="CA206">
        <f>BU206*'Mexico-IO-Data'!$AR19</f>
        <v>3827.5287925615266</v>
      </c>
      <c r="CB206">
        <f>BV206*'Mexico-IO-Data'!$AR19</f>
        <v>345.40474554578361</v>
      </c>
      <c r="CC206">
        <f>(BZ206*'Default-Data'!$F$19/geo_dollar_index)/'Mexico-IO-Data'!$AS19</f>
        <v>0</v>
      </c>
      <c r="CD206">
        <f>(CA206*'Default-Data'!$F$19/geo_dollar_index)/'Mexico-IO-Data'!$AS19</f>
        <v>6.6493167847226323E-2</v>
      </c>
      <c r="CE206">
        <f>(CB206*'Default-Data'!$F$19/geo_dollar_index)/'Mexico-IO-Data'!$AS19</f>
        <v>6.0004919533038622E-3</v>
      </c>
      <c r="CG206" t="s">
        <v>277</v>
      </c>
      <c r="CH206">
        <f t="shared" si="432"/>
        <v>397147.9990489654</v>
      </c>
      <c r="CI206">
        <f t="shared" si="433"/>
        <v>0</v>
      </c>
      <c r="CK206" s="84">
        <v>54929885.832016908</v>
      </c>
      <c r="CL206" s="84">
        <v>7799163.7263491806</v>
      </c>
      <c r="CM206">
        <f>CH206*'Philippines-IO-Data'!AN19</f>
        <v>67456.544223533099</v>
      </c>
      <c r="CN206">
        <f>CK206*'Philippines-IO-Data'!$AN19</f>
        <v>9329973.4146821834</v>
      </c>
      <c r="CO206">
        <f>CL206*'Philippines-IO-Data'!$AN19</f>
        <v>1324706.7442688635</v>
      </c>
      <c r="CP206">
        <f>CH206*'Philippines-IO-Data'!AO19</f>
        <v>9171.3224866994915</v>
      </c>
      <c r="CQ206">
        <f>CK206*'Philippines-IO-Data'!$AO19</f>
        <v>1268493.6052287656</v>
      </c>
      <c r="CR206">
        <f>CL206*'Philippines-IO-Data'!$AO19</f>
        <v>180105.7687114226</v>
      </c>
      <c r="CS206" s="31">
        <f>(CP206*'Default-Data'!$F$19/geo_dollar_index)/'Philippines-IO-Data'!$AP19</f>
        <v>2.2318846067052016</v>
      </c>
      <c r="CT206" s="31">
        <f>(CQ206*'Default-Data'!$F$19/geo_dollar_index)/'Philippines-IO-Data'!$AP19</f>
        <v>308.69390486703014</v>
      </c>
      <c r="CU206" s="31">
        <f>(CR206*'Default-Data'!$F$19/geo_dollar_index)/'Philippines-IO-Data'!$AP19</f>
        <v>43.829588736933772</v>
      </c>
      <c r="CV206" s="84">
        <v>209530.99870235514</v>
      </c>
      <c r="CW206" s="84">
        <v>20189.149540846003</v>
      </c>
      <c r="CX206">
        <f>CI206*'Philippines-IO-Data'!AN19</f>
        <v>0</v>
      </c>
      <c r="CY206">
        <f>CV206*'Philippines-IO-Data'!$AN19</f>
        <v>35589.344813553573</v>
      </c>
      <c r="CZ206">
        <f>CW206*'Philippines-IO-Data'!$AN19</f>
        <v>3429.1756778300937</v>
      </c>
      <c r="DA206">
        <f>CI206*'Philippines-IO-Data'!AO19</f>
        <v>0</v>
      </c>
      <c r="DB206">
        <f>CV206*'Philippines-IO-Data'!$AO19</f>
        <v>4838.6907768924284</v>
      </c>
      <c r="DC206">
        <f>CW206*'Philippines-IO-Data'!$AO19</f>
        <v>466.22720400127378</v>
      </c>
      <c r="DD206" s="31">
        <f>(DA206*'Default-Data'!$F$19/geo_dollar_index)/'Philippines-IO-Data'!$AP19</f>
        <v>0</v>
      </c>
      <c r="DE206" s="31">
        <f>(DB206*'Default-Data'!$F$19/geo_dollar_index)/'Philippines-IO-Data'!$AP19</f>
        <v>1.1775182343892319</v>
      </c>
      <c r="DF206" s="31">
        <f>(DC206*'Default-Data'!$F$19/geo_dollar_index)/'Philippines-IO-Data'!$AP19</f>
        <v>0.1134585902247692</v>
      </c>
      <c r="DH206" t="s">
        <v>934</v>
      </c>
      <c r="DI206">
        <f t="shared" si="434"/>
        <v>397147.9990489654</v>
      </c>
      <c r="DJ206">
        <f t="shared" si="435"/>
        <v>0</v>
      </c>
      <c r="DL206" s="84">
        <v>5300987.1898486381</v>
      </c>
      <c r="DM206" s="84">
        <v>11366766.858354375</v>
      </c>
      <c r="DN206">
        <f>DI206*'SouthAfrica-IO-Data'!AR19</f>
        <v>84263.76720909882</v>
      </c>
      <c r="DO206">
        <f>DL206*'SouthAfrica-IO-Data'!$AR19</f>
        <v>1124722.1479485489</v>
      </c>
      <c r="DP206">
        <f>DM206*'SouthAfrica-IO-Data'!$AR19</f>
        <v>2411712.003500192</v>
      </c>
      <c r="DQ206">
        <f>DI206*'SouthAfrica-IO-Data'!AS19</f>
        <v>15977.881421071084</v>
      </c>
      <c r="DR206">
        <f>DL206*'SouthAfrica-IO-Data'!$AS19</f>
        <v>213266.95573650787</v>
      </c>
      <c r="DS206">
        <f>DM206*'SouthAfrica-IO-Data'!$AS19</f>
        <v>457302.70186091232</v>
      </c>
      <c r="DT206">
        <f>(DQ206*'Default-Data'!$F$19/geo_dollar_index)/'SouthAfrica-IO-Data'!$AT19</f>
        <v>0.97781547418537829</v>
      </c>
      <c r="DU206">
        <f>(DR206*'Default-Data'!$F$19/geo_dollar_index)/'SouthAfrica-IO-Data'!$AT19</f>
        <v>13.051525665759147</v>
      </c>
      <c r="DV206">
        <f>(DS206*'Default-Data'!$F$19/geo_dollar_index)/'SouthAfrica-IO-Data'!$AT19</f>
        <v>27.986041858884143</v>
      </c>
      <c r="DW206" s="84">
        <v>12468.910475030109</v>
      </c>
      <c r="DX206" s="84">
        <v>29897.861162605044</v>
      </c>
      <c r="DY206">
        <f>DJ206*'SouthAfrica-IO-Data'!AR19</f>
        <v>0</v>
      </c>
      <c r="DZ206">
        <f>DW206*'SouthAfrica-IO-Data'!$AR19</f>
        <v>2645.5562463742644</v>
      </c>
      <c r="EA206">
        <f>DX206*'SouthAfrica-IO-Data'!$AR19</f>
        <v>6343.4951682712526</v>
      </c>
      <c r="EB206">
        <f>DJ206*'SouthAfrica-IO-Data'!$AS19</f>
        <v>0</v>
      </c>
      <c r="EC206">
        <f>DZ206*'SouthAfrica-IO-Data'!$AS19</f>
        <v>106.43484066032093</v>
      </c>
      <c r="ED206">
        <f>EA206*'SouthAfrica-IO-Data'!$AS19</f>
        <v>255.20867242561394</v>
      </c>
      <c r="EE206">
        <f>(EB206*'Default-Data'!$F$19/geo_dollar_index)/'SouthAfrica-IO-Data'!$AT19</f>
        <v>0</v>
      </c>
      <c r="EF206">
        <f>(EC206*'Default-Data'!$F$19/geo_dollar_index)/'SouthAfrica-IO-Data'!$AT19</f>
        <v>6.5136066195151587E-3</v>
      </c>
      <c r="EG206">
        <f>(ED206*'Default-Data'!$F$19/geo_dollar_index)/'SouthAfrica-IO-Data'!$AT19</f>
        <v>1.5618277697002966E-2</v>
      </c>
      <c r="EI206" t="s">
        <v>135</v>
      </c>
      <c r="EJ206">
        <v>0</v>
      </c>
      <c r="EK206">
        <v>0</v>
      </c>
      <c r="EM206" s="84">
        <v>996.54068056925098</v>
      </c>
      <c r="EN206" s="84">
        <v>265696.65941597271</v>
      </c>
      <c r="EO206">
        <f>EJ206*'Zambia-IO-Data'!BO17</f>
        <v>0</v>
      </c>
      <c r="EP206">
        <f>EM206*'Zambia-IO-Data'!$BO17</f>
        <v>318.11380612265611</v>
      </c>
      <c r="EQ206">
        <f>EN206*'Zambia-IO-Data'!$BO17</f>
        <v>84815.178395536248</v>
      </c>
      <c r="ER206">
        <f>EJ206*'Zambia-IO-Data'!BN17</f>
        <v>0</v>
      </c>
      <c r="ES206">
        <f>EM206*'Zambia-IO-Data'!$BN17</f>
        <v>252.97908235663937</v>
      </c>
      <c r="ET206">
        <f>EN206*'Zambia-IO-Data'!$BN17</f>
        <v>67449.024806375091</v>
      </c>
      <c r="EU206">
        <f>(ER206*'Default-Data'!$F$19/geo_dollar_index)/'Zambia-IO-Data'!$BP17</f>
        <v>0</v>
      </c>
      <c r="EV206">
        <f>(ES206*'Default-Data'!$F$19/geo_dollar_index)/'Zambia-IO-Data'!$BP17</f>
        <v>1.9166105366595176</v>
      </c>
      <c r="EW206">
        <f>(ET206*'Default-Data'!$F$19/geo_dollar_index)/'Zambia-IO-Data'!$BP17</f>
        <v>511.00474563767796</v>
      </c>
      <c r="EX206" s="84">
        <v>1.7667306377792129</v>
      </c>
      <c r="EY206" s="84">
        <v>125.6968397687174</v>
      </c>
      <c r="EZ206">
        <f>EK206*'Zambia-IO-Data'!BO17</f>
        <v>0</v>
      </c>
      <c r="FA206">
        <f>EX206*'Zambia-IO-Data'!$BO17</f>
        <v>0.56397236814899643</v>
      </c>
      <c r="FB206">
        <f>EY206*'Zambia-IO-Data'!$BO17</f>
        <v>40.124704285604587</v>
      </c>
      <c r="FC206">
        <f>EK206*'Zambia-IO-Data'!BN17</f>
        <v>0</v>
      </c>
      <c r="FD206">
        <f>EX206*'Zambia-IO-Data'!$BN17</f>
        <v>0.44849739125696092</v>
      </c>
      <c r="FE206">
        <f>EY206*'Zambia-IO-Data'!$BN17</f>
        <v>31.909054793082205</v>
      </c>
      <c r="FF206">
        <f>(FC206*'Default-Data'!$F$19/geo_dollar_index)/'Zambia-IO-Data'!$BP17</f>
        <v>0</v>
      </c>
      <c r="FG206">
        <f>(FD206*'Default-Data'!$F$19/geo_dollar_index)/'Zambia-IO-Data'!$BP17</f>
        <v>3.3978889390371679E-3</v>
      </c>
      <c r="FH206">
        <f>(FE206*'Default-Data'!$F$19/geo_dollar_index)/'Zambia-IO-Data'!$BP17</f>
        <v>0.24174817167314383</v>
      </c>
      <c r="FJ206" t="s">
        <v>277</v>
      </c>
      <c r="FK206">
        <f t="shared" si="436"/>
        <v>397147.9990489654</v>
      </c>
      <c r="FL206">
        <f t="shared" si="437"/>
        <v>0</v>
      </c>
      <c r="FN206">
        <v>78181693.392162517</v>
      </c>
      <c r="FO206">
        <v>14721683.368571326</v>
      </c>
      <c r="FP206">
        <f>FK206*CustomRegion1!C15</f>
        <v>67456.544223533099</v>
      </c>
      <c r="FQ206">
        <f>FN206*CustomRegion1!$C15</f>
        <v>13279348.933919437</v>
      </c>
      <c r="FR206">
        <f>FO206*CustomRegion1!$C15</f>
        <v>2500513.3793320325</v>
      </c>
      <c r="FS206">
        <f>FK206*CustomRegion1!D15</f>
        <v>9171.3224866994915</v>
      </c>
      <c r="FT206">
        <f>FN206*CustomRegion1!$D15</f>
        <v>1805446.6455145874</v>
      </c>
      <c r="FU206">
        <f>FO206*CustomRegion1!$D15</f>
        <v>339967.2314692979</v>
      </c>
      <c r="FV206">
        <f>(FS206*'Default-Data'!$C$58/geo_dollar_index)/CustomRegion1!$E15</f>
        <v>2.2412105959960158</v>
      </c>
      <c r="FW206">
        <f>(FT206*'Default-Data'!$C$58/geo_dollar_index)/CustomRegion1!$E15</f>
        <v>441.19985512459493</v>
      </c>
      <c r="FX206">
        <f>(FU206*'Default-Data'!$C$58/geo_dollar_index)/CustomRegion1!$E15</f>
        <v>83.078330585954717</v>
      </c>
      <c r="FY206">
        <v>294647.10647301853</v>
      </c>
      <c r="FZ206">
        <v>39824.522030769556</v>
      </c>
      <c r="GA206">
        <f>FL206*CustomRegion1!C15</f>
        <v>0</v>
      </c>
      <c r="GB206">
        <f>FY206*CustomRegion1!$C15</f>
        <v>50046.52073214321</v>
      </c>
      <c r="GC206">
        <f>FZ206*CustomRegion1!$C15</f>
        <v>6764.2909897135314</v>
      </c>
      <c r="GD206">
        <f>FL206*CustomRegion1!D15</f>
        <v>0</v>
      </c>
      <c r="GE206">
        <f>FY206*CustomRegion1!$D15</f>
        <v>6804.2735698229217</v>
      </c>
      <c r="GF206">
        <f>FZ206*CustomRegion1!$D15</f>
        <v>919.66605723178861</v>
      </c>
      <c r="GG206">
        <f>(GD206*'Default-Data'!$C$58/geo_dollar_index)/CustomRegion1!$E15</f>
        <v>0</v>
      </c>
      <c r="GH206">
        <f>(GE206*'Default-Data'!$C$58/geo_dollar_index)/CustomRegion1!$E15</f>
        <v>1.6627711046971108</v>
      </c>
      <c r="GI206">
        <f>(GF206*'Default-Data'!$C$58/geo_dollar_index)/CustomRegion1!$E15</f>
        <v>0.22474025040935183</v>
      </c>
      <c r="GK206" t="s">
        <v>40</v>
      </c>
      <c r="GL206">
        <f t="shared" si="438"/>
        <v>397147.9990489654</v>
      </c>
      <c r="GM206">
        <f t="shared" si="439"/>
        <v>0</v>
      </c>
      <c r="GO206">
        <v>1676993.0528617124</v>
      </c>
      <c r="GP206">
        <v>1055563.6874240441</v>
      </c>
      <c r="GQ206">
        <f>GL206*CustomRegion2!C19</f>
        <v>66409.590953355146</v>
      </c>
      <c r="GR206">
        <f>GO206*CustomRegion2!$C19</f>
        <v>280420.45519265905</v>
      </c>
      <c r="GS206">
        <f>GP206*CustomRegion2!$C19</f>
        <v>176507.37980528828</v>
      </c>
      <c r="GT206">
        <f>GL206*CustomRegion2!D19</f>
        <v>28172.590387359407</v>
      </c>
      <c r="GU206">
        <f>GO206*CustomRegion2!$D19</f>
        <v>118961.29018365114</v>
      </c>
      <c r="GV206">
        <f>GP206*CustomRegion2!$D19</f>
        <v>74878.794466497624</v>
      </c>
      <c r="GW206">
        <f>(GT206*'Default-Data'!$C$59/geo_dollar_index)/CustomRegion2!$E19</f>
        <v>0.48942408609921151</v>
      </c>
      <c r="GX206">
        <f>(GU206*'Default-Data'!$C$59/geo_dollar_index)/CustomRegion2!$E19</f>
        <v>2.0666371082241728</v>
      </c>
      <c r="GY206">
        <f>(GV206*'Default-Data'!$C$59/geo_dollar_index)/CustomRegion2!$E19</f>
        <v>1.3008205864668889</v>
      </c>
      <c r="GZ206">
        <v>4946.3293347056024</v>
      </c>
      <c r="HA206">
        <v>2952.6107782277313</v>
      </c>
      <c r="HB206">
        <f>GM206*CustomRegion2!C19</f>
        <v>0</v>
      </c>
      <c r="HC206">
        <f>GZ206*CustomRegion2!$C19</f>
        <v>827.10654120123309</v>
      </c>
      <c r="HD206">
        <f>HA206*CustomRegion2!$C19</f>
        <v>493.72444150825459</v>
      </c>
      <c r="HE206">
        <f>GM206*CustomRegion2!D19</f>
        <v>0</v>
      </c>
      <c r="HF206">
        <f>GZ206*CustomRegion2!$D19</f>
        <v>350.87904408769276</v>
      </c>
      <c r="HG206">
        <f>HA206*CustomRegion2!$D19</f>
        <v>209.45011488791752</v>
      </c>
      <c r="HH206">
        <f>(HE206*'Default-Data'!$C$59/geo_dollar_index)/CustomRegion2!$E19</f>
        <v>0</v>
      </c>
      <c r="HI206">
        <f>(HF206*'Default-Data'!$C$59/geo_dollar_index)/CustomRegion2!$E19</f>
        <v>6.0955933807576293E-3</v>
      </c>
      <c r="HJ206">
        <f>(HG206*'Default-Data'!$C$59/geo_dollar_index)/CustomRegion2!$E19</f>
        <v>3.6386405954487049E-3</v>
      </c>
      <c r="HL206" t="s">
        <v>135</v>
      </c>
      <c r="HM206">
        <f t="shared" si="440"/>
        <v>0</v>
      </c>
      <c r="HN206">
        <f t="shared" si="441"/>
        <v>0</v>
      </c>
      <c r="HP206">
        <v>996.54068056925098</v>
      </c>
      <c r="HQ206">
        <v>265696.65941597271</v>
      </c>
      <c r="HR206">
        <f>HM206*CustomRegion3!D18</f>
        <v>0</v>
      </c>
      <c r="HS206">
        <f>HP206*CustomRegion3!$D18</f>
        <v>318.11380612265611</v>
      </c>
      <c r="HT206">
        <f>HQ206*CustomRegion3!$D18</f>
        <v>84815.178395536248</v>
      </c>
      <c r="HU206">
        <f>HM206*CustomRegion3!E18</f>
        <v>0</v>
      </c>
      <c r="HV206">
        <f>HP206*CustomRegion3!E$12</f>
        <v>312.63741213900647</v>
      </c>
      <c r="HW206">
        <f>HQ206*CustomRegion3!F$12</f>
        <v>27439135.005294327</v>
      </c>
      <c r="HX206">
        <f>(HU206*'Default-Data'!$C$60/geo_dollar_index)/CustomRegion3!$F18</f>
        <v>0</v>
      </c>
      <c r="HY206">
        <f>(HV206*'Default-Data'!$C$60/geo_dollar_index)/CustomRegion3!$F18</f>
        <v>2.3781848203085745</v>
      </c>
      <c r="HZ206">
        <f>(HW206*'Default-Data'!$C$60/geo_dollar_index)/CustomRegion3!$F18</f>
        <v>208725.28948318714</v>
      </c>
      <c r="IA206">
        <v>1.7667306377792129</v>
      </c>
      <c r="IB206">
        <v>125.6968397687174</v>
      </c>
      <c r="IC206">
        <f>HN206*CustomRegion3!D18</f>
        <v>0</v>
      </c>
      <c r="ID206">
        <f>IA206*CustomRegion3!$D18</f>
        <v>0.56397236814899643</v>
      </c>
      <c r="IE206">
        <f>IB206*CustomRegion3!$D18</f>
        <v>40.124704285604587</v>
      </c>
      <c r="IF206">
        <f>HN206*CustomRegion3!E18</f>
        <v>0</v>
      </c>
      <c r="IG206">
        <f>IA206*CustomRegion3!$E18</f>
        <v>0.44849739125696092</v>
      </c>
      <c r="IH206">
        <f>IB206*CustomRegion3!$E18</f>
        <v>31.909054793082205</v>
      </c>
      <c r="II206">
        <f>(IF206*'Default-Data'!$C$60/geo_dollar_index)/CustomRegion3!$F18</f>
        <v>0</v>
      </c>
      <c r="IJ206">
        <f>(IG206*'Default-Data'!$C$60/geo_dollar_index)/CustomRegion3!$F18</f>
        <v>3.4116508339093426E-3</v>
      </c>
      <c r="IK206">
        <f>(IH206*'Default-Data'!$C$60/geo_dollar_index)/CustomRegion3!$F18</f>
        <v>0.24272728340510319</v>
      </c>
    </row>
    <row r="207" spans="27:245" x14ac:dyDescent="0.3">
      <c r="AD207">
        <v>206</v>
      </c>
      <c r="AE207" t="s">
        <v>278</v>
      </c>
      <c r="AF207">
        <f>'Geothermal-Inputs'!B22*'Geothermal-Inputs'!C22</f>
        <v>113665.98453141806</v>
      </c>
      <c r="AG207">
        <v>0</v>
      </c>
      <c r="AI207" s="84">
        <v>2546740.4033284378</v>
      </c>
      <c r="AJ207" s="84">
        <v>5703817.4405885534</v>
      </c>
      <c r="AK207">
        <f>AF207*'Colombia-IO-Data'!AN20</f>
        <v>35155.198734320751</v>
      </c>
      <c r="AL207">
        <f>AI207*'Colombia-IO-Data'!$AN20</f>
        <v>787668.9351948417</v>
      </c>
      <c r="AM207">
        <f>AJ207*'Colombia-IO-Data'!$AN20</f>
        <v>1764105.9151935691</v>
      </c>
      <c r="AN207">
        <f>'Colombia-IO-Data'!$AO20*AK207</f>
        <v>12897.807678771615</v>
      </c>
      <c r="AO207">
        <f>'Colombia-IO-Data'!$AO20*AL207</f>
        <v>288981.51074218866</v>
      </c>
      <c r="AP207">
        <f>'Colombia-IO-Data'!$AO20*AM207</f>
        <v>647218.60886358784</v>
      </c>
      <c r="AQ207">
        <f>(AN207*'Default-Data'!$F$19/geo_dollar_index)/'Colombia-IO-Data'!$AP20</f>
        <v>2.3819189113593042</v>
      </c>
      <c r="AR207">
        <f>(AO207*'Default-Data'!$F$19/geo_dollar_index)/'Colombia-IO-Data'!$AP20</f>
        <v>53.368025218961677</v>
      </c>
      <c r="AS207">
        <f>(AP207*'Default-Data'!$F$19/geo_dollar_index)/'Colombia-IO-Data'!$AP20</f>
        <v>119.52591344443621</v>
      </c>
      <c r="AT207" s="84">
        <v>8313.5344315196726</v>
      </c>
      <c r="AU207" s="84">
        <v>19776.575986252636</v>
      </c>
      <c r="AV207">
        <f>AG207*'Colombia-IO-Data'!AN20</f>
        <v>0</v>
      </c>
      <c r="AW207">
        <f>AT207*'Colombia-IO-Data'!$AN20</f>
        <v>2571.2525724343554</v>
      </c>
      <c r="AX207">
        <f>AU207*'Colombia-IO-Data'!$AN20</f>
        <v>6116.6008630219103</v>
      </c>
      <c r="AY207">
        <f>AV207*'Colombia-IO-Data'!$AO20</f>
        <v>0</v>
      </c>
      <c r="AZ207">
        <f>AW207*'Colombia-IO-Data'!$AO20</f>
        <v>943.34614414876705</v>
      </c>
      <c r="BA207">
        <f>AX207*'Colombia-IO-Data'!$AO20</f>
        <v>2244.0704197199402</v>
      </c>
      <c r="BB207">
        <f>(Calculations!AY207*'Default-Data'!$F$19/geo_dollar_index)/'Colombia-IO-Data'!$AP20</f>
        <v>0</v>
      </c>
      <c r="BC207">
        <f>(Calculations!AZ207*'Default-Data'!$F$19/geo_dollar_index)/'Colombia-IO-Data'!$AP20</f>
        <v>0.17421363976484958</v>
      </c>
      <c r="BD207">
        <f>(Calculations!BA207*'Default-Data'!$F$19/geo_dollar_index)/'Colombia-IO-Data'!$AP20</f>
        <v>0.41442653699593796</v>
      </c>
      <c r="BF207" t="s">
        <v>935</v>
      </c>
      <c r="BG207">
        <f t="shared" si="430"/>
        <v>113665.98453141806</v>
      </c>
      <c r="BH207">
        <f t="shared" si="431"/>
        <v>0</v>
      </c>
      <c r="BJ207" s="84">
        <v>33295195.443739209</v>
      </c>
      <c r="BK207" s="84">
        <v>5748425.5515475832</v>
      </c>
      <c r="BL207">
        <f>BG207*'Mexico-IO-Data'!AQ20</f>
        <v>33343.719001051606</v>
      </c>
      <c r="BM207">
        <f>BJ207*'Mexico-IO-Data'!$AQ20</f>
        <v>9767087.7135126647</v>
      </c>
      <c r="BN207">
        <f>BK207*'Mexico-IO-Data'!$AQ20</f>
        <v>1686290.6442893452</v>
      </c>
      <c r="BO207">
        <f>BG207*'Mexico-IO-Data'!AQ20</f>
        <v>33343.719001051606</v>
      </c>
      <c r="BP207">
        <f>BJ207*'Mexico-IO-Data'!$AR20</f>
        <v>2138065.4013081789</v>
      </c>
      <c r="BQ207">
        <f>BK207*'Mexico-IO-Data'!$AR20</f>
        <v>369137.63742662955</v>
      </c>
      <c r="BR207">
        <f>(BO207*'Default-Data'!$F$19/geo_dollar_index)/'Mexico-IO-Data'!$AS20</f>
        <v>2.0597262613331426</v>
      </c>
      <c r="BS207">
        <f>(BP207*'Default-Data'!$F$19/geo_dollar_index)/'Mexico-IO-Data'!$AS20</f>
        <v>132.07373344837004</v>
      </c>
      <c r="BT207">
        <f>(BQ207*'Default-Data'!$F$19/geo_dollar_index)/'Mexico-IO-Data'!$AS20</f>
        <v>22.802569978175548</v>
      </c>
      <c r="BU207" s="84">
        <v>155819.12567273184</v>
      </c>
      <c r="BV207" s="84">
        <v>10248.890565547597</v>
      </c>
      <c r="BW207">
        <f>BH207*'Mexico-IO-Data'!AQ20</f>
        <v>0</v>
      </c>
      <c r="BX207">
        <f>BU207*'Mexico-IO-Data'!$AQ20</f>
        <v>45709.269689077657</v>
      </c>
      <c r="BY207">
        <f>BV207*'Mexico-IO-Data'!$AQ20</f>
        <v>3006.4942339516688</v>
      </c>
      <c r="BZ207">
        <f>BH207*'Mexico-IO-Data'!AR20</f>
        <v>0</v>
      </c>
      <c r="CA207">
        <f>BU207*'Mexico-IO-Data'!$AR20</f>
        <v>10005.992667197404</v>
      </c>
      <c r="CB207">
        <f>BV207*'Mexico-IO-Data'!$AR20</f>
        <v>658.13694822781372</v>
      </c>
      <c r="CC207">
        <f>(BZ207*'Default-Data'!$F$19/geo_dollar_index)/'Mexico-IO-Data'!$AS20</f>
        <v>0</v>
      </c>
      <c r="CD207">
        <f>(CA207*'Default-Data'!$F$19/geo_dollar_index)/'Mexico-IO-Data'!$AS20</f>
        <v>0.61809559595566888</v>
      </c>
      <c r="CE207">
        <f>(CB207*'Default-Data'!$F$19/geo_dollar_index)/'Mexico-IO-Data'!$AS20</f>
        <v>4.0654791859772034E-2</v>
      </c>
      <c r="CG207" t="s">
        <v>278</v>
      </c>
      <c r="CH207">
        <f t="shared" si="432"/>
        <v>113665.98453141806</v>
      </c>
      <c r="CI207">
        <f t="shared" si="433"/>
        <v>0</v>
      </c>
      <c r="CK207" s="84">
        <v>10690069.1303275</v>
      </c>
      <c r="CL207" s="84">
        <v>3829201.5215388979</v>
      </c>
      <c r="CM207">
        <f>CH207*'Philippines-IO-Data'!AN20</f>
        <v>30675.082888339402</v>
      </c>
      <c r="CN207">
        <f>CK207*'Philippines-IO-Data'!$AN20</f>
        <v>2884933.0607279032</v>
      </c>
      <c r="CO207">
        <f>CL207*'Philippines-IO-Data'!$AN20</f>
        <v>1033388.0848662689</v>
      </c>
      <c r="CP207">
        <f>CH207*'Philippines-IO-Data'!AO20</f>
        <v>7954.8583777796039</v>
      </c>
      <c r="CQ207">
        <f>CK207*'Philippines-IO-Data'!$AO20</f>
        <v>748139.26374713937</v>
      </c>
      <c r="CR207">
        <f>CL207*'Philippines-IO-Data'!$AO20</f>
        <v>267984.79711756285</v>
      </c>
      <c r="CS207" s="31">
        <f>(CP207*'Default-Data'!$F$19/geo_dollar_index)/'Philippines-IO-Data'!$AP20</f>
        <v>1.9358523252926751</v>
      </c>
      <c r="CT207" s="31">
        <f>(CQ207*'Default-Data'!$F$19/geo_dollar_index)/'Philippines-IO-Data'!$AP20</f>
        <v>182.06322030988846</v>
      </c>
      <c r="CU207" s="31">
        <f>(CR207*'Default-Data'!$F$19/geo_dollar_index)/'Philippines-IO-Data'!$AP20</f>
        <v>65.215365001623553</v>
      </c>
      <c r="CV207" s="84">
        <v>14361.269299097052</v>
      </c>
      <c r="CW207" s="84">
        <v>9912.3861035511964</v>
      </c>
      <c r="CX207">
        <f>CI207*'Philippines-IO-Data'!AN20</f>
        <v>0</v>
      </c>
      <c r="CY207">
        <f>CV207*'Philippines-IO-Data'!$AN20</f>
        <v>3875.6812598565898</v>
      </c>
      <c r="CZ207">
        <f>CW207*'Philippines-IO-Data'!$AN20</f>
        <v>2675.0594436949727</v>
      </c>
      <c r="DA207">
        <f>CI207*'Philippines-IO-Data'!AO20</f>
        <v>0</v>
      </c>
      <c r="DB207">
        <f>CV207*'Philippines-IO-Data'!$AO20</f>
        <v>1005.066413407909</v>
      </c>
      <c r="DC207">
        <f>CW207*'Philippines-IO-Data'!$AO20</f>
        <v>693.71349717931867</v>
      </c>
      <c r="DD207" s="31">
        <f>(DA207*'Default-Data'!$F$19/geo_dollar_index)/'Philippines-IO-Data'!$AP20</f>
        <v>0</v>
      </c>
      <c r="DE207" s="31">
        <f>(DB207*'Default-Data'!$F$19/geo_dollar_index)/'Philippines-IO-Data'!$AP20</f>
        <v>0.2445876546217472</v>
      </c>
      <c r="DF207" s="31">
        <f>(DC207*'Default-Data'!$F$19/geo_dollar_index)/'Philippines-IO-Data'!$AP20</f>
        <v>0.16881845317984676</v>
      </c>
      <c r="DH207" t="s">
        <v>935</v>
      </c>
      <c r="DI207">
        <f t="shared" si="434"/>
        <v>113665.98453141806</v>
      </c>
      <c r="DJ207">
        <f t="shared" si="435"/>
        <v>0</v>
      </c>
      <c r="DL207" s="84">
        <v>2849590.1314801797</v>
      </c>
      <c r="DM207" s="84">
        <v>4021217.8762357654</v>
      </c>
      <c r="DN207">
        <f>DI207*'SouthAfrica-IO-Data'!AR20</f>
        <v>26338.565188817251</v>
      </c>
      <c r="DO207">
        <f>DL207*'SouthAfrica-IO-Data'!$AR20</f>
        <v>660304.0984407746</v>
      </c>
      <c r="DP207">
        <f>DM207*'SouthAfrica-IO-Data'!$AR20</f>
        <v>931792.47607183526</v>
      </c>
      <c r="DQ207">
        <f>DI207*'SouthAfrica-IO-Data'!AS20</f>
        <v>18338.976962201687</v>
      </c>
      <c r="DR207">
        <f>DL207*'SouthAfrica-IO-Data'!$AS20</f>
        <v>459755.55473667377</v>
      </c>
      <c r="DS207">
        <f>DM207*'SouthAfrica-IO-Data'!$AS20</f>
        <v>648787.07817726827</v>
      </c>
      <c r="DT207">
        <f>(DQ207*'Default-Data'!$F$19/geo_dollar_index)/'SouthAfrica-IO-Data'!$AT20</f>
        <v>1.1223099597373205</v>
      </c>
      <c r="DU207">
        <f>(DR207*'Default-Data'!$F$19/geo_dollar_index)/'SouthAfrica-IO-Data'!$AT20</f>
        <v>28.136151716043091</v>
      </c>
      <c r="DV207">
        <f>(DS207*'Default-Data'!$F$19/geo_dollar_index)/'SouthAfrica-IO-Data'!$AT20</f>
        <v>39.704515747415329</v>
      </c>
      <c r="DW207" s="84">
        <v>11678.851251258242</v>
      </c>
      <c r="DX207" s="84">
        <v>10576.957833873279</v>
      </c>
      <c r="DY207">
        <f>DJ207*'SouthAfrica-IO-Data'!AR20</f>
        <v>0</v>
      </c>
      <c r="DZ207">
        <f>DW207*'SouthAfrica-IO-Data'!$AR20</f>
        <v>2706.2114165451248</v>
      </c>
      <c r="EA207">
        <f>DX207*'SouthAfrica-IO-Data'!$AR20</f>
        <v>2450.8818056279688</v>
      </c>
      <c r="EB207">
        <f>DJ207*'SouthAfrica-IO-Data'!$AS20</f>
        <v>0</v>
      </c>
      <c r="EC207">
        <f>DZ207*'SouthAfrica-IO-Data'!$AS20</f>
        <v>436.62269787625337</v>
      </c>
      <c r="ED207">
        <f>EA207*'SouthAfrica-IO-Data'!$AS20</f>
        <v>395.42757805495472</v>
      </c>
      <c r="EE207">
        <f>(EB207*'Default-Data'!$F$19/geo_dollar_index)/'SouthAfrica-IO-Data'!$AT20</f>
        <v>0</v>
      </c>
      <c r="EF207">
        <f>(EC207*'Default-Data'!$F$19/geo_dollar_index)/'SouthAfrica-IO-Data'!$AT20</f>
        <v>2.6720465568165919E-2</v>
      </c>
      <c r="EG207">
        <f>(ED207*'Default-Data'!$F$19/geo_dollar_index)/'SouthAfrica-IO-Data'!$AT20</f>
        <v>2.4199403822829327E-2</v>
      </c>
      <c r="EI207" t="s">
        <v>136</v>
      </c>
      <c r="EJ207">
        <v>0</v>
      </c>
      <c r="EK207">
        <v>0</v>
      </c>
      <c r="EM207" s="84">
        <v>5585.6756896179131</v>
      </c>
      <c r="EN207" s="84">
        <v>1489247.1529257933</v>
      </c>
      <c r="EO207">
        <f>EJ207*'Zambia-IO-Data'!BO18</f>
        <v>0</v>
      </c>
      <c r="EP207">
        <f>EM207*'Zambia-IO-Data'!$BO18</f>
        <v>1206.8572531663692</v>
      </c>
      <c r="EQ207">
        <f>EN207*'Zambia-IO-Data'!$BO18</f>
        <v>321771.04940168903</v>
      </c>
      <c r="ER207">
        <f>EJ207*'Zambia-IO-Data'!BN18</f>
        <v>0</v>
      </c>
      <c r="ES207">
        <f>EM207*'Zambia-IO-Data'!$BN18</f>
        <v>730.8865281696784</v>
      </c>
      <c r="ET207">
        <f>EN207*'Zambia-IO-Data'!$BN18</f>
        <v>194868.22036797626</v>
      </c>
      <c r="EU207">
        <f>(ER207*'Default-Data'!$F$19/geo_dollar_index)/'Zambia-IO-Data'!$BP18</f>
        <v>0</v>
      </c>
      <c r="EV207">
        <f>(ES207*'Default-Data'!$F$19/geo_dollar_index)/'Zambia-IO-Data'!$BP18</f>
        <v>5.5373148164782835</v>
      </c>
      <c r="EW207">
        <f>(ET207*'Default-Data'!$F$19/geo_dollar_index)/'Zambia-IO-Data'!$BP18</f>
        <v>1476.3532262751528</v>
      </c>
      <c r="EX207" s="84">
        <v>9.9026407711819786</v>
      </c>
      <c r="EY207" s="84">
        <v>704.53900763676143</v>
      </c>
      <c r="EZ207">
        <f>EK207*'Zambia-IO-Data'!BO18</f>
        <v>0</v>
      </c>
      <c r="FA207">
        <f>EX207*'Zambia-IO-Data'!$BO18</f>
        <v>2.1395932209983872</v>
      </c>
      <c r="FB207">
        <f>EY207*'Zambia-IO-Data'!$BO18</f>
        <v>152.22473676469832</v>
      </c>
      <c r="FC207">
        <f>EK207*'Zambia-IO-Data'!BN18</f>
        <v>0</v>
      </c>
      <c r="FD207">
        <f>EX207*'Zambia-IO-Data'!$BN18</f>
        <v>1.2957620769880029</v>
      </c>
      <c r="FE207">
        <f>EY207*'Zambia-IO-Data'!$BN18</f>
        <v>92.189038151437558</v>
      </c>
      <c r="FF207">
        <f>(FC207*'Default-Data'!$F$19/geo_dollar_index)/'Zambia-IO-Data'!$BP18</f>
        <v>0</v>
      </c>
      <c r="FG207">
        <f>(FD207*'Default-Data'!$F$19/geo_dollar_index)/'Zambia-IO-Data'!$BP18</f>
        <v>9.8169035424752367E-3</v>
      </c>
      <c r="FH207">
        <f>(FE207*'Default-Data'!$F$19/geo_dollar_index)/'Zambia-IO-Data'!$BP18</f>
        <v>0.69843909717587105</v>
      </c>
      <c r="FJ207" t="s">
        <v>278</v>
      </c>
      <c r="FK207">
        <f t="shared" si="436"/>
        <v>113665.98453141806</v>
      </c>
      <c r="FL207">
        <f t="shared" si="437"/>
        <v>0</v>
      </c>
      <c r="FN207">
        <v>24361238.10975264</v>
      </c>
      <c r="FO207">
        <v>9566652.0541300252</v>
      </c>
      <c r="FP207">
        <f>FK207*CustomRegion1!C16</f>
        <v>30675.082888339402</v>
      </c>
      <c r="FQ207">
        <f>FN207*CustomRegion1!$C16</f>
        <v>6574376.682345815</v>
      </c>
      <c r="FR207">
        <f>FO207*CustomRegion1!$C16</f>
        <v>2581756.0630306876</v>
      </c>
      <c r="FS207">
        <f>FK207*CustomRegion1!D16</f>
        <v>7954.8583777796039</v>
      </c>
      <c r="FT207">
        <f>FN207*CustomRegion1!$D16</f>
        <v>1704909.3435414233</v>
      </c>
      <c r="FU207">
        <f>FO207*CustomRegion1!$D16</f>
        <v>669517.46869410831</v>
      </c>
      <c r="FV207">
        <f>(FS207*'Default-Data'!$C$58/geo_dollar_index)/CustomRegion1!$E16</f>
        <v>1.9439413358087378</v>
      </c>
      <c r="FW207">
        <f>(FT207*'Default-Data'!$C$58/geo_dollar_index)/CustomRegion1!$E16</f>
        <v>416.63139547203355</v>
      </c>
      <c r="FX207">
        <f>(FU207*'Default-Data'!$C$58/geo_dollar_index)/CustomRegion1!$E16</f>
        <v>163.61104379633105</v>
      </c>
      <c r="FY207">
        <v>39254.641009072497</v>
      </c>
      <c r="FZ207">
        <v>25879.332950725046</v>
      </c>
      <c r="GA207">
        <f>FL207*CustomRegion1!C16</f>
        <v>0</v>
      </c>
      <c r="GB207">
        <f>FY207*CustomRegion1!$C16</f>
        <v>10593.66504121093</v>
      </c>
      <c r="GC207">
        <f>FZ207*CustomRegion1!$C16</f>
        <v>6984.0655199621142</v>
      </c>
      <c r="GD207">
        <f>FL207*CustomRegion1!D16</f>
        <v>0</v>
      </c>
      <c r="GE207">
        <f>FY207*CustomRegion1!$D16</f>
        <v>2747.2168669021553</v>
      </c>
      <c r="GF207">
        <f>FZ207*CustomRegion1!$D16</f>
        <v>1811.1524690794367</v>
      </c>
      <c r="GG207">
        <f>(GD207*'Default-Data'!$C$58/geo_dollar_index)/CustomRegion1!$E16</f>
        <v>0</v>
      </c>
      <c r="GH207">
        <f>(GE207*'Default-Data'!$C$58/geo_dollar_index)/CustomRegion1!$E16</f>
        <v>0.67134173512372652</v>
      </c>
      <c r="GI207">
        <f>(GF207*'Default-Data'!$C$58/geo_dollar_index)/CustomRegion1!$E16</f>
        <v>0.44259419626252461</v>
      </c>
      <c r="GK207" t="s">
        <v>41</v>
      </c>
      <c r="GL207">
        <f t="shared" si="438"/>
        <v>113665.98453141806</v>
      </c>
      <c r="GM207">
        <f t="shared" si="439"/>
        <v>0</v>
      </c>
      <c r="GO207">
        <v>3845093.7282187836</v>
      </c>
      <c r="GP207">
        <v>2365306.144906376</v>
      </c>
      <c r="GQ207">
        <f>GL207*CustomRegion2!C20</f>
        <v>37452.17016671459</v>
      </c>
      <c r="GR207">
        <f>GO207*CustomRegion2!$C20</f>
        <v>1266932.2771441122</v>
      </c>
      <c r="GS207">
        <f>GP207*CustomRegion2!$C20</f>
        <v>779352.31547590683</v>
      </c>
      <c r="GT207">
        <f>GL207*CustomRegion2!D20</f>
        <v>13277.884020176976</v>
      </c>
      <c r="GU207">
        <f>GO207*CustomRegion2!$D20</f>
        <v>449164.35449417174</v>
      </c>
      <c r="GV207">
        <f>GP207*CustomRegion2!$D20</f>
        <v>276303.07161592285</v>
      </c>
      <c r="GW207">
        <f>(GT207*'Default-Data'!$C$59/geo_dollar_index)/CustomRegion2!$E20</f>
        <v>0.82020863990701409</v>
      </c>
      <c r="GX207">
        <f>(GU207*'Default-Data'!$C$59/geo_dollar_index)/CustomRegion2!$E20</f>
        <v>27.746023668722042</v>
      </c>
      <c r="GY207">
        <f>(GV207*'Default-Data'!$C$59/geo_dollar_index)/CustomRegion2!$E20</f>
        <v>17.067942921315392</v>
      </c>
      <c r="GZ207">
        <v>21906.205714191303</v>
      </c>
      <c r="HA207">
        <v>6616.2075301225159</v>
      </c>
      <c r="HB207">
        <f>GM207*CustomRegion2!C20</f>
        <v>0</v>
      </c>
      <c r="HC207">
        <f>GZ207*CustomRegion2!$C20</f>
        <v>7217.9460504138278</v>
      </c>
      <c r="HD207">
        <f>HA207*CustomRegion2!$C20</f>
        <v>2179.9954603653277</v>
      </c>
      <c r="HE207">
        <f>GM207*CustomRegion2!D20</f>
        <v>0</v>
      </c>
      <c r="HF207">
        <f>GZ207*CustomRegion2!$D20</f>
        <v>2558.971885865928</v>
      </c>
      <c r="HG207">
        <f>HA207*CustomRegion2!$D20</f>
        <v>772.87181913342079</v>
      </c>
      <c r="HH207">
        <f>(HE207*'Default-Data'!$C$59/geo_dollar_index)/CustomRegion2!$E20</f>
        <v>0</v>
      </c>
      <c r="HI207">
        <f>(HF207*'Default-Data'!$C$59/geo_dollar_index)/CustomRegion2!$E20</f>
        <v>0.15807419667749173</v>
      </c>
      <c r="HJ207">
        <f>(HG207*'Default-Data'!$C$59/geo_dollar_index)/CustomRegion2!$E20</f>
        <v>4.7742256419064114E-2</v>
      </c>
      <c r="HL207" t="s">
        <v>136</v>
      </c>
      <c r="HM207">
        <f t="shared" si="440"/>
        <v>0</v>
      </c>
      <c r="HN207">
        <f t="shared" si="441"/>
        <v>0</v>
      </c>
      <c r="HP207">
        <v>5585.6756896179131</v>
      </c>
      <c r="HQ207">
        <v>1489247.1529257933</v>
      </c>
      <c r="HR207">
        <f>HM207*CustomRegion3!D19</f>
        <v>0</v>
      </c>
      <c r="HS207">
        <f>HP207*CustomRegion3!$D19</f>
        <v>1206.8572531663692</v>
      </c>
      <c r="HT207">
        <f>HQ207*CustomRegion3!$D19</f>
        <v>321771.04940168903</v>
      </c>
      <c r="HU207">
        <f>HM207*CustomRegion3!E19</f>
        <v>0</v>
      </c>
      <c r="HV207">
        <f>HP207*CustomRegion3!E$12</f>
        <v>1752.3531419232941</v>
      </c>
      <c r="HW207">
        <f>HQ207*CustomRegion3!F$12</f>
        <v>153798146.25898331</v>
      </c>
      <c r="HX207">
        <f>(HU207*'Default-Data'!$C$60/geo_dollar_index)/CustomRegion3!$F19</f>
        <v>0</v>
      </c>
      <c r="HY207">
        <f>(HV207*'Default-Data'!$C$60/geo_dollar_index)/CustomRegion3!$F19</f>
        <v>13.329881454139839</v>
      </c>
      <c r="HZ207">
        <f>(HW207*'Default-Data'!$C$60/geo_dollar_index)/CustomRegion3!$F19</f>
        <v>1169918.8984525173</v>
      </c>
      <c r="IA207">
        <v>9.9026407711819786</v>
      </c>
      <c r="IB207">
        <v>704.53900763676143</v>
      </c>
      <c r="IC207">
        <f>HN207*CustomRegion3!D19</f>
        <v>0</v>
      </c>
      <c r="ID207">
        <f>IA207*CustomRegion3!$D19</f>
        <v>2.1395932209983872</v>
      </c>
      <c r="IE207">
        <f>IB207*CustomRegion3!$D19</f>
        <v>152.22473676469832</v>
      </c>
      <c r="IF207">
        <f>HN207*CustomRegion3!E19</f>
        <v>0</v>
      </c>
      <c r="IG207">
        <f>IA207*CustomRegion3!$E19</f>
        <v>1.2957620769880029</v>
      </c>
      <c r="IH207">
        <f>IB207*CustomRegion3!$E19</f>
        <v>92.189038151437558</v>
      </c>
      <c r="II207">
        <f>(IF207*'Default-Data'!$C$60/geo_dollar_index)/CustomRegion3!$F19</f>
        <v>0</v>
      </c>
      <c r="IJ207">
        <f>(IG207*'Default-Data'!$C$60/geo_dollar_index)/CustomRegion3!$F19</f>
        <v>9.8566632865238757E-3</v>
      </c>
      <c r="IK207">
        <f>(IH207*'Default-Data'!$C$60/geo_dollar_index)/CustomRegion3!$F19</f>
        <v>0.70126786692155751</v>
      </c>
    </row>
    <row r="208" spans="27:245" x14ac:dyDescent="0.3">
      <c r="AD208">
        <v>207</v>
      </c>
      <c r="AE208" t="s">
        <v>279</v>
      </c>
      <c r="AF208">
        <v>0</v>
      </c>
      <c r="AG208">
        <v>0</v>
      </c>
      <c r="AI208" s="84">
        <v>1944575.9716885802</v>
      </c>
      <c r="AJ208" s="84">
        <v>1540607.9909987166</v>
      </c>
      <c r="AK208">
        <f>AF208*'Colombia-IO-Data'!AN21</f>
        <v>0</v>
      </c>
      <c r="AL208">
        <f>AI208*'Colombia-IO-Data'!$AN21</f>
        <v>489431.85232189059</v>
      </c>
      <c r="AM208">
        <f>AJ208*'Colombia-IO-Data'!$AN21</f>
        <v>387756.83424785396</v>
      </c>
      <c r="AN208">
        <f>'Colombia-IO-Data'!$AO21*AK208</f>
        <v>0</v>
      </c>
      <c r="AO208">
        <f>'Colombia-IO-Data'!$AO21*AL208</f>
        <v>283453.88970319805</v>
      </c>
      <c r="AP208">
        <f>'Colombia-IO-Data'!$AO21*AM208</f>
        <v>224568.92089292509</v>
      </c>
      <c r="AQ208">
        <f>(AN208*'Default-Data'!$F$19/geo_dollar_index)/'Colombia-IO-Data'!$AP21</f>
        <v>0</v>
      </c>
      <c r="AR208">
        <f>(AO208*'Default-Data'!$F$19/geo_dollar_index)/'Colombia-IO-Data'!$AP21</f>
        <v>52.34720482719311</v>
      </c>
      <c r="AS208">
        <f>(AP208*'Default-Data'!$F$19/geo_dollar_index)/'Colombia-IO-Data'!$AP21</f>
        <v>41.47254889362361</v>
      </c>
      <c r="AT208" s="84">
        <v>5608.9247100638959</v>
      </c>
      <c r="AU208" s="84">
        <v>8705.1061016179865</v>
      </c>
      <c r="AV208">
        <f>AG208*'Colombia-IO-Data'!AN21</f>
        <v>0</v>
      </c>
      <c r="AW208">
        <f>AT208*'Colombia-IO-Data'!$AN21</f>
        <v>1411.7146618842576</v>
      </c>
      <c r="AX208">
        <f>AU208*'Colombia-IO-Data'!$AN21</f>
        <v>2190.9949860553979</v>
      </c>
      <c r="AY208">
        <f>AV208*'Colombia-IO-Data'!$AO21</f>
        <v>0</v>
      </c>
      <c r="AZ208">
        <f>AW208*'Colombia-IO-Data'!$AO21</f>
        <v>817.59290933715613</v>
      </c>
      <c r="BA208">
        <f>AX208*'Colombia-IO-Data'!$AO21</f>
        <v>1268.9122053894355</v>
      </c>
      <c r="BB208">
        <f>(Calculations!AY208*'Default-Data'!$F$19/geo_dollar_index)/'Colombia-IO-Data'!$AP21</f>
        <v>0</v>
      </c>
      <c r="BC208">
        <f>(Calculations!AZ208*'Default-Data'!$F$19/geo_dollar_index)/'Colombia-IO-Data'!$AP21</f>
        <v>0.15099000241325658</v>
      </c>
      <c r="BD208">
        <f>(Calculations!BA208*'Default-Data'!$F$19/geo_dollar_index)/'Colombia-IO-Data'!$AP21</f>
        <v>0.23433796302036311</v>
      </c>
      <c r="BF208" t="s">
        <v>936</v>
      </c>
      <c r="BG208">
        <f t="shared" si="430"/>
        <v>0</v>
      </c>
      <c r="BH208">
        <f t="shared" si="431"/>
        <v>0</v>
      </c>
      <c r="BJ208" s="84">
        <v>600417.46442864265</v>
      </c>
      <c r="BK208" s="84">
        <v>972250.74001841957</v>
      </c>
      <c r="BL208">
        <f>BG208*'Mexico-IO-Data'!AQ21</f>
        <v>0</v>
      </c>
      <c r="BM208">
        <f>BJ208*'Mexico-IO-Data'!$AQ21</f>
        <v>185196.52324617867</v>
      </c>
      <c r="BN208">
        <f>BK208*'Mexico-IO-Data'!$AQ21</f>
        <v>299887.10762482294</v>
      </c>
      <c r="BO208">
        <f>BG208*'Mexico-IO-Data'!AQ21</f>
        <v>0</v>
      </c>
      <c r="BP208">
        <f>BJ208*'Mexico-IO-Data'!$AR21</f>
        <v>64744.829812494747</v>
      </c>
      <c r="BQ208">
        <f>BK208*'Mexico-IO-Data'!$AR21</f>
        <v>104840.73569956227</v>
      </c>
      <c r="BR208">
        <f>(BO208*'Default-Data'!$F$19/geo_dollar_index)/'Mexico-IO-Data'!$AS21</f>
        <v>0</v>
      </c>
      <c r="BS208">
        <f>(BP208*'Default-Data'!$F$19/geo_dollar_index)/'Mexico-IO-Data'!$AS21</f>
        <v>9.3127905540919471</v>
      </c>
      <c r="BT208">
        <f>(BQ208*'Default-Data'!$F$19/geo_dollar_index)/'Mexico-IO-Data'!$AS21</f>
        <v>15.080120156845506</v>
      </c>
      <c r="BU208" s="84">
        <v>1757.2772480605668</v>
      </c>
      <c r="BV208" s="84">
        <v>1733.4296751984139</v>
      </c>
      <c r="BW208">
        <f>BH208*'Mexico-IO-Data'!AQ21</f>
        <v>0</v>
      </c>
      <c r="BX208">
        <f>BU208*'Mexico-IO-Data'!$AQ21</f>
        <v>542.02560052133049</v>
      </c>
      <c r="BY208">
        <f>BV208*'Mexico-IO-Data'!$AQ21</f>
        <v>534.66990578627917</v>
      </c>
      <c r="BZ208">
        <f>BH208*'Mexico-IO-Data'!AR21</f>
        <v>0</v>
      </c>
      <c r="CA208">
        <f>BU208*'Mexico-IO-Data'!$AR21</f>
        <v>189.49251662311065</v>
      </c>
      <c r="CB208">
        <f>BV208*'Mexico-IO-Data'!$AR21</f>
        <v>186.92096076760197</v>
      </c>
      <c r="CC208">
        <f>(BZ208*'Default-Data'!$F$19/geo_dollar_index)/'Mexico-IO-Data'!$AS21</f>
        <v>0</v>
      </c>
      <c r="CD208">
        <f>(CA208*'Default-Data'!$F$19/geo_dollar_index)/'Mexico-IO-Data'!$AS21</f>
        <v>2.7256294039068669E-2</v>
      </c>
      <c r="CE208">
        <f>(CB208*'Default-Data'!$F$19/geo_dollar_index)/'Mexico-IO-Data'!$AS21</f>
        <v>2.6886405645665565E-2</v>
      </c>
      <c r="CG208" t="s">
        <v>279</v>
      </c>
      <c r="CH208">
        <f t="shared" si="432"/>
        <v>0</v>
      </c>
      <c r="CI208">
        <f t="shared" si="433"/>
        <v>0</v>
      </c>
      <c r="CK208" s="84">
        <v>2935520.5291230641</v>
      </c>
      <c r="CL208" s="84">
        <v>982556.77906385483</v>
      </c>
      <c r="CM208">
        <f>CH208*'Philippines-IO-Data'!AN21</f>
        <v>0</v>
      </c>
      <c r="CN208">
        <f>CK208*'Philippines-IO-Data'!$AN21</f>
        <v>902798.85903793294</v>
      </c>
      <c r="CO208">
        <f>CL208*'Philippines-IO-Data'!$AN21</f>
        <v>302178.48258203996</v>
      </c>
      <c r="CP208">
        <f>CH208*'Philippines-IO-Data'!AO21</f>
        <v>0</v>
      </c>
      <c r="CQ208">
        <f>CK208*'Philippines-IO-Data'!$AO21</f>
        <v>255106.02503438253</v>
      </c>
      <c r="CR208">
        <f>CL208*'Philippines-IO-Data'!$AO21</f>
        <v>85387.293936740141</v>
      </c>
      <c r="CS208" s="31">
        <f>(CP208*'Default-Data'!$F$19/geo_dollar_index)/'Philippines-IO-Data'!$AP21</f>
        <v>0</v>
      </c>
      <c r="CT208" s="31">
        <f>(CQ208*'Default-Data'!$F$19/geo_dollar_index)/'Philippines-IO-Data'!$AP21</f>
        <v>62.081255040121256</v>
      </c>
      <c r="CU208" s="31">
        <f>(CR208*'Default-Data'!$F$19/geo_dollar_index)/'Philippines-IO-Data'!$AP21</f>
        <v>20.779400923040196</v>
      </c>
      <c r="CV208" s="84">
        <v>1868.796571805332</v>
      </c>
      <c r="CW208" s="84">
        <v>2543.4759983142421</v>
      </c>
      <c r="CX208">
        <f>CI208*'Philippines-IO-Data'!AN21</f>
        <v>0</v>
      </c>
      <c r="CY208">
        <f>CV208*'Philippines-IO-Data'!$AN21</f>
        <v>574.73534797723266</v>
      </c>
      <c r="CZ208">
        <f>CW208*'Philippines-IO-Data'!$AN21</f>
        <v>782.22829869100906</v>
      </c>
      <c r="DA208">
        <f>CI208*'Philippines-IO-Data'!AO21</f>
        <v>0</v>
      </c>
      <c r="DB208">
        <f>CV208*'Philippines-IO-Data'!$AO21</f>
        <v>162.40433691450201</v>
      </c>
      <c r="DC208">
        <f>CW208*'Philippines-IO-Data'!$AO21</f>
        <v>221.03611446864542</v>
      </c>
      <c r="DD208" s="31">
        <f>(DA208*'Default-Data'!$F$19/geo_dollar_index)/'Philippines-IO-Data'!$AP21</f>
        <v>0</v>
      </c>
      <c r="DE208" s="31">
        <f>(DB208*'Default-Data'!$F$19/geo_dollar_index)/'Philippines-IO-Data'!$AP21</f>
        <v>3.9521861775911084E-2</v>
      </c>
      <c r="DF208" s="31">
        <f>(DC208*'Default-Data'!$F$19/geo_dollar_index)/'Philippines-IO-Data'!$AP21</f>
        <v>5.3790181527684305E-2</v>
      </c>
      <c r="DH208" t="s">
        <v>936</v>
      </c>
      <c r="DI208">
        <f t="shared" si="434"/>
        <v>0</v>
      </c>
      <c r="DJ208">
        <f t="shared" si="435"/>
        <v>0</v>
      </c>
      <c r="DL208" s="84">
        <v>1411345.3695349386</v>
      </c>
      <c r="DM208" s="84">
        <v>2227644.2306354032</v>
      </c>
      <c r="DN208">
        <f>DI208*'SouthAfrica-IO-Data'!AR21</f>
        <v>0</v>
      </c>
      <c r="DO208">
        <f>DL208*'SouthAfrica-IO-Data'!$AR21</f>
        <v>415676.8941482121</v>
      </c>
      <c r="DP208">
        <f>DM208*'SouthAfrica-IO-Data'!$AR21</f>
        <v>656097.54709638038</v>
      </c>
      <c r="DQ208">
        <f>DI208*'SouthAfrica-IO-Data'!AS21</f>
        <v>0</v>
      </c>
      <c r="DR208">
        <f>DL208*'SouthAfrica-IO-Data'!$AS21</f>
        <v>392380.14126459061</v>
      </c>
      <c r="DS208">
        <f>DM208*'SouthAfrica-IO-Data'!$AS21</f>
        <v>619326.33696314506</v>
      </c>
      <c r="DT208">
        <f>(DQ208*'Default-Data'!$F$19/geo_dollar_index)/'SouthAfrica-IO-Data'!$AT21</f>
        <v>0</v>
      </c>
      <c r="DU208">
        <f>(DR208*'Default-Data'!$F$19/geo_dollar_index)/'SouthAfrica-IO-Data'!$AT21</f>
        <v>24.012906578814846</v>
      </c>
      <c r="DV208">
        <f>(DS208*'Default-Data'!$F$19/geo_dollar_index)/'SouthAfrica-IO-Data'!$AT21</f>
        <v>37.901575302372926</v>
      </c>
      <c r="DW208" s="84">
        <v>5064.1234480601233</v>
      </c>
      <c r="DX208" s="84">
        <v>5859.3440647781299</v>
      </c>
      <c r="DY208">
        <f>DJ208*'SouthAfrica-IO-Data'!AR21</f>
        <v>0</v>
      </c>
      <c r="DZ208">
        <f>DW208*'SouthAfrica-IO-Data'!$AR21</f>
        <v>1491.5123908802077</v>
      </c>
      <c r="EA208">
        <f>DX208*'SouthAfrica-IO-Data'!$AR21</f>
        <v>1725.7249679398469</v>
      </c>
      <c r="EB208">
        <f>DJ208*'SouthAfrica-IO-Data'!$AS21</f>
        <v>0</v>
      </c>
      <c r="EC208">
        <f>DZ208*'SouthAfrica-IO-Data'!$AS21</f>
        <v>414.66805734751466</v>
      </c>
      <c r="ED208">
        <f>EA208*'SouthAfrica-IO-Data'!$AS21</f>
        <v>479.78348979682914</v>
      </c>
      <c r="EE208">
        <f>(EB208*'Default-Data'!$F$19/geo_dollar_index)/'SouthAfrica-IO-Data'!$AT21</f>
        <v>0</v>
      </c>
      <c r="EF208">
        <f>(EC208*'Default-Data'!$F$19/geo_dollar_index)/'SouthAfrica-IO-Data'!$AT21</f>
        <v>2.5376883983509301E-2</v>
      </c>
      <c r="EG208">
        <f>(ED208*'Default-Data'!$F$19/geo_dollar_index)/'SouthAfrica-IO-Data'!$AT21</f>
        <v>2.9361822648359164E-2</v>
      </c>
      <c r="EI208" t="s">
        <v>137</v>
      </c>
      <c r="EJ208">
        <v>0</v>
      </c>
      <c r="EK208">
        <v>0</v>
      </c>
      <c r="EM208" s="84">
        <v>36261.31932501094</v>
      </c>
      <c r="EN208" s="84">
        <v>13058368.597374488</v>
      </c>
      <c r="EO208">
        <f>EJ208*'Zambia-IO-Data'!BO19</f>
        <v>0</v>
      </c>
      <c r="EP208">
        <f>EM208*'Zambia-IO-Data'!$BO19</f>
        <v>17480.412615176694</v>
      </c>
      <c r="EQ208">
        <f>EN208*'Zambia-IO-Data'!$BO19</f>
        <v>6295018.3670158926</v>
      </c>
      <c r="ER208">
        <f>EJ208*'Zambia-IO-Data'!BN19</f>
        <v>0</v>
      </c>
      <c r="ES208">
        <f>EM208*'Zambia-IO-Data'!$BN19</f>
        <v>14726.711072303797</v>
      </c>
      <c r="ET208">
        <f>EN208*'Zambia-IO-Data'!$BN19</f>
        <v>5303359.7505244948</v>
      </c>
      <c r="EU208">
        <f>(ER208*'Default-Data'!$F$19/geo_dollar_index)/'Zambia-IO-Data'!$BP19</f>
        <v>0</v>
      </c>
      <c r="EV208">
        <f>(ES208*'Default-Data'!$F$19/geo_dollar_index)/'Zambia-IO-Data'!$BP19</f>
        <v>111.57195033116174</v>
      </c>
      <c r="EW208">
        <f>(ET208*'Default-Data'!$F$19/geo_dollar_index)/'Zambia-IO-Data'!$BP19</f>
        <v>40179.113161703171</v>
      </c>
      <c r="EX208" s="84">
        <v>157.54152867927391</v>
      </c>
      <c r="EY208" s="84">
        <v>5869.5842209016264</v>
      </c>
      <c r="EZ208">
        <f>EK208*'Zambia-IO-Data'!BO19</f>
        <v>0</v>
      </c>
      <c r="FA208">
        <f>EX208*'Zambia-IO-Data'!$BO19</f>
        <v>75.945690245195451</v>
      </c>
      <c r="FB208">
        <f>EY208*'Zambia-IO-Data'!$BO19</f>
        <v>2829.5372581802749</v>
      </c>
      <c r="FC208">
        <f>EK208*'Zambia-IO-Data'!BN19</f>
        <v>0</v>
      </c>
      <c r="FD208">
        <f>EX208*'Zambia-IO-Data'!$BN19</f>
        <v>63.981912901566197</v>
      </c>
      <c r="FE208">
        <f>EY208*'Zambia-IO-Data'!$BN19</f>
        <v>2383.7982882258398</v>
      </c>
      <c r="FF208">
        <f>(FC208*'Default-Data'!$F$19/geo_dollar_index)/'Zambia-IO-Data'!$BP19</f>
        <v>0</v>
      </c>
      <c r="FG208">
        <f>(FD208*'Default-Data'!$F$19/geo_dollar_index)/'Zambia-IO-Data'!$BP19</f>
        <v>0.48473734381681766</v>
      </c>
      <c r="FH208">
        <f>(FE208*'Default-Data'!$F$19/geo_dollar_index)/'Zambia-IO-Data'!$BP19</f>
        <v>18.060042252994045</v>
      </c>
      <c r="FJ208" t="s">
        <v>279</v>
      </c>
      <c r="FK208">
        <f t="shared" si="436"/>
        <v>0</v>
      </c>
      <c r="FL208">
        <f t="shared" si="437"/>
        <v>0</v>
      </c>
      <c r="FN208">
        <v>4969314.4430832518</v>
      </c>
      <c r="FO208">
        <v>2017585.3940959964</v>
      </c>
      <c r="FP208">
        <f>FK208*CustomRegion1!C17</f>
        <v>0</v>
      </c>
      <c r="FQ208">
        <f>FN208*CustomRegion1!$C17</f>
        <v>1528277.9884889727</v>
      </c>
      <c r="FR208">
        <f>FO208*CustomRegion1!$C17</f>
        <v>620494.31224573916</v>
      </c>
      <c r="FS208">
        <f>FK208*CustomRegion1!D17</f>
        <v>0</v>
      </c>
      <c r="FT208">
        <f>FN208*CustomRegion1!$D17</f>
        <v>431849.15320609894</v>
      </c>
      <c r="FU208">
        <f>FO208*CustomRegion1!$D17</f>
        <v>175334.55649482887</v>
      </c>
      <c r="FV208">
        <f>(FS208*'Default-Data'!$C$58/geo_dollar_index)/CustomRegion1!$E17</f>
        <v>0</v>
      </c>
      <c r="FW208">
        <f>(FT208*'Default-Data'!$C$58/geo_dollar_index)/CustomRegion1!$E17</f>
        <v>105.53166126706815</v>
      </c>
      <c r="FX208">
        <f>(FU208*'Default-Data'!$C$58/geo_dollar_index)/CustomRegion1!$E17</f>
        <v>42.846783158083959</v>
      </c>
      <c r="FY208">
        <v>4996.0759126328257</v>
      </c>
      <c r="FZ208">
        <v>5457.8930931002988</v>
      </c>
      <c r="GA208">
        <f>FL208*CustomRegion1!C17</f>
        <v>0</v>
      </c>
      <c r="GB208">
        <f>FY208*CustomRegion1!$C17</f>
        <v>1536.5082917472337</v>
      </c>
      <c r="GC208">
        <f>FZ208*CustomRegion1!$C17</f>
        <v>1678.536943726956</v>
      </c>
      <c r="GD208">
        <f>FL208*CustomRegion1!D17</f>
        <v>0</v>
      </c>
      <c r="GE208">
        <f>FY208*CustomRegion1!$D17</f>
        <v>434.17480961120333</v>
      </c>
      <c r="GF208">
        <f>FZ208*CustomRegion1!$D17</f>
        <v>474.30818426582977</v>
      </c>
      <c r="GG208">
        <f>(GD208*'Default-Data'!$C$58/geo_dollar_index)/CustomRegion1!$E17</f>
        <v>0</v>
      </c>
      <c r="GH208">
        <f>(GE208*'Default-Data'!$C$58/geo_dollar_index)/CustomRegion1!$E17</f>
        <v>0.10609998560473317</v>
      </c>
      <c r="GI208">
        <f>(GF208*'Default-Data'!$C$58/geo_dollar_index)/CustomRegion1!$E17</f>
        <v>0.11590744190773319</v>
      </c>
      <c r="GK208" t="s">
        <v>42</v>
      </c>
      <c r="GL208">
        <f t="shared" si="438"/>
        <v>0</v>
      </c>
      <c r="GM208">
        <f t="shared" si="439"/>
        <v>0</v>
      </c>
      <c r="GO208">
        <v>1149285.2984629541</v>
      </c>
      <c r="GP208">
        <v>619754.82489941479</v>
      </c>
      <c r="GQ208">
        <f>GL208*CustomRegion2!C21</f>
        <v>0</v>
      </c>
      <c r="GR208">
        <f>GO208*CustomRegion2!$C21</f>
        <v>375107.52824721945</v>
      </c>
      <c r="GS208">
        <f>GP208*CustomRegion2!$C21</f>
        <v>202277.62488410648</v>
      </c>
      <c r="GT208">
        <f>GL208*CustomRegion2!D21</f>
        <v>0</v>
      </c>
      <c r="GU208">
        <f>GO208*CustomRegion2!$D21</f>
        <v>170323.40120683485</v>
      </c>
      <c r="GV208">
        <f>GP208*CustomRegion2!$D21</f>
        <v>91847.298344795869</v>
      </c>
      <c r="GW208">
        <f>(GT208*'Default-Data'!$C$59/geo_dollar_index)/CustomRegion2!$E21</f>
        <v>0</v>
      </c>
      <c r="GX208">
        <f>(GU208*'Default-Data'!$C$59/geo_dollar_index)/CustomRegion2!$E21</f>
        <v>24.499039791957493</v>
      </c>
      <c r="GY208">
        <f>(GV208*'Default-Data'!$C$59/geo_dollar_index)/CustomRegion2!$E21</f>
        <v>13.211165353611134</v>
      </c>
      <c r="GZ208">
        <v>1274.4302152771379</v>
      </c>
      <c r="HA208">
        <v>1733.5711692794771</v>
      </c>
      <c r="HB208">
        <f>GM208*CustomRegion2!C21</f>
        <v>0</v>
      </c>
      <c r="HC208">
        <f>GZ208*CustomRegion2!$C21</f>
        <v>415.95273916365016</v>
      </c>
      <c r="HD208">
        <f>HA208*CustomRegion2!$C21</f>
        <v>565.80867885349323</v>
      </c>
      <c r="HE208">
        <f>GM208*CustomRegion2!D21</f>
        <v>0</v>
      </c>
      <c r="HF208">
        <f>GZ208*CustomRegion2!$D21</f>
        <v>188.86980383118311</v>
      </c>
      <c r="HG208">
        <f>HA208*CustomRegion2!$D21</f>
        <v>256.91422154331843</v>
      </c>
      <c r="HH208">
        <f>(HE208*'Default-Data'!$C$59/geo_dollar_index)/CustomRegion2!$E21</f>
        <v>0</v>
      </c>
      <c r="HI208">
        <f>(HF208*'Default-Data'!$C$59/geo_dollar_index)/CustomRegion2!$E21</f>
        <v>2.7166724048331651E-2</v>
      </c>
      <c r="HJ208">
        <f>(HG208*'Default-Data'!$C$59/geo_dollar_index)/CustomRegion2!$E21</f>
        <v>3.6954121935752919E-2</v>
      </c>
      <c r="HL208" t="s">
        <v>137</v>
      </c>
      <c r="HM208">
        <f t="shared" si="440"/>
        <v>0</v>
      </c>
      <c r="HN208">
        <f t="shared" si="441"/>
        <v>0</v>
      </c>
      <c r="HP208">
        <v>36261.31932501094</v>
      </c>
      <c r="HQ208">
        <v>13058368.597374488</v>
      </c>
      <c r="HR208">
        <f>HM208*CustomRegion3!D20</f>
        <v>0</v>
      </c>
      <c r="HS208">
        <f>HP208*CustomRegion3!$D20</f>
        <v>17480.412615176694</v>
      </c>
      <c r="HT208">
        <f>HQ208*CustomRegion3!$D20</f>
        <v>6295018.3670158926</v>
      </c>
      <c r="HU208">
        <f>HM208*CustomRegion3!E20</f>
        <v>0</v>
      </c>
      <c r="HV208">
        <f>HP208*CustomRegion3!E$12</f>
        <v>11375.998246295141</v>
      </c>
      <c r="HW208">
        <f>HQ208*CustomRegion3!F$12</f>
        <v>1348569228.0808337</v>
      </c>
      <c r="HX208">
        <f>(HU208*'Default-Data'!$C$60/geo_dollar_index)/CustomRegion3!$F20</f>
        <v>0</v>
      </c>
      <c r="HY208">
        <f>(HV208*'Default-Data'!$C$60/geo_dollar_index)/CustomRegion3!$F20</f>
        <v>86.535473026392253</v>
      </c>
      <c r="HZ208">
        <f>(HW208*'Default-Data'!$C$60/geo_dollar_index)/CustomRegion3!$F20</f>
        <v>10258359.18169356</v>
      </c>
      <c r="IA208">
        <v>157.54152867927391</v>
      </c>
      <c r="IB208">
        <v>5869.5842209016264</v>
      </c>
      <c r="IC208">
        <f>HN208*CustomRegion3!D20</f>
        <v>0</v>
      </c>
      <c r="ID208">
        <f>IA208*CustomRegion3!$D20</f>
        <v>75.945690245195451</v>
      </c>
      <c r="IE208">
        <f>IB208*CustomRegion3!$D20</f>
        <v>2829.5372581802749</v>
      </c>
      <c r="IF208">
        <f>HN208*CustomRegion3!E20</f>
        <v>0</v>
      </c>
      <c r="IG208">
        <f>IA208*CustomRegion3!$E20</f>
        <v>63.981912901566197</v>
      </c>
      <c r="IH208">
        <f>IB208*CustomRegion3!$E20</f>
        <v>2383.7982882258398</v>
      </c>
      <c r="II208">
        <f>(IF208*'Default-Data'!$C$60/geo_dollar_index)/CustomRegion3!$F20</f>
        <v>0</v>
      </c>
      <c r="IJ208">
        <f>(IG208*'Default-Data'!$C$60/geo_dollar_index)/CustomRegion3!$F20</f>
        <v>0.48670059349504713</v>
      </c>
      <c r="IK208">
        <f>(IH208*'Default-Data'!$C$60/geo_dollar_index)/CustomRegion3!$F20</f>
        <v>18.133187787569156</v>
      </c>
    </row>
    <row r="209" spans="30:245" x14ac:dyDescent="0.3">
      <c r="AD209">
        <v>208</v>
      </c>
      <c r="AE209" t="s">
        <v>280</v>
      </c>
      <c r="AF209">
        <f>'Geothermal-Inputs'!B19*'Geothermal-Inputs'!C19</f>
        <v>96612.318477116045</v>
      </c>
      <c r="AG209">
        <v>0</v>
      </c>
      <c r="AI209" s="84">
        <v>1126601.3430298974</v>
      </c>
      <c r="AJ209" s="84">
        <v>548331.50538216368</v>
      </c>
      <c r="AK209">
        <f>AF209*'Colombia-IO-Data'!AN22</f>
        <v>42685.308345420483</v>
      </c>
      <c r="AL209">
        <f>AI209*'Colombia-IO-Data'!$AN22</f>
        <v>497755.63269384345</v>
      </c>
      <c r="AM209">
        <f>AJ209*'Colombia-IO-Data'!$AN22</f>
        <v>242264.13103097415</v>
      </c>
      <c r="AN209">
        <f>'Colombia-IO-Data'!$AO22*AK209</f>
        <v>12633.614014930105</v>
      </c>
      <c r="AO209">
        <f>'Colombia-IO-Data'!$AO22*AL209</f>
        <v>147321.23957787931</v>
      </c>
      <c r="AP209">
        <f>'Colombia-IO-Data'!$AO22*AM209</f>
        <v>71703.160636442815</v>
      </c>
      <c r="AQ209">
        <f>(AN209*'Default-Data'!$F$19/geo_dollar_index)/'Colombia-IO-Data'!$AP22</f>
        <v>2.3331286130513882</v>
      </c>
      <c r="AR209">
        <f>(AO209*'Default-Data'!$F$19/geo_dollar_index)/'Colombia-IO-Data'!$AP22</f>
        <v>27.206735852713994</v>
      </c>
      <c r="AS209">
        <f>(AP209*'Default-Data'!$F$19/geo_dollar_index)/'Colombia-IO-Data'!$AP22</f>
        <v>13.241871686866656</v>
      </c>
      <c r="AT209" s="84">
        <v>5012.092904887626</v>
      </c>
      <c r="AU209" s="84">
        <v>6114.0823877972389</v>
      </c>
      <c r="AV209">
        <f>AG209*'Colombia-IO-Data'!AN22</f>
        <v>0</v>
      </c>
      <c r="AW209">
        <f>AT209*'Colombia-IO-Data'!$AN22</f>
        <v>2214.4456780808737</v>
      </c>
      <c r="AX209">
        <f>AU209*'Colombia-IO-Data'!$AN22</f>
        <v>2701.3272850319486</v>
      </c>
      <c r="AY209">
        <f>AV209*'Colombia-IO-Data'!$AO22</f>
        <v>0</v>
      </c>
      <c r="AZ209">
        <f>AW209*'Colombia-IO-Data'!$AO22</f>
        <v>655.41173388068989</v>
      </c>
      <c r="BA209">
        <f>AX209*'Colombia-IO-Data'!$AO22</f>
        <v>799.51457702786172</v>
      </c>
      <c r="BB209">
        <f>(Calculations!AY209*'Default-Data'!$F$19/geo_dollar_index)/'Colombia-IO-Data'!$AP22</f>
        <v>0</v>
      </c>
      <c r="BC209">
        <f>(Calculations!AZ209*'Default-Data'!$F$19/geo_dollar_index)/'Colombia-IO-Data'!$AP22</f>
        <v>0.12103898914748662</v>
      </c>
      <c r="BD209">
        <f>(Calculations!BA209*'Default-Data'!$F$19/geo_dollar_index)/'Colombia-IO-Data'!$AP22</f>
        <v>0.14765136357743175</v>
      </c>
      <c r="BF209" t="s">
        <v>937</v>
      </c>
      <c r="BG209">
        <f t="shared" si="430"/>
        <v>96612.318477116045</v>
      </c>
      <c r="BH209">
        <f t="shared" si="431"/>
        <v>0</v>
      </c>
      <c r="BJ209" s="84">
        <v>468549.17104657681</v>
      </c>
      <c r="BK209" s="84">
        <v>987229.69938338886</v>
      </c>
      <c r="BL209">
        <f>BG209*'Mexico-IO-Data'!AQ22</f>
        <v>52844.918845633321</v>
      </c>
      <c r="BM209">
        <f>BJ209*'Mexico-IO-Data'!$AQ22</f>
        <v>256286.60308995657</v>
      </c>
      <c r="BN209">
        <f>BK209*'Mexico-IO-Data'!$AQ22</f>
        <v>539994.01078726165</v>
      </c>
      <c r="BO209">
        <f>BG209*'Mexico-IO-Data'!AQ22</f>
        <v>52844.918845633321</v>
      </c>
      <c r="BP209">
        <f>BJ209*'Mexico-IO-Data'!$AR22</f>
        <v>55394.620141581399</v>
      </c>
      <c r="BQ209">
        <f>BK209*'Mexico-IO-Data'!$AR22</f>
        <v>116716.06219615776</v>
      </c>
      <c r="BR209">
        <f>(BO209*'Default-Data'!$F$19/geo_dollar_index)/'Mexico-IO-Data'!$AS22</f>
        <v>10.093968906945921</v>
      </c>
      <c r="BS209">
        <f>(BP209*'Default-Data'!$F$19/geo_dollar_index)/'Mexico-IO-Data'!$AS22</f>
        <v>10.580990292643937</v>
      </c>
      <c r="BT209">
        <f>(BQ209*'Default-Data'!$F$19/geo_dollar_index)/'Mexico-IO-Data'!$AS22</f>
        <v>22.294069675660662</v>
      </c>
      <c r="BU209" s="84">
        <v>2872.4614328987009</v>
      </c>
      <c r="BV209" s="84">
        <v>1760.1357208696554</v>
      </c>
      <c r="BW209">
        <f>BH209*'Mexico-IO-Data'!AQ22</f>
        <v>0</v>
      </c>
      <c r="BX209">
        <f>BU209*'Mexico-IO-Data'!$AQ22</f>
        <v>1571.1763644788027</v>
      </c>
      <c r="BY209">
        <f>BV209*'Mexico-IO-Data'!$AQ22</f>
        <v>962.75744949324394</v>
      </c>
      <c r="BZ209">
        <f>BH209*'Mexico-IO-Data'!AR22</f>
        <v>0</v>
      </c>
      <c r="CA209">
        <f>BU209*'Mexico-IO-Data'!$AR22</f>
        <v>339.59917075800075</v>
      </c>
      <c r="CB209">
        <f>BV209*'Mexico-IO-Data'!$AR22</f>
        <v>208.09352716902103</v>
      </c>
      <c r="CC209">
        <f>(BZ209*'Default-Data'!$F$19/geo_dollar_index)/'Mexico-IO-Data'!$AS22</f>
        <v>0</v>
      </c>
      <c r="CD209">
        <f>(CA209*'Default-Data'!$F$19/geo_dollar_index)/'Mexico-IO-Data'!$AS22</f>
        <v>6.4867229344588773E-2</v>
      </c>
      <c r="CE209">
        <f>(CB209*'Default-Data'!$F$19/geo_dollar_index)/'Mexico-IO-Data'!$AS22</f>
        <v>3.9748184666847534E-2</v>
      </c>
      <c r="CG209" t="s">
        <v>280</v>
      </c>
      <c r="CH209">
        <f t="shared" si="432"/>
        <v>96612.318477116045</v>
      </c>
      <c r="CI209">
        <f t="shared" si="433"/>
        <v>0</v>
      </c>
      <c r="CK209" s="84">
        <v>1142359.9962577184</v>
      </c>
      <c r="CL209" s="84">
        <v>1391595.9999978549</v>
      </c>
      <c r="CM209">
        <f>CH209*'Philippines-IO-Data'!AN22</f>
        <v>36354.058310546912</v>
      </c>
      <c r="CN209">
        <f>CK209*'Philippines-IO-Data'!$AN22</f>
        <v>429856.38446743274</v>
      </c>
      <c r="CO209">
        <f>CL209*'Philippines-IO-Data'!$AN22</f>
        <v>523640.90755806502</v>
      </c>
      <c r="CP209">
        <f>CH209*'Philippines-IO-Data'!AO22</f>
        <v>7732.5187068466939</v>
      </c>
      <c r="CQ209">
        <f>CK209*'Philippines-IO-Data'!$AO22</f>
        <v>91430.577179538654</v>
      </c>
      <c r="CR209">
        <f>CL209*'Philippines-IO-Data'!$AO22</f>
        <v>111378.57233914977</v>
      </c>
      <c r="CS209" s="31">
        <f>(CP209*'Default-Data'!$F$19/geo_dollar_index)/'Philippines-IO-Data'!$AP22</f>
        <v>1.8817449171479155</v>
      </c>
      <c r="CT209" s="31">
        <f>(CQ209*'Default-Data'!$F$19/geo_dollar_index)/'Philippines-IO-Data'!$AP22</f>
        <v>22.250062418492142</v>
      </c>
      <c r="CU209" s="31">
        <f>(CR209*'Default-Data'!$F$19/geo_dollar_index)/'Philippines-IO-Data'!$AP22</f>
        <v>27.104501175381611</v>
      </c>
      <c r="CV209" s="84">
        <v>3652.9312809962357</v>
      </c>
      <c r="CW209" s="84">
        <v>3602.3272148373489</v>
      </c>
      <c r="CX209">
        <f>CI209*'Philippines-IO-Data'!AN22</f>
        <v>0</v>
      </c>
      <c r="CY209">
        <f>CV209*'Philippines-IO-Data'!$AN22</f>
        <v>1374.5542896293625</v>
      </c>
      <c r="CZ209">
        <f>CW209*'Philippines-IO-Data'!$AN22</f>
        <v>1355.5125856221589</v>
      </c>
      <c r="DA209">
        <f>CI209*'Philippines-IO-Data'!AO22</f>
        <v>0</v>
      </c>
      <c r="DB209">
        <f>CV209*'Philippines-IO-Data'!$AO22</f>
        <v>292.36809456983883</v>
      </c>
      <c r="DC209">
        <f>CW209*'Philippines-IO-Data'!$AO22</f>
        <v>288.31791862556952</v>
      </c>
      <c r="DD209" s="31">
        <f>(DA209*'Default-Data'!$F$19/geo_dollar_index)/'Philippines-IO-Data'!$AP22</f>
        <v>0</v>
      </c>
      <c r="DE209" s="31">
        <f>(DB209*'Default-Data'!$F$19/geo_dollar_index)/'Philippines-IO-Data'!$AP22</f>
        <v>7.1149155501670988E-2</v>
      </c>
      <c r="DF209" s="31">
        <f>(DC209*'Default-Data'!$F$19/geo_dollar_index)/'Philippines-IO-Data'!$AP22</f>
        <v>7.0163526072810345E-2</v>
      </c>
      <c r="DH209" t="s">
        <v>937</v>
      </c>
      <c r="DI209">
        <f t="shared" si="434"/>
        <v>96612.318477116045</v>
      </c>
      <c r="DJ209">
        <f t="shared" si="435"/>
        <v>0</v>
      </c>
      <c r="DL209" s="84">
        <v>1268697.5480078473</v>
      </c>
      <c r="DM209" s="84">
        <v>1229770.3435922698</v>
      </c>
      <c r="DN209">
        <f>DI209*'SouthAfrica-IO-Data'!AR22</f>
        <v>31859.654191297108</v>
      </c>
      <c r="DO209">
        <f>DL209*'SouthAfrica-IO-Data'!$AR22</f>
        <v>418375.89439953945</v>
      </c>
      <c r="DP209">
        <f>DM209*'SouthAfrica-IO-Data'!$AR22</f>
        <v>405538.94678392052</v>
      </c>
      <c r="DQ209">
        <f>DI209*'SouthAfrica-IO-Data'!AS22</f>
        <v>14360.417817626012</v>
      </c>
      <c r="DR209">
        <f>DL209*'SouthAfrica-IO-Data'!$AS22</f>
        <v>188578.7150207533</v>
      </c>
      <c r="DS209">
        <f>DM209*'SouthAfrica-IO-Data'!$AS22</f>
        <v>182792.59034543834</v>
      </c>
      <c r="DT209">
        <f>(DQ209*'Default-Data'!$F$19/geo_dollar_index)/'SouthAfrica-IO-Data'!$AT22</f>
        <v>0.87882982654535391</v>
      </c>
      <c r="DU209">
        <f>(DR209*'Default-Data'!$F$19/geo_dollar_index)/'SouthAfrica-IO-Data'!$AT22</f>
        <v>11.540653030890136</v>
      </c>
      <c r="DV209">
        <f>(DS209*'Default-Data'!$F$19/geo_dollar_index)/'SouthAfrica-IO-Data'!$AT22</f>
        <v>11.186553379378919</v>
      </c>
      <c r="DW209" s="84">
        <v>3015.0592524193989</v>
      </c>
      <c r="DX209" s="84">
        <v>3234.6491709370539</v>
      </c>
      <c r="DY209">
        <f>DJ209*'SouthAfrica-IO-Data'!AR22</f>
        <v>0</v>
      </c>
      <c r="DZ209">
        <f>DW209*'SouthAfrica-IO-Data'!$AR22</f>
        <v>994.27015791061524</v>
      </c>
      <c r="EA209">
        <f>DX209*'SouthAfrica-IO-Data'!$AR22</f>
        <v>1066.6838933239178</v>
      </c>
      <c r="EB209">
        <f>DJ209*'SouthAfrica-IO-Data'!$AS22</f>
        <v>0</v>
      </c>
      <c r="EC209">
        <f>DZ209*'SouthAfrica-IO-Data'!$AS22</f>
        <v>147.78793342564697</v>
      </c>
      <c r="ED209">
        <f>EA209*'SouthAfrica-IO-Data'!$AS22</f>
        <v>158.55148317439208</v>
      </c>
      <c r="EE209">
        <f>(EB209*'Default-Data'!$F$19/geo_dollar_index)/'SouthAfrica-IO-Data'!$AT22</f>
        <v>0</v>
      </c>
      <c r="EF209">
        <f>(EC209*'Default-Data'!$F$19/geo_dollar_index)/'SouthAfrica-IO-Data'!$AT22</f>
        <v>9.0443360038272753E-3</v>
      </c>
      <c r="EG209">
        <f>(ED209*'Default-Data'!$F$19/geo_dollar_index)/'SouthAfrica-IO-Data'!$AT22</f>
        <v>9.7030444535975563E-3</v>
      </c>
      <c r="EI209" t="s">
        <v>138</v>
      </c>
      <c r="EJ209">
        <v>0</v>
      </c>
      <c r="EK209">
        <v>0</v>
      </c>
      <c r="EM209" s="84">
        <v>28430.393035191559</v>
      </c>
      <c r="EN209" s="84">
        <v>7191366.4837699849</v>
      </c>
      <c r="EO209">
        <f>EJ209*'Zambia-IO-Data'!BO20</f>
        <v>0</v>
      </c>
      <c r="EP209">
        <f>EM209*'Zambia-IO-Data'!$BO20</f>
        <v>13089.014500523403</v>
      </c>
      <c r="EQ209">
        <f>EN209*'Zambia-IO-Data'!$BO20</f>
        <v>3310819.5186795495</v>
      </c>
      <c r="ER209">
        <f>EJ209*'Zambia-IO-Data'!BN20</f>
        <v>0</v>
      </c>
      <c r="ES209">
        <f>EM209*'Zambia-IO-Data'!$BN20</f>
        <v>12303.066250329581</v>
      </c>
      <c r="ET209">
        <f>EN209*'Zambia-IO-Data'!$BN20</f>
        <v>3112016.7129137148</v>
      </c>
      <c r="EU209">
        <f>(ER209*'Default-Data'!$F$19/geo_dollar_index)/'Zambia-IO-Data'!$BP20</f>
        <v>0</v>
      </c>
      <c r="EV209">
        <f>(ES209*'Default-Data'!$F$19/geo_dollar_index)/'Zambia-IO-Data'!$BP20</f>
        <v>93.210024279238297</v>
      </c>
      <c r="EW209">
        <f>(ET209*'Default-Data'!$F$19/geo_dollar_index)/'Zambia-IO-Data'!$BP20</f>
        <v>23577.143084986004</v>
      </c>
      <c r="EX209" s="84">
        <v>121.34574181088564</v>
      </c>
      <c r="EY209" s="84">
        <v>3235.7988143098414</v>
      </c>
      <c r="EZ209">
        <f>EK209*'Zambia-IO-Data'!BO20</f>
        <v>0</v>
      </c>
      <c r="FA209">
        <f>EX209*'Zambia-IO-Data'!$BO20</f>
        <v>55.866134955413202</v>
      </c>
      <c r="FB209">
        <f>EY209*'Zambia-IO-Data'!$BO20</f>
        <v>1489.7232531696718</v>
      </c>
      <c r="FC209">
        <f>EK209*'Zambia-IO-Data'!BN20</f>
        <v>0</v>
      </c>
      <c r="FD209">
        <f>EX209*'Zambia-IO-Data'!$BN20</f>
        <v>52.511574456489221</v>
      </c>
      <c r="FE209">
        <f>EY209*'Zambia-IO-Data'!$BN20</f>
        <v>1400.2707291423715</v>
      </c>
      <c r="FF209">
        <f>(FC209*'Default-Data'!$F$19/geo_dollar_index)/'Zambia-IO-Data'!$BP20</f>
        <v>0</v>
      </c>
      <c r="FG209">
        <f>(FD209*'Default-Data'!$F$19/geo_dollar_index)/'Zambia-IO-Data'!$BP20</f>
        <v>0.39783620037803757</v>
      </c>
      <c r="FH209">
        <f>(FE209*'Default-Data'!$F$19/geo_dollar_index)/'Zambia-IO-Data'!$BP20</f>
        <v>10.608678032386498</v>
      </c>
      <c r="FJ209" t="s">
        <v>280</v>
      </c>
      <c r="FK209">
        <f t="shared" si="436"/>
        <v>96612.318477116045</v>
      </c>
      <c r="FL209">
        <f t="shared" si="437"/>
        <v>0</v>
      </c>
      <c r="FN209">
        <v>1856030.1990062874</v>
      </c>
      <c r="FO209">
        <v>1998644.0909618158</v>
      </c>
      <c r="FP209">
        <f>FK209*CustomRegion1!C18</f>
        <v>36354.058310546912</v>
      </c>
      <c r="FQ209">
        <f>FN209*CustomRegion1!$C18</f>
        <v>698401.93408455222</v>
      </c>
      <c r="FR209">
        <f>FO209*CustomRegion1!$C18</f>
        <v>752065.83353101206</v>
      </c>
      <c r="FS209">
        <f>FK209*CustomRegion1!D18</f>
        <v>7732.5187068466939</v>
      </c>
      <c r="FT209">
        <f>FN209*CustomRegion1!$D18</f>
        <v>148550.2931770334</v>
      </c>
      <c r="FU209">
        <f>FO209*CustomRegion1!$D18</f>
        <v>159964.62009501894</v>
      </c>
      <c r="FV209">
        <f>(FS209*'Default-Data'!$C$58/geo_dollar_index)/CustomRegion1!$E18</f>
        <v>1.8896078384175199</v>
      </c>
      <c r="FW209">
        <f>(FT209*'Default-Data'!$C$58/geo_dollar_index)/CustomRegion1!$E18</f>
        <v>36.301470326608829</v>
      </c>
      <c r="FX209">
        <f>(FU209*'Default-Data'!$C$58/geo_dollar_index)/CustomRegion1!$E18</f>
        <v>39.09080746657434</v>
      </c>
      <c r="FY209">
        <v>5723.2328558965755</v>
      </c>
      <c r="FZ209">
        <v>5406.6538207240874</v>
      </c>
      <c r="GA209">
        <f>FL209*CustomRegion1!C18</f>
        <v>0</v>
      </c>
      <c r="GB209">
        <f>FY209*CustomRegion1!$C18</f>
        <v>2153.5839761198213</v>
      </c>
      <c r="GC209">
        <f>FZ209*CustomRegion1!$C18</f>
        <v>2034.4590768733203</v>
      </c>
      <c r="GD209">
        <f>FL209*CustomRegion1!D18</f>
        <v>0</v>
      </c>
      <c r="GE209">
        <f>FY209*CustomRegion1!$D18</f>
        <v>458.06793398030612</v>
      </c>
      <c r="GF209">
        <f>FZ209*CustomRegion1!$D18</f>
        <v>432.73003349045734</v>
      </c>
      <c r="GG209">
        <f>(GD209*'Default-Data'!$C$58/geo_dollar_index)/CustomRegion1!$E18</f>
        <v>0</v>
      </c>
      <c r="GH209">
        <f>(GE209*'Default-Data'!$C$58/geo_dollar_index)/CustomRegion1!$E18</f>
        <v>0.11193878623410182</v>
      </c>
      <c r="GI209">
        <f>(GF209*'Default-Data'!$C$58/geo_dollar_index)/CustomRegion1!$E18</f>
        <v>0.10574692337675529</v>
      </c>
      <c r="GK209" t="s">
        <v>43</v>
      </c>
      <c r="GL209">
        <f t="shared" si="438"/>
        <v>96612.318477116045</v>
      </c>
      <c r="GM209">
        <f t="shared" si="439"/>
        <v>0</v>
      </c>
      <c r="GO209">
        <v>315547.08960191655</v>
      </c>
      <c r="GP209">
        <v>327587.22834280523</v>
      </c>
      <c r="GQ209">
        <f>GL209*CustomRegion2!C22</f>
        <v>51067.461736275021</v>
      </c>
      <c r="GR209">
        <f>GO209*CustomRegion2!$C22</f>
        <v>166792.28051085107</v>
      </c>
      <c r="GS209">
        <f>GP209*CustomRegion2!$C22</f>
        <v>173156.47230483449</v>
      </c>
      <c r="GT209">
        <f>GL209*CustomRegion2!D22</f>
        <v>14317.710966818346</v>
      </c>
      <c r="GU209">
        <f>GO209*CustomRegion2!$D22</f>
        <v>46763.312345217149</v>
      </c>
      <c r="GV209">
        <f>GP209*CustomRegion2!$D22</f>
        <v>48547.631666083762</v>
      </c>
      <c r="GW209">
        <f>(GT209*'Default-Data'!$C$59/geo_dollar_index)/CustomRegion2!$E22</f>
        <v>2.7348424876925548</v>
      </c>
      <c r="GX209">
        <f>(GU209*'Default-Data'!$C$59/geo_dollar_index)/CustomRegion2!$E22</f>
        <v>8.9323142339810175</v>
      </c>
      <c r="GY209">
        <f>(GV209*'Default-Data'!$C$59/geo_dollar_index)/CustomRegion2!$E22</f>
        <v>9.2731391257270417</v>
      </c>
      <c r="GZ209">
        <v>1759.1458823310302</v>
      </c>
      <c r="HA209">
        <v>916.32328085776203</v>
      </c>
      <c r="HB209">
        <f>GM209*CustomRegion2!C22</f>
        <v>0</v>
      </c>
      <c r="HC209">
        <f>GZ209*CustomRegion2!$C22</f>
        <v>929.85155982716969</v>
      </c>
      <c r="HD209">
        <f>HA209*CustomRegion2!$C22</f>
        <v>484.35132104138074</v>
      </c>
      <c r="HE209">
        <f>GM209*CustomRegion2!D22</f>
        <v>0</v>
      </c>
      <c r="HF209">
        <f>GZ209*CustomRegion2!$D22</f>
        <v>260.70114752137118</v>
      </c>
      <c r="HG209">
        <f>HA209*CustomRegion2!$D22</f>
        <v>135.79688485165292</v>
      </c>
      <c r="HH209">
        <f>(HE209*'Default-Data'!$C$59/geo_dollar_index)/CustomRegion2!$E22</f>
        <v>0</v>
      </c>
      <c r="HI209">
        <f>(HF209*'Default-Data'!$C$59/geo_dollar_index)/CustomRegion2!$E22</f>
        <v>4.9796826914860315E-2</v>
      </c>
      <c r="HJ209">
        <f>(HG209*'Default-Data'!$C$59/geo_dollar_index)/CustomRegion2!$E22</f>
        <v>2.5938719621403414E-2</v>
      </c>
      <c r="HL209" t="s">
        <v>138</v>
      </c>
      <c r="HM209">
        <f t="shared" si="440"/>
        <v>0</v>
      </c>
      <c r="HN209">
        <f t="shared" si="441"/>
        <v>0</v>
      </c>
      <c r="HP209">
        <v>28430.393035191559</v>
      </c>
      <c r="HQ209">
        <v>7191366.4837699849</v>
      </c>
      <c r="HR209">
        <f>HM209*CustomRegion3!D21</f>
        <v>0</v>
      </c>
      <c r="HS209">
        <f>HP209*CustomRegion3!$D21</f>
        <v>13089.014500523403</v>
      </c>
      <c r="HT209">
        <f>HQ209*CustomRegion3!$D21</f>
        <v>3310819.5186795495</v>
      </c>
      <c r="HU209">
        <f>HM209*CustomRegion3!E21</f>
        <v>0</v>
      </c>
      <c r="HV209">
        <f>HP209*CustomRegion3!E$12</f>
        <v>8919.2590708287244</v>
      </c>
      <c r="HW209">
        <f>HQ209*CustomRegion3!F$12</f>
        <v>742669765.79401779</v>
      </c>
      <c r="HX209">
        <f>(HU209*'Default-Data'!$C$60/geo_dollar_index)/CustomRegion3!$F21</f>
        <v>0</v>
      </c>
      <c r="HY209">
        <f>(HV209*'Default-Data'!$C$60/geo_dollar_index)/CustomRegion3!$F21</f>
        <v>67.847435102274972</v>
      </c>
      <c r="HZ209">
        <f>(HW209*'Default-Data'!$C$60/geo_dollar_index)/CustomRegion3!$F21</f>
        <v>5649374.9466175791</v>
      </c>
      <c r="IA209">
        <v>121.34574181088564</v>
      </c>
      <c r="IB209">
        <v>3235.7988143098414</v>
      </c>
      <c r="IC209">
        <f>HN209*CustomRegion3!D21</f>
        <v>0</v>
      </c>
      <c r="ID209">
        <f>IA209*CustomRegion3!$D21</f>
        <v>55.866134955413202</v>
      </c>
      <c r="IE209">
        <f>IB209*CustomRegion3!$D21</f>
        <v>1489.7232531696718</v>
      </c>
      <c r="IF209">
        <f>HN209*CustomRegion3!E21</f>
        <v>0</v>
      </c>
      <c r="IG209">
        <f>IA209*CustomRegion3!$E21</f>
        <v>52.511574456489221</v>
      </c>
      <c r="IH209">
        <f>IB209*CustomRegion3!$E21</f>
        <v>1400.2707291423715</v>
      </c>
      <c r="II209">
        <f>(IF209*'Default-Data'!$C$60/geo_dollar_index)/CustomRegion3!$F21</f>
        <v>0</v>
      </c>
      <c r="IJ209">
        <f>(IG209*'Default-Data'!$C$60/geo_dollar_index)/CustomRegion3!$F21</f>
        <v>0.39944748905291089</v>
      </c>
      <c r="IK209">
        <f>(IH209*'Default-Data'!$C$60/geo_dollar_index)/CustomRegion3!$F21</f>
        <v>10.651644566735857</v>
      </c>
    </row>
    <row r="210" spans="30:245" x14ac:dyDescent="0.3">
      <c r="AD210">
        <v>209</v>
      </c>
      <c r="AE210" t="s">
        <v>281</v>
      </c>
      <c r="AF210">
        <v>0</v>
      </c>
      <c r="AG210">
        <v>0</v>
      </c>
      <c r="AI210" s="84">
        <v>419237.39608028572</v>
      </c>
      <c r="AJ210" s="84">
        <v>391471.61518315092</v>
      </c>
      <c r="AK210">
        <f>AF210*'Colombia-IO-Data'!AN23</f>
        <v>0</v>
      </c>
      <c r="AL210">
        <f>AI210*'Colombia-IO-Data'!$AN23</f>
        <v>122130.18292468745</v>
      </c>
      <c r="AM210">
        <f>AJ210*'Colombia-IO-Data'!$AN23</f>
        <v>114041.59175481848</v>
      </c>
      <c r="AN210">
        <f>'Colombia-IO-Data'!$AO23*AK210</f>
        <v>0</v>
      </c>
      <c r="AO210">
        <f>'Colombia-IO-Data'!$AO23*AL210</f>
        <v>31924.190345529911</v>
      </c>
      <c r="AP210">
        <f>'Colombia-IO-Data'!$AO23*AM210</f>
        <v>29809.874965413728</v>
      </c>
      <c r="AQ210">
        <f>(AN210*'Default-Data'!$F$19/geo_dollar_index)/'Colombia-IO-Data'!$AP23</f>
        <v>0</v>
      </c>
      <c r="AR210">
        <f>(AO210*'Default-Data'!$F$19/geo_dollar_index)/'Colombia-IO-Data'!$AP23</f>
        <v>5.8956401434801</v>
      </c>
      <c r="AS210">
        <f>(AP210*'Default-Data'!$F$19/geo_dollar_index)/'Colombia-IO-Data'!$AP23</f>
        <v>5.5051762821864108</v>
      </c>
      <c r="AT210" s="84">
        <v>1885.5032125207722</v>
      </c>
      <c r="AU210" s="84">
        <v>2672.2491838083533</v>
      </c>
      <c r="AV210">
        <f>AG210*'Colombia-IO-Data'!AN23</f>
        <v>0</v>
      </c>
      <c r="AW210">
        <f>AT210*'Colombia-IO-Data'!$AN23</f>
        <v>549.27555223663489</v>
      </c>
      <c r="AX210">
        <f>AU210*'Colombia-IO-Data'!$AN23</f>
        <v>778.46653158861147</v>
      </c>
      <c r="AY210">
        <f>AV210*'Colombia-IO-Data'!$AO23</f>
        <v>0</v>
      </c>
      <c r="AZ210">
        <f>AW210*'Colombia-IO-Data'!$AO23</f>
        <v>143.57775335980293</v>
      </c>
      <c r="BA210">
        <f>AX210*'Colombia-IO-Data'!$AO23</f>
        <v>203.487075323423</v>
      </c>
      <c r="BB210">
        <f>(Calculations!AY210*'Default-Data'!$F$19/geo_dollar_index)/'Colombia-IO-Data'!$AP23</f>
        <v>0</v>
      </c>
      <c r="BC210">
        <f>(Calculations!AZ210*'Default-Data'!$F$19/geo_dollar_index)/'Colombia-IO-Data'!$AP23</f>
        <v>2.6515402810748656E-2</v>
      </c>
      <c r="BD210">
        <f>(Calculations!BA210*'Default-Data'!$F$19/geo_dollar_index)/'Colombia-IO-Data'!$AP23</f>
        <v>3.7579232455745397E-2</v>
      </c>
      <c r="BF210" t="s">
        <v>938</v>
      </c>
      <c r="BG210">
        <f t="shared" si="430"/>
        <v>0</v>
      </c>
      <c r="BH210">
        <f t="shared" si="431"/>
        <v>0</v>
      </c>
      <c r="BJ210" s="84">
        <v>587822.99866228749</v>
      </c>
      <c r="BK210" s="84">
        <v>386254.37678150658</v>
      </c>
      <c r="BL210">
        <f>BG210*'Mexico-IO-Data'!AQ23</f>
        <v>0</v>
      </c>
      <c r="BM210">
        <f>BJ210*'Mexico-IO-Data'!$AQ23</f>
        <v>221398.69663343043</v>
      </c>
      <c r="BN210">
        <f>BK210*'Mexico-IO-Data'!$AQ23</f>
        <v>145479.53343607395</v>
      </c>
      <c r="BO210">
        <f>BG210*'Mexico-IO-Data'!AQ23</f>
        <v>0</v>
      </c>
      <c r="BP210">
        <f>BJ210*'Mexico-IO-Data'!$AR23</f>
        <v>27134.669598040829</v>
      </c>
      <c r="BQ210">
        <f>BK210*'Mexico-IO-Data'!$AR23</f>
        <v>17830.001409633122</v>
      </c>
      <c r="BR210">
        <f>(BO210*'Default-Data'!$F$19/geo_dollar_index)/'Mexico-IO-Data'!$AS23</f>
        <v>0</v>
      </c>
      <c r="BS210">
        <f>(BP210*'Default-Data'!$F$19/geo_dollar_index)/'Mexico-IO-Data'!$AS23</f>
        <v>2.0528104818893604</v>
      </c>
      <c r="BT210">
        <f>(BQ210*'Default-Data'!$F$19/geo_dollar_index)/'Mexico-IO-Data'!$AS23</f>
        <v>1.3488873949082336</v>
      </c>
      <c r="BU210" s="84">
        <v>4118.7419671890511</v>
      </c>
      <c r="BV210" s="84">
        <v>688.65445026624366</v>
      </c>
      <c r="BW210">
        <f>BH210*'Mexico-IO-Data'!AQ23</f>
        <v>0</v>
      </c>
      <c r="BX210">
        <f>BU210*'Mexico-IO-Data'!$AQ23</f>
        <v>1551.2902785026233</v>
      </c>
      <c r="BY210">
        <f>BV210*'Mexico-IO-Data'!$AQ23</f>
        <v>259.37603337523103</v>
      </c>
      <c r="BZ210">
        <f>BH210*'Mexico-IO-Data'!AR23</f>
        <v>0</v>
      </c>
      <c r="CA210">
        <f>BU210*'Mexico-IO-Data'!$AR23</f>
        <v>190.12645421086648</v>
      </c>
      <c r="CB210">
        <f>BV210*'Mexico-IO-Data'!$AR23</f>
        <v>31.789179766221714</v>
      </c>
      <c r="CC210">
        <f>(BZ210*'Default-Data'!$F$19/geo_dollar_index)/'Mexico-IO-Data'!$AS23</f>
        <v>0</v>
      </c>
      <c r="CD210">
        <f>(CA210*'Default-Data'!$F$19/geo_dollar_index)/'Mexico-IO-Data'!$AS23</f>
        <v>1.438357584117052E-2</v>
      </c>
      <c r="CE210">
        <f>(CB210*'Default-Data'!$F$19/geo_dollar_index)/'Mexico-IO-Data'!$AS23</f>
        <v>2.4049366512086359E-3</v>
      </c>
      <c r="CG210" t="s">
        <v>281</v>
      </c>
      <c r="CH210">
        <f t="shared" si="432"/>
        <v>0</v>
      </c>
      <c r="CI210">
        <f t="shared" si="433"/>
        <v>0</v>
      </c>
      <c r="CK210" s="84">
        <v>3394080.4416784463</v>
      </c>
      <c r="CL210" s="84">
        <v>805432.63777542999</v>
      </c>
      <c r="CM210">
        <f>CH210*'Philippines-IO-Data'!AN23</f>
        <v>0</v>
      </c>
      <c r="CN210">
        <f>CK210*'Philippines-IO-Data'!$AN23</f>
        <v>696736.37720075401</v>
      </c>
      <c r="CO210">
        <f>CL210*'Philippines-IO-Data'!$AN23</f>
        <v>165339.1037029716</v>
      </c>
      <c r="CP210">
        <f>CH210*'Philippines-IO-Data'!AO23</f>
        <v>0</v>
      </c>
      <c r="CQ210">
        <f>CK210*'Philippines-IO-Data'!$AO23</f>
        <v>158570.97712836904</v>
      </c>
      <c r="CR210">
        <f>CL210*'Philippines-IO-Data'!$AO23</f>
        <v>37629.703413856099</v>
      </c>
      <c r="CS210" s="31">
        <f>(CP210*'Default-Data'!$F$19/geo_dollar_index)/'Philippines-IO-Data'!$AP23</f>
        <v>0</v>
      </c>
      <c r="CT210" s="31">
        <f>(CQ210*'Default-Data'!$F$19/geo_dollar_index)/'Philippines-IO-Data'!$AP23</f>
        <v>38.588995582290636</v>
      </c>
      <c r="CU210" s="31">
        <f>(CR210*'Default-Data'!$F$19/geo_dollar_index)/'Philippines-IO-Data'!$AP23</f>
        <v>9.1573659007264485</v>
      </c>
      <c r="CV210" s="84">
        <v>6108.0604258302501</v>
      </c>
      <c r="CW210" s="84">
        <v>2084.967124640445</v>
      </c>
      <c r="CX210">
        <f>CI210*'Philippines-IO-Data'!AN23</f>
        <v>0</v>
      </c>
      <c r="CY210">
        <f>CV210*'Philippines-IO-Data'!$AN23</f>
        <v>1253.861823826345</v>
      </c>
      <c r="CZ210">
        <f>CW210*'Philippines-IO-Data'!$AN23</f>
        <v>428.00177130930894</v>
      </c>
      <c r="DA210">
        <f>CI210*'Philippines-IO-Data'!AO23</f>
        <v>0</v>
      </c>
      <c r="DB210">
        <f>CV210*'Philippines-IO-Data'!$AO23</f>
        <v>285.36775327695244</v>
      </c>
      <c r="DC210">
        <f>CW210*'Philippines-IO-Data'!$AO23</f>
        <v>97.409380807505229</v>
      </c>
      <c r="DD210" s="31">
        <f>(DA210*'Default-Data'!$F$19/geo_dollar_index)/'Philippines-IO-Data'!$AP23</f>
        <v>0</v>
      </c>
      <c r="DE210" s="31">
        <f>(DB210*'Default-Data'!$F$19/geo_dollar_index)/'Philippines-IO-Data'!$AP23</f>
        <v>6.9445589413363207E-2</v>
      </c>
      <c r="DF210" s="31">
        <f>(DC210*'Default-Data'!$F$19/geo_dollar_index)/'Philippines-IO-Data'!$AP23</f>
        <v>2.370503249539475E-2</v>
      </c>
      <c r="DH210" t="s">
        <v>938</v>
      </c>
      <c r="DI210">
        <f t="shared" si="434"/>
        <v>0</v>
      </c>
      <c r="DJ210">
        <f t="shared" si="435"/>
        <v>0</v>
      </c>
      <c r="DL210" s="84">
        <v>554405.96451754577</v>
      </c>
      <c r="DM210" s="84">
        <v>302459.16288704146</v>
      </c>
      <c r="DN210">
        <f>DI210*'SouthAfrica-IO-Data'!AR23</f>
        <v>0</v>
      </c>
      <c r="DO210">
        <f>DL210*'SouthAfrica-IO-Data'!$AR23</f>
        <v>88448.196792999574</v>
      </c>
      <c r="DP210">
        <f>DM210*'SouthAfrica-IO-Data'!$AR23</f>
        <v>48253.390607294437</v>
      </c>
      <c r="DQ210">
        <f>DI210*'SouthAfrica-IO-Data'!AS23</f>
        <v>0</v>
      </c>
      <c r="DR210">
        <f>DL210*'SouthAfrica-IO-Data'!$AS23</f>
        <v>56939.723424209456</v>
      </c>
      <c r="DS210">
        <f>DM210*'SouthAfrica-IO-Data'!$AS23</f>
        <v>31063.773090704224</v>
      </c>
      <c r="DT210">
        <f>(DQ210*'Default-Data'!$F$19/geo_dollar_index)/'SouthAfrica-IO-Data'!$AT23</f>
        <v>0</v>
      </c>
      <c r="DU210">
        <f>(DR210*'Default-Data'!$F$19/geo_dollar_index)/'SouthAfrica-IO-Data'!$AT23</f>
        <v>3.4846010677362602</v>
      </c>
      <c r="DV210">
        <f>(DS210*'Default-Data'!$F$19/geo_dollar_index)/'SouthAfrica-IO-Data'!$AT23</f>
        <v>1.9010428988800048</v>
      </c>
      <c r="DW210" s="84">
        <v>2148.8910940947494</v>
      </c>
      <c r="DX210" s="84">
        <v>795.5544590683794</v>
      </c>
      <c r="DY210">
        <f>DJ210*'SouthAfrica-IO-Data'!AR23</f>
        <v>0</v>
      </c>
      <c r="DZ210">
        <f>DW210*'SouthAfrica-IO-Data'!$AR23</f>
        <v>342.82737658245628</v>
      </c>
      <c r="EA210">
        <f>DX210*'SouthAfrica-IO-Data'!$AR23</f>
        <v>126.92027477817915</v>
      </c>
      <c r="EB210">
        <f>DJ210*'SouthAfrica-IO-Data'!$AS23</f>
        <v>0</v>
      </c>
      <c r="EC210">
        <f>DZ210*'SouthAfrica-IO-Data'!$AS23</f>
        <v>35.20975107444859</v>
      </c>
      <c r="ED210">
        <f>EA210*'SouthAfrica-IO-Data'!$AS23</f>
        <v>13.035222932861277</v>
      </c>
      <c r="EE210">
        <f>(EB210*'Default-Data'!$F$19/geo_dollar_index)/'SouthAfrica-IO-Data'!$AT23</f>
        <v>0</v>
      </c>
      <c r="EF210">
        <f>(EC210*'Default-Data'!$F$19/geo_dollar_index)/'SouthAfrica-IO-Data'!$AT23</f>
        <v>2.154768741580956E-3</v>
      </c>
      <c r="EG210">
        <f>(ED210*'Default-Data'!$F$19/geo_dollar_index)/'SouthAfrica-IO-Data'!$AT23</f>
        <v>7.9773045983423186E-4</v>
      </c>
      <c r="EI210" t="s">
        <v>139</v>
      </c>
      <c r="EJ210">
        <v>0</v>
      </c>
      <c r="EK210">
        <v>0</v>
      </c>
      <c r="EM210" s="84">
        <v>38615.130759164174</v>
      </c>
      <c r="EN210" s="84">
        <v>13043276.274707125</v>
      </c>
      <c r="EO210">
        <f>EJ210*'Zambia-IO-Data'!BO21</f>
        <v>0</v>
      </c>
      <c r="EP210">
        <f>EM210*'Zambia-IO-Data'!$BO21</f>
        <v>11617.818417522036</v>
      </c>
      <c r="EQ210">
        <f>EN210*'Zambia-IO-Data'!$BO21</f>
        <v>3924223.8042443604</v>
      </c>
      <c r="ER210">
        <f>EJ210*'Zambia-IO-Data'!BN21</f>
        <v>0</v>
      </c>
      <c r="ES210">
        <f>EM210*'Zambia-IO-Data'!$BN21</f>
        <v>7472.122809224009</v>
      </c>
      <c r="ET210">
        <f>EN210*'Zambia-IO-Data'!$BN21</f>
        <v>2523906.0503794868</v>
      </c>
      <c r="EU210">
        <f>(ER210*'Default-Data'!$F$19/geo_dollar_index)/'Zambia-IO-Data'!$BP21</f>
        <v>0</v>
      </c>
      <c r="EV210">
        <f>(ES210*'Default-Data'!$F$19/geo_dollar_index)/'Zambia-IO-Data'!$BP21</f>
        <v>56.610013657901149</v>
      </c>
      <c r="EW210">
        <f>(ET210*'Default-Data'!$F$19/geo_dollar_index)/'Zambia-IO-Data'!$BP21</f>
        <v>19121.521370990449</v>
      </c>
      <c r="EX210" s="84">
        <v>151.91614922644538</v>
      </c>
      <c r="EY210" s="84">
        <v>5647.0910208301211</v>
      </c>
      <c r="EZ210">
        <f>EK210*'Zambia-IO-Data'!BO21</f>
        <v>0</v>
      </c>
      <c r="FA210">
        <f>EX210*'Zambia-IO-Data'!$BO21</f>
        <v>45.705768741522839</v>
      </c>
      <c r="FB210">
        <f>EY210*'Zambia-IO-Data'!$BO21</f>
        <v>1698.9940672841983</v>
      </c>
      <c r="FC210">
        <f>EK210*'Zambia-IO-Data'!BN21</f>
        <v>0</v>
      </c>
      <c r="FD210">
        <f>EX210*'Zambia-IO-Data'!$BN21</f>
        <v>29.396148644531248</v>
      </c>
      <c r="FE210">
        <f>EY210*'Zambia-IO-Data'!$BN21</f>
        <v>1092.7260064371246</v>
      </c>
      <c r="FF210">
        <f>(FC210*'Default-Data'!$F$19/geo_dollar_index)/'Zambia-IO-Data'!$BP21</f>
        <v>0</v>
      </c>
      <c r="FG210">
        <f>(FD210*'Default-Data'!$F$19/geo_dollar_index)/'Zambia-IO-Data'!$BP21</f>
        <v>0.22270998734152592</v>
      </c>
      <c r="FH210">
        <f>(FE210*'Default-Data'!$F$19/geo_dollar_index)/'Zambia-IO-Data'!$BP21</f>
        <v>8.2786693591795455</v>
      </c>
      <c r="FJ210" t="s">
        <v>281</v>
      </c>
      <c r="FK210">
        <f t="shared" si="436"/>
        <v>0</v>
      </c>
      <c r="FL210">
        <f t="shared" si="437"/>
        <v>0</v>
      </c>
      <c r="FN210">
        <v>11196994.73850812</v>
      </c>
      <c r="FO210">
        <v>3392859.1412116624</v>
      </c>
      <c r="FP210">
        <f>FK210*CustomRegion1!C19</f>
        <v>0</v>
      </c>
      <c r="FQ210">
        <f>FN210*CustomRegion1!$C19</f>
        <v>2298517.5760260159</v>
      </c>
      <c r="FR210">
        <f>FO210*CustomRegion1!$C19</f>
        <v>696485.66880496836</v>
      </c>
      <c r="FS210">
        <f>FK210*CustomRegion1!D19</f>
        <v>0</v>
      </c>
      <c r="FT210">
        <f>FN210*CustomRegion1!$D19</f>
        <v>523122.07300201972</v>
      </c>
      <c r="FU210">
        <f>FO210*CustomRegion1!$D19</f>
        <v>158513.91813648213</v>
      </c>
      <c r="FV210">
        <f>(FS210*'Default-Data'!$C$58/geo_dollar_index)/CustomRegion1!$E19</f>
        <v>0</v>
      </c>
      <c r="FW210">
        <f>(FT210*'Default-Data'!$C$58/geo_dollar_index)/CustomRegion1!$E19</f>
        <v>127.83616917972451</v>
      </c>
      <c r="FX210">
        <f>(FU210*'Default-Data'!$C$58/geo_dollar_index)/CustomRegion1!$E19</f>
        <v>38.736297132233787</v>
      </c>
      <c r="FY210">
        <v>29491.746899117716</v>
      </c>
      <c r="FZ210">
        <v>9178.2298419039143</v>
      </c>
      <c r="GA210">
        <f>FL210*CustomRegion1!C19</f>
        <v>0</v>
      </c>
      <c r="GB210">
        <f>FY210*CustomRegion1!$C19</f>
        <v>6054.0618423443821</v>
      </c>
      <c r="GC210">
        <f>FZ210*CustomRegion1!$C19</f>
        <v>1884.1057891962078</v>
      </c>
      <c r="GD210">
        <f>FL210*CustomRegion1!D19</f>
        <v>0</v>
      </c>
      <c r="GE210">
        <f>FY210*CustomRegion1!$D19</f>
        <v>1377.8504084903172</v>
      </c>
      <c r="GF210">
        <f>FZ210*CustomRegion1!$D19</f>
        <v>428.80565129438486</v>
      </c>
      <c r="GG210">
        <f>(GD210*'Default-Data'!$C$58/geo_dollar_index)/CustomRegion1!$E19</f>
        <v>0</v>
      </c>
      <c r="GH210">
        <f>(GE210*'Default-Data'!$C$58/geo_dollar_index)/CustomRegion1!$E19</f>
        <v>0.33670748571804321</v>
      </c>
      <c r="GI210">
        <f>(GF210*'Default-Data'!$C$58/geo_dollar_index)/CustomRegion1!$E19</f>
        <v>0.10478791588646899</v>
      </c>
      <c r="GK210" t="s">
        <v>44</v>
      </c>
      <c r="GL210">
        <f t="shared" si="438"/>
        <v>0</v>
      </c>
      <c r="GM210">
        <f t="shared" si="439"/>
        <v>0</v>
      </c>
      <c r="GO210">
        <v>1873845.3639128034</v>
      </c>
      <c r="GP210">
        <v>588944.67233089055</v>
      </c>
      <c r="GQ210">
        <f>GL210*CustomRegion2!C23</f>
        <v>0</v>
      </c>
      <c r="GR210">
        <f>GO210*CustomRegion2!$C23</f>
        <v>676810.57021202578</v>
      </c>
      <c r="GS210">
        <f>GP210*CustomRegion2!$C23</f>
        <v>212719.78316891316</v>
      </c>
      <c r="GT210">
        <f>GL210*CustomRegion2!D23</f>
        <v>0</v>
      </c>
      <c r="GU210">
        <f>GO210*CustomRegion2!$D23</f>
        <v>165493.03496052281</v>
      </c>
      <c r="GV210">
        <f>GP210*CustomRegion2!$D23</f>
        <v>52014.025876900043</v>
      </c>
      <c r="GW210">
        <f>(GT210*'Default-Data'!$C$59/geo_dollar_index)/CustomRegion2!$E23</f>
        <v>0</v>
      </c>
      <c r="GX210">
        <f>(GU210*'Default-Data'!$C$59/geo_dollar_index)/CustomRegion2!$E23</f>
        <v>12.519991651977675</v>
      </c>
      <c r="GY210">
        <f>(GV210*'Default-Data'!$C$59/geo_dollar_index)/CustomRegion2!$E23</f>
        <v>3.9350004664539635</v>
      </c>
      <c r="GZ210">
        <v>6571.731469860043</v>
      </c>
      <c r="HA210">
        <v>1647.3893598477143</v>
      </c>
      <c r="HB210">
        <f>GM210*CustomRegion2!C23</f>
        <v>0</v>
      </c>
      <c r="HC210">
        <f>GZ210*CustomRegion2!$C23</f>
        <v>2373.6309351102159</v>
      </c>
      <c r="HD210">
        <f>HA210*CustomRegion2!$C23</f>
        <v>595.01736561205337</v>
      </c>
      <c r="HE210">
        <f>GM210*CustomRegion2!D23</f>
        <v>0</v>
      </c>
      <c r="HF210">
        <f>GZ210*CustomRegion2!$D23</f>
        <v>580.39783155944815</v>
      </c>
      <c r="HG210">
        <f>HA210*CustomRegion2!$D23</f>
        <v>145.4930434353374</v>
      </c>
      <c r="HH210">
        <f>(HE210*'Default-Data'!$C$59/geo_dollar_index)/CustomRegion2!$E23</f>
        <v>0</v>
      </c>
      <c r="HI210">
        <f>(HF210*'Default-Data'!$C$59/geo_dollar_index)/CustomRegion2!$E23</f>
        <v>4.3908651549496483E-2</v>
      </c>
      <c r="HJ210">
        <f>(HG210*'Default-Data'!$C$59/geo_dollar_index)/CustomRegion2!$E23</f>
        <v>1.1006938688783927E-2</v>
      </c>
      <c r="HL210" t="s">
        <v>139</v>
      </c>
      <c r="HM210">
        <f t="shared" si="440"/>
        <v>0</v>
      </c>
      <c r="HN210">
        <f t="shared" si="441"/>
        <v>0</v>
      </c>
      <c r="HP210">
        <v>38615.130759164174</v>
      </c>
      <c r="HQ210">
        <v>13043276.274707125</v>
      </c>
      <c r="HR210">
        <f>HM210*CustomRegion3!D22</f>
        <v>0</v>
      </c>
      <c r="HS210">
        <f>HP210*CustomRegion3!$D22</f>
        <v>11617.818417522036</v>
      </c>
      <c r="HT210">
        <f>HQ210*CustomRegion3!$D22</f>
        <v>3924223.8042443604</v>
      </c>
      <c r="HU210">
        <f>HM210*CustomRegion3!E22</f>
        <v>0</v>
      </c>
      <c r="HV210">
        <f>HP210*CustomRegion3!E$12</f>
        <v>12114.442275510799</v>
      </c>
      <c r="HW210">
        <f>HQ210*CustomRegion3!F$12</f>
        <v>1347010607.5090752</v>
      </c>
      <c r="HX210">
        <f>(HU210*'Default-Data'!$C$60/geo_dollar_index)/CustomRegion3!$F22</f>
        <v>0</v>
      </c>
      <c r="HY210">
        <f>(HV210*'Default-Data'!$C$60/geo_dollar_index)/CustomRegion3!$F22</f>
        <v>92.15270344329241</v>
      </c>
      <c r="HZ210">
        <f>(HW210*'Default-Data'!$C$60/geo_dollar_index)/CustomRegion3!$F22</f>
        <v>10246502.994172636</v>
      </c>
      <c r="IA210">
        <v>151.91614922644538</v>
      </c>
      <c r="IB210">
        <v>5647.0910208301211</v>
      </c>
      <c r="IC210">
        <f>HN210*CustomRegion3!D22</f>
        <v>0</v>
      </c>
      <c r="ID210">
        <f>IA210*CustomRegion3!$D22</f>
        <v>45.705768741522839</v>
      </c>
      <c r="IE210">
        <f>IB210*CustomRegion3!$D22</f>
        <v>1698.9940672841983</v>
      </c>
      <c r="IF210">
        <f>HN210*CustomRegion3!E22</f>
        <v>0</v>
      </c>
      <c r="IG210">
        <f>IA210*CustomRegion3!$E22</f>
        <v>29.396148644531248</v>
      </c>
      <c r="IH210">
        <f>IB210*CustomRegion3!$E22</f>
        <v>1092.7260064371246</v>
      </c>
      <c r="II210">
        <f>(IF210*'Default-Data'!$C$60/geo_dollar_index)/CustomRegion3!$F22</f>
        <v>0</v>
      </c>
      <c r="IJ210">
        <f>(IG210*'Default-Data'!$C$60/geo_dollar_index)/CustomRegion3!$F22</f>
        <v>0.22361199193548592</v>
      </c>
      <c r="IK210">
        <f>(IH210*'Default-Data'!$C$60/geo_dollar_index)/CustomRegion3!$F22</f>
        <v>8.3121990534828587</v>
      </c>
    </row>
    <row r="211" spans="30:245" x14ac:dyDescent="0.3">
      <c r="AD211">
        <v>210</v>
      </c>
      <c r="AE211" t="s">
        <v>282</v>
      </c>
      <c r="AF211">
        <f>'Geothermal-Inputs'!B21*'Geothermal-Inputs'!C21</f>
        <v>402911.06901388883</v>
      </c>
      <c r="AG211">
        <v>0</v>
      </c>
      <c r="AI211" s="84">
        <v>630054.45285614813</v>
      </c>
      <c r="AJ211" s="84">
        <v>464502.44140106777</v>
      </c>
      <c r="AK211">
        <f>AF211*'Colombia-IO-Data'!AN24</f>
        <v>142581.53243604876</v>
      </c>
      <c r="AL211">
        <f>AI211*'Colombia-IO-Data'!$AN24</f>
        <v>222962.67418577461</v>
      </c>
      <c r="AM211">
        <f>AJ211*'Colombia-IO-Data'!$AN24</f>
        <v>164377.3899717984</v>
      </c>
      <c r="AN211">
        <f>'Colombia-IO-Data'!$AO24*AK211</f>
        <v>37407.945617454279</v>
      </c>
      <c r="AO211">
        <f>'Colombia-IO-Data'!$AO24*AL211</f>
        <v>58496.885593543346</v>
      </c>
      <c r="AP211">
        <f>'Colombia-IO-Data'!$AO24*AM211</f>
        <v>43126.345745807528</v>
      </c>
      <c r="AQ211">
        <f>(AN211*'Default-Data'!$F$19/geo_dollar_index)/'Colombia-IO-Data'!$AP24</f>
        <v>6.9083595693528652</v>
      </c>
      <c r="AR211">
        <f>(AO211*'Default-Data'!$F$19/geo_dollar_index)/'Colombia-IO-Data'!$AP24</f>
        <v>10.802986175721358</v>
      </c>
      <c r="AS211">
        <f>(AP211*'Default-Data'!$F$19/geo_dollar_index)/'Colombia-IO-Data'!$AP24</f>
        <v>7.9644123302311645</v>
      </c>
      <c r="AT211" s="84">
        <v>2160.5452478071215</v>
      </c>
      <c r="AU211" s="84">
        <v>3094.0622902996192</v>
      </c>
      <c r="AV211">
        <f>AG211*'Colombia-IO-Data'!AN24</f>
        <v>0</v>
      </c>
      <c r="AW211">
        <f>AT211*'Colombia-IO-Data'!$AN24</f>
        <v>764.57033827269493</v>
      </c>
      <c r="AX211">
        <f>AU211*'Colombia-IO-Data'!$AN24</f>
        <v>1094.9218741575532</v>
      </c>
      <c r="AY211">
        <f>AV211*'Colombia-IO-Data'!$AO24</f>
        <v>0</v>
      </c>
      <c r="AZ211">
        <f>AW211*'Colombia-IO-Data'!$AO24</f>
        <v>200.59404009878932</v>
      </c>
      <c r="BA211">
        <f>AX211*'Colombia-IO-Data'!$AO24</f>
        <v>287.26565933226919</v>
      </c>
      <c r="BB211">
        <f>(Calculations!AY211*'Default-Data'!$F$19/geo_dollar_index)/'Colombia-IO-Data'!$AP24</f>
        <v>0</v>
      </c>
      <c r="BC211">
        <f>(Calculations!AZ211*'Default-Data'!$F$19/geo_dollar_index)/'Colombia-IO-Data'!$AP24</f>
        <v>3.7044957524345591E-2</v>
      </c>
      <c r="BD211">
        <f>(Calculations!BA211*'Default-Data'!$F$19/geo_dollar_index)/'Colombia-IO-Data'!$AP24</f>
        <v>5.305114819426418E-2</v>
      </c>
      <c r="BF211" t="s">
        <v>939</v>
      </c>
      <c r="BG211">
        <f t="shared" si="430"/>
        <v>402911.06901388883</v>
      </c>
      <c r="BH211">
        <f t="shared" si="431"/>
        <v>0</v>
      </c>
      <c r="BJ211" s="84">
        <v>657910.80825631332</v>
      </c>
      <c r="BK211" s="84">
        <v>662417.21468241315</v>
      </c>
      <c r="BL211">
        <f>BG211*'Mexico-IO-Data'!AQ24</f>
        <v>148079.37527145026</v>
      </c>
      <c r="BM211">
        <f>BJ211*'Mexico-IO-Data'!$AQ24</f>
        <v>241797.82826361491</v>
      </c>
      <c r="BN211">
        <f>BK211*'Mexico-IO-Data'!$AQ24</f>
        <v>243454.03952117436</v>
      </c>
      <c r="BO211">
        <f>BG211*'Mexico-IO-Data'!AQ24</f>
        <v>148079.37527145026</v>
      </c>
      <c r="BP211">
        <f>BJ211*'Mexico-IO-Data'!$AR24</f>
        <v>87789.795721476985</v>
      </c>
      <c r="BQ211">
        <f>BK211*'Mexico-IO-Data'!$AR24</f>
        <v>88391.118111412754</v>
      </c>
      <c r="BR211">
        <f>(BO211*'Default-Data'!$F$19/geo_dollar_index)/'Mexico-IO-Data'!$AS24</f>
        <v>24.878878019918989</v>
      </c>
      <c r="BS211">
        <f>(BP211*'Default-Data'!$F$19/geo_dollar_index)/'Mexico-IO-Data'!$AS24</f>
        <v>14.749600443305821</v>
      </c>
      <c r="BT211">
        <f>(BQ211*'Default-Data'!$F$19/geo_dollar_index)/'Mexico-IO-Data'!$AS24</f>
        <v>14.850628870542458</v>
      </c>
      <c r="BU211" s="84">
        <v>3842.4322647175259</v>
      </c>
      <c r="BV211" s="84">
        <v>1181.0262620844287</v>
      </c>
      <c r="BW211">
        <f>BH211*'Mexico-IO-Data'!AQ24</f>
        <v>0</v>
      </c>
      <c r="BX211">
        <f>BU211*'Mexico-IO-Data'!$AQ24</f>
        <v>1412.185003193897</v>
      </c>
      <c r="BY211">
        <f>BV211*'Mexico-IO-Data'!$AQ24</f>
        <v>434.05516630919311</v>
      </c>
      <c r="BZ211">
        <f>BH211*'Mexico-IO-Data'!AR24</f>
        <v>0</v>
      </c>
      <c r="CA211">
        <f>BU211*'Mexico-IO-Data'!$AR24</f>
        <v>512.7235171697406</v>
      </c>
      <c r="CB211">
        <f>BV211*'Mexico-IO-Data'!$AR24</f>
        <v>157.59287275563102</v>
      </c>
      <c r="CC211">
        <f>(BZ211*'Default-Data'!$F$19/geo_dollar_index)/'Mexico-IO-Data'!$AS24</f>
        <v>0</v>
      </c>
      <c r="CD211">
        <f>(CA211*'Default-Data'!$F$19/geo_dollar_index)/'Mexico-IO-Data'!$AS24</f>
        <v>8.6142893419332067E-2</v>
      </c>
      <c r="CE211">
        <f>(CB211*'Default-Data'!$F$19/geo_dollar_index)/'Mexico-IO-Data'!$AS24</f>
        <v>2.64772447270844E-2</v>
      </c>
      <c r="CG211" t="s">
        <v>282</v>
      </c>
      <c r="CH211">
        <f t="shared" si="432"/>
        <v>402911.06901388883</v>
      </c>
      <c r="CI211">
        <f t="shared" si="433"/>
        <v>0</v>
      </c>
      <c r="CK211" s="84">
        <v>2936871.3983211098</v>
      </c>
      <c r="CL211" s="84">
        <v>505749.55201784673</v>
      </c>
      <c r="CM211">
        <f>CH211*'Philippines-IO-Data'!AN24</f>
        <v>101468.36073863534</v>
      </c>
      <c r="CN211">
        <f>CK211*'Philippines-IO-Data'!$AN24</f>
        <v>739616.13220795966</v>
      </c>
      <c r="CO211">
        <f>CL211*'Philippines-IO-Data'!$AN24</f>
        <v>127367.00958141487</v>
      </c>
      <c r="CP211">
        <f>CH211*'Philippines-IO-Data'!AO24</f>
        <v>31104.926376851232</v>
      </c>
      <c r="CQ211">
        <f>CK211*'Philippines-IO-Data'!$AO24</f>
        <v>226727.87036265133</v>
      </c>
      <c r="CR211">
        <f>CL211*'Philippines-IO-Data'!$AO24</f>
        <v>39044.10623203389</v>
      </c>
      <c r="CS211" s="31">
        <f>(CP211*'Default-Data'!$F$19/geo_dollar_index)/'Philippines-IO-Data'!$AP24</f>
        <v>7.5695306182801323</v>
      </c>
      <c r="CT211" s="31">
        <f>(CQ211*'Default-Data'!$F$19/geo_dollar_index)/'Philippines-IO-Data'!$AP24</f>
        <v>55.17529718394632</v>
      </c>
      <c r="CU211" s="31">
        <f>(CR211*'Default-Data'!$F$19/geo_dollar_index)/'Philippines-IO-Data'!$AP24</f>
        <v>9.5015675011117278</v>
      </c>
      <c r="CV211" s="84">
        <v>5648.969974304182</v>
      </c>
      <c r="CW211" s="84">
        <v>1309.1984851411598</v>
      </c>
      <c r="CX211">
        <f>CI211*'Philippines-IO-Data'!AN24</f>
        <v>0</v>
      </c>
      <c r="CY211">
        <f>CV211*'Philippines-IO-Data'!$AN24</f>
        <v>1422.6259024287508</v>
      </c>
      <c r="CZ211">
        <f>CW211*'Philippines-IO-Data'!$AN24</f>
        <v>329.70606762903026</v>
      </c>
      <c r="DA211">
        <f>CI211*'Philippines-IO-Data'!AO24</f>
        <v>0</v>
      </c>
      <c r="DB211">
        <f>CV211*'Philippines-IO-Data'!$AO24</f>
        <v>436.10317181362376</v>
      </c>
      <c r="DC211">
        <f>CW211*'Philippines-IO-Data'!$AO24</f>
        <v>101.07074643709325</v>
      </c>
      <c r="DD211" s="31">
        <f>(DA211*'Default-Data'!$F$19/geo_dollar_index)/'Philippines-IO-Data'!$AP24</f>
        <v>0</v>
      </c>
      <c r="DE211" s="31">
        <f>(DB211*'Default-Data'!$F$19/geo_dollar_index)/'Philippines-IO-Data'!$AP24</f>
        <v>0.10612776483628114</v>
      </c>
      <c r="DF211" s="31">
        <f>(DC211*'Default-Data'!$F$19/geo_dollar_index)/'Philippines-IO-Data'!$AP24</f>
        <v>2.4596043099377757E-2</v>
      </c>
      <c r="DH211" t="s">
        <v>939</v>
      </c>
      <c r="DI211">
        <f t="shared" si="434"/>
        <v>402911.06901388883</v>
      </c>
      <c r="DJ211">
        <f t="shared" si="435"/>
        <v>0</v>
      </c>
      <c r="DL211" s="84">
        <v>3003488.7016732423</v>
      </c>
      <c r="DM211" s="84">
        <v>1799129.9179698639</v>
      </c>
      <c r="DN211">
        <f>DI211*'SouthAfrica-IO-Data'!AR24</f>
        <v>105883.3272176373</v>
      </c>
      <c r="DO211">
        <f>DL211*'SouthAfrica-IO-Data'!$AR24</f>
        <v>789304.14538395824</v>
      </c>
      <c r="DP211">
        <f>DM211*'SouthAfrica-IO-Data'!$AR24</f>
        <v>472803.74370870751</v>
      </c>
      <c r="DQ211">
        <f>DI211*'SouthAfrica-IO-Data'!AS24</f>
        <v>98352.877990774796</v>
      </c>
      <c r="DR211">
        <f>DL211*'SouthAfrica-IO-Data'!$AS24</f>
        <v>733168.63332974387</v>
      </c>
      <c r="DS211">
        <f>DM211*'SouthAfrica-IO-Data'!$AS24</f>
        <v>439177.82091398194</v>
      </c>
      <c r="DT211">
        <f>(DQ211*'Default-Data'!$F$19/geo_dollar_index)/'SouthAfrica-IO-Data'!$AT24</f>
        <v>6.0190061182466357</v>
      </c>
      <c r="DU211">
        <f>(DR211*'Default-Data'!$F$19/geo_dollar_index)/'SouthAfrica-IO-Data'!$AT24</f>
        <v>44.868503900131664</v>
      </c>
      <c r="DV211">
        <f>(DS211*'Default-Data'!$F$19/geo_dollar_index)/'SouthAfrica-IO-Data'!$AT24</f>
        <v>26.876834161654397</v>
      </c>
      <c r="DW211" s="84">
        <v>12317.385635489934</v>
      </c>
      <c r="DX211" s="84">
        <v>4732.2283610855575</v>
      </c>
      <c r="DY211">
        <f>DJ211*'SouthAfrica-IO-Data'!AR24</f>
        <v>0</v>
      </c>
      <c r="DZ211">
        <f>DW211*'SouthAfrica-IO-Data'!$AR24</f>
        <v>3236.9569217852604</v>
      </c>
      <c r="EA211">
        <f>DX211*'SouthAfrica-IO-Data'!$AR24</f>
        <v>1243.6096264412465</v>
      </c>
      <c r="EB211">
        <f>DJ211*'SouthAfrica-IO-Data'!$AS24</f>
        <v>0</v>
      </c>
      <c r="EC211">
        <f>DZ211*'SouthAfrica-IO-Data'!$AS24</f>
        <v>790.15955051551407</v>
      </c>
      <c r="ED211">
        <f>EA211*'SouthAfrica-IO-Data'!$AS24</f>
        <v>303.57216583025343</v>
      </c>
      <c r="EE211">
        <f>(EB211*'Default-Data'!$F$19/geo_dollar_index)/'SouthAfrica-IO-Data'!$AT24</f>
        <v>0</v>
      </c>
      <c r="EF211">
        <f>(EC211*'Default-Data'!$F$19/geo_dollar_index)/'SouthAfrica-IO-Data'!$AT24</f>
        <v>4.8356237927170649E-2</v>
      </c>
      <c r="EG211">
        <f>(ED211*'Default-Data'!$F$19/geo_dollar_index)/'SouthAfrica-IO-Data'!$AT24</f>
        <v>1.8578030056558829E-2</v>
      </c>
      <c r="EI211" t="s">
        <v>140</v>
      </c>
      <c r="EJ211">
        <v>0</v>
      </c>
      <c r="EK211">
        <v>0</v>
      </c>
      <c r="EM211" s="84">
        <v>23703.789234905576</v>
      </c>
      <c r="EN211" s="84">
        <v>6449599.836078166</v>
      </c>
      <c r="EO211">
        <f>EJ211*'Zambia-IO-Data'!BO22</f>
        <v>0</v>
      </c>
      <c r="EP211">
        <f>EM211*'Zambia-IO-Data'!$BO22</f>
        <v>2162.9419321359132</v>
      </c>
      <c r="EQ211">
        <f>EN211*'Zambia-IO-Data'!$BO22</f>
        <v>588518.13913396653</v>
      </c>
      <c r="ER211">
        <f>EJ211*'Zambia-IO-Data'!BN22</f>
        <v>0</v>
      </c>
      <c r="ES211">
        <f>EM211*'Zambia-IO-Data'!$BN22</f>
        <v>919.56566816461498</v>
      </c>
      <c r="ET211">
        <f>EN211*'Zambia-IO-Data'!$BN22</f>
        <v>250206.01237560893</v>
      </c>
      <c r="EU211">
        <f>(ER211*'Default-Data'!$F$19/geo_dollar_index)/'Zambia-IO-Data'!$BP22</f>
        <v>0</v>
      </c>
      <c r="EV211">
        <f>(ES211*'Default-Data'!$F$19/geo_dollar_index)/'Zambia-IO-Data'!$BP22</f>
        <v>6.9667785665773874</v>
      </c>
      <c r="EW211">
        <f>(ET211*'Default-Data'!$F$19/geo_dollar_index)/'Zambia-IO-Data'!$BP22</f>
        <v>1895.6013089596386</v>
      </c>
      <c r="EX211" s="84">
        <v>37.977386089450675</v>
      </c>
      <c r="EY211" s="84">
        <v>2993.7227566605784</v>
      </c>
      <c r="EZ211">
        <f>EK211*'Zambia-IO-Data'!BO22</f>
        <v>0</v>
      </c>
      <c r="FA211">
        <f>EX211*'Zambia-IO-Data'!$BO22</f>
        <v>3.4653902813490491</v>
      </c>
      <c r="FB211">
        <f>EY211*'Zambia-IO-Data'!$BO22</f>
        <v>273.17355969548544</v>
      </c>
      <c r="FC211">
        <f>EK211*'Zambia-IO-Data'!BN22</f>
        <v>0</v>
      </c>
      <c r="FD211">
        <f>EX211*'Zambia-IO-Data'!$BN22</f>
        <v>1.4732961075719073</v>
      </c>
      <c r="FE211">
        <f>EY211*'Zambia-IO-Data'!$BN22</f>
        <v>116.13859032185088</v>
      </c>
      <c r="FF211">
        <f>(FC211*'Default-Data'!$F$19/geo_dollar_index)/'Zambia-IO-Data'!$BP22</f>
        <v>0</v>
      </c>
      <c r="FG211">
        <f>(FD211*'Default-Data'!$F$19/geo_dollar_index)/'Zambia-IO-Data'!$BP22</f>
        <v>1.1161930137018161E-2</v>
      </c>
      <c r="FH211">
        <f>(FE211*'Default-Data'!$F$19/geo_dollar_index)/'Zambia-IO-Data'!$BP22</f>
        <v>0.8798847867186147</v>
      </c>
      <c r="FJ211" t="s">
        <v>282</v>
      </c>
      <c r="FK211">
        <f t="shared" si="436"/>
        <v>402911.06901388883</v>
      </c>
      <c r="FL211">
        <f t="shared" si="437"/>
        <v>0</v>
      </c>
      <c r="FN211">
        <v>5184160.6711656898</v>
      </c>
      <c r="FO211">
        <v>1209281.6137654539</v>
      </c>
      <c r="FP211">
        <f>FK211*CustomRegion1!C20</f>
        <v>101468.36073863534</v>
      </c>
      <c r="FQ211">
        <f>FN211*CustomRegion1!$C20</f>
        <v>1305569.2076078288</v>
      </c>
      <c r="FR211">
        <f>FO211*CustomRegion1!$C20</f>
        <v>304543.19192685769</v>
      </c>
      <c r="FS211">
        <f>FK211*CustomRegion1!D20</f>
        <v>31104.926376851232</v>
      </c>
      <c r="FT211">
        <f>FN211*CustomRegion1!$D20</f>
        <v>400219.67228906753</v>
      </c>
      <c r="FU211">
        <f>FO211*CustomRegion1!$D20</f>
        <v>93357.116390757859</v>
      </c>
      <c r="FV211">
        <f>(FS211*'Default-Data'!$C$58/geo_dollar_index)/CustomRegion1!$E20</f>
        <v>7.6011601036354621</v>
      </c>
      <c r="FW211">
        <f>(FT211*'Default-Data'!$C$58/geo_dollar_index)/CustomRegion1!$E20</f>
        <v>97.802314939980761</v>
      </c>
      <c r="FX211">
        <f>(FU211*'Default-Data'!$C$58/geo_dollar_index)/CustomRegion1!$E20</f>
        <v>22.813826334210287</v>
      </c>
      <c r="FY211">
        <v>11547.064122215183</v>
      </c>
      <c r="FZ211">
        <v>3271.3013222128975</v>
      </c>
      <c r="GA211">
        <f>FL211*CustomRegion1!C20</f>
        <v>0</v>
      </c>
      <c r="GB211">
        <f>FY211*CustomRegion1!$C20</f>
        <v>2907.9907650407467</v>
      </c>
      <c r="GC211">
        <f>FZ211*CustomRegion1!$C20</f>
        <v>823.83833102294557</v>
      </c>
      <c r="GD211">
        <f>FL211*CustomRegion1!D20</f>
        <v>0</v>
      </c>
      <c r="GE211">
        <f>FY211*CustomRegion1!$D20</f>
        <v>891.43884845194589</v>
      </c>
      <c r="GF211">
        <f>FZ211*CustomRegion1!$D20</f>
        <v>252.5460197282907</v>
      </c>
      <c r="GG211">
        <f>(GD211*'Default-Data'!$C$58/geo_dollar_index)/CustomRegion1!$E20</f>
        <v>0</v>
      </c>
      <c r="GH211">
        <f>(GE211*'Default-Data'!$C$58/geo_dollar_index)/CustomRegion1!$E20</f>
        <v>0.21784232271086329</v>
      </c>
      <c r="GI211">
        <f>(GF211*'Default-Data'!$C$58/geo_dollar_index)/CustomRegion1!$E20</f>
        <v>6.1715070668652838E-2</v>
      </c>
      <c r="GK211" t="s">
        <v>45</v>
      </c>
      <c r="GL211">
        <f t="shared" si="438"/>
        <v>402911.06901388883</v>
      </c>
      <c r="GM211">
        <f t="shared" si="439"/>
        <v>0</v>
      </c>
      <c r="GO211">
        <v>1159678.4189660605</v>
      </c>
      <c r="GP211">
        <v>438759.60857830022</v>
      </c>
      <c r="GQ211">
        <f>GL211*CustomRegion2!C24</f>
        <v>139407.82146277494</v>
      </c>
      <c r="GR211">
        <f>GO211*CustomRegion2!$C24</f>
        <v>401250.43568828033</v>
      </c>
      <c r="GS211">
        <f>GP211*CustomRegion2!$C24</f>
        <v>151811.46878755075</v>
      </c>
      <c r="GT211">
        <f>GL211*CustomRegion2!D24</f>
        <v>62123.759987554804</v>
      </c>
      <c r="GU211">
        <f>GO211*CustomRegion2!$D24</f>
        <v>178807.65584057741</v>
      </c>
      <c r="GV211">
        <f>GP211*CustomRegion2!$D24</f>
        <v>67651.148632534139</v>
      </c>
      <c r="GW211">
        <f>(GT211*'Default-Data'!$C$59/geo_dollar_index)/CustomRegion2!$E24</f>
        <v>10.437439002128789</v>
      </c>
      <c r="GX211">
        <f>(GU211*'Default-Data'!$C$59/geo_dollar_index)/CustomRegion2!$E24</f>
        <v>30.04154934156492</v>
      </c>
      <c r="GY211">
        <f>(GV211*'Default-Data'!$C$59/geo_dollar_index)/CustomRegion2!$E24</f>
        <v>11.366097889398143</v>
      </c>
      <c r="GZ211">
        <v>1643.7919469440385</v>
      </c>
      <c r="HA211">
        <v>1227.2934023533189</v>
      </c>
      <c r="HB211">
        <f>GM211*CustomRegion2!C24</f>
        <v>0</v>
      </c>
      <c r="HC211">
        <f>GZ211*CustomRegion2!$C24</f>
        <v>568.75442718011402</v>
      </c>
      <c r="HD211">
        <f>HA211*CustomRegion2!$C24</f>
        <v>424.64531921761443</v>
      </c>
      <c r="HE211">
        <f>GM211*CustomRegion2!D24</f>
        <v>0</v>
      </c>
      <c r="HF211">
        <f>GZ211*CustomRegion2!$D24</f>
        <v>253.45180173718862</v>
      </c>
      <c r="HG211">
        <f>HA211*CustomRegion2!$D24</f>
        <v>189.23302590994066</v>
      </c>
      <c r="HH211">
        <f>(HE211*'Default-Data'!$C$59/geo_dollar_index)/CustomRegion2!$E24</f>
        <v>0</v>
      </c>
      <c r="HI211">
        <f>(HF211*'Default-Data'!$C$59/geo_dollar_index)/CustomRegion2!$E24</f>
        <v>4.2582543637756209E-2</v>
      </c>
      <c r="HJ211">
        <f>(HG211*'Default-Data'!$C$59/geo_dollar_index)/CustomRegion2!$E24</f>
        <v>3.1793120144674662E-2</v>
      </c>
      <c r="HL211" t="s">
        <v>140</v>
      </c>
      <c r="HM211">
        <f t="shared" si="440"/>
        <v>0</v>
      </c>
      <c r="HN211">
        <f t="shared" si="441"/>
        <v>0</v>
      </c>
      <c r="HP211">
        <v>23703.789234905576</v>
      </c>
      <c r="HQ211">
        <v>6449599.836078166</v>
      </c>
      <c r="HR211">
        <f>HM211*CustomRegion3!D23</f>
        <v>0</v>
      </c>
      <c r="HS211">
        <f>HP211*CustomRegion3!$D23</f>
        <v>2162.9419321359132</v>
      </c>
      <c r="HT211">
        <f>HQ211*CustomRegion3!$D23</f>
        <v>588518.13913396653</v>
      </c>
      <c r="HU211">
        <f>HM211*CustomRegion3!E23</f>
        <v>0</v>
      </c>
      <c r="HV211">
        <f>HP211*CustomRegion3!E$12</f>
        <v>7436.4162635650082</v>
      </c>
      <c r="HW211">
        <f>HQ211*CustomRegion3!F$12</f>
        <v>666065734.59099376</v>
      </c>
      <c r="HX211">
        <f>(HU211*'Default-Data'!$C$60/geo_dollar_index)/CustomRegion3!$F23</f>
        <v>0</v>
      </c>
      <c r="HY211">
        <f>(HV211*'Default-Data'!$C$60/geo_dollar_index)/CustomRegion3!$F23</f>
        <v>56.567677407855591</v>
      </c>
      <c r="HZ211">
        <f>(HW211*'Default-Data'!$C$60/geo_dollar_index)/CustomRegion3!$F23</f>
        <v>5066659.8360521318</v>
      </c>
      <c r="IA211">
        <v>37.977386089450675</v>
      </c>
      <c r="IB211">
        <v>2993.7227566605784</v>
      </c>
      <c r="IC211">
        <f>HN211*CustomRegion3!D23</f>
        <v>0</v>
      </c>
      <c r="ID211">
        <f>IA211*CustomRegion3!$D23</f>
        <v>3.4653902813490491</v>
      </c>
      <c r="IE211">
        <f>IB211*CustomRegion3!$D23</f>
        <v>273.17355969548544</v>
      </c>
      <c r="IF211">
        <f>HN211*CustomRegion3!E23</f>
        <v>0</v>
      </c>
      <c r="IG211">
        <f>IA211*CustomRegion3!$E23</f>
        <v>1.4732961075719073</v>
      </c>
      <c r="IH211">
        <f>IB211*CustomRegion3!$E23</f>
        <v>116.13859032185088</v>
      </c>
      <c r="II211">
        <f>(IF211*'Default-Data'!$C$60/geo_dollar_index)/CustomRegion3!$F23</f>
        <v>0</v>
      </c>
      <c r="IJ211">
        <f>(IG211*'Default-Data'!$C$60/geo_dollar_index)/CustomRegion3!$F23</f>
        <v>1.1207137414793322E-2</v>
      </c>
      <c r="IK211">
        <f>(IH211*'Default-Data'!$C$60/geo_dollar_index)/CustomRegion3!$F23</f>
        <v>0.88344843525207106</v>
      </c>
    </row>
    <row r="212" spans="30:245" x14ac:dyDescent="0.3">
      <c r="AD212">
        <v>211</v>
      </c>
      <c r="AE212" t="s">
        <v>283</v>
      </c>
      <c r="AF212">
        <f>'Geothermal-Inputs'!B30*'Geothermal-Inputs'!C30</f>
        <v>0</v>
      </c>
      <c r="AG212">
        <f>'Geothermal-Inputs'!B42*'Geothermal-Inputs'!C42</f>
        <v>0</v>
      </c>
      <c r="AI212" s="84">
        <v>150186.67013960786</v>
      </c>
      <c r="AJ212" s="84">
        <v>327156.14251827454</v>
      </c>
      <c r="AK212">
        <f>AF212*'Colombia-IO-Data'!AN25</f>
        <v>0</v>
      </c>
      <c r="AL212">
        <f>AI212*'Colombia-IO-Data'!$AN25</f>
        <v>52825.862446043691</v>
      </c>
      <c r="AM212">
        <f>AJ212*'Colombia-IO-Data'!$AN25</f>
        <v>115072.16563882573</v>
      </c>
      <c r="AN212">
        <f>'Colombia-IO-Data'!$AO25*AK212</f>
        <v>0</v>
      </c>
      <c r="AO212">
        <f>'Colombia-IO-Data'!$AO25*AL212</f>
        <v>27002.95028428459</v>
      </c>
      <c r="AP212">
        <f>'Colombia-IO-Data'!$AO25*AM212</f>
        <v>58821.3390935918</v>
      </c>
      <c r="AQ212">
        <f>(AN212*'Default-Data'!$F$19/geo_dollar_index)/'Colombia-IO-Data'!$AP25</f>
        <v>0</v>
      </c>
      <c r="AR212">
        <f>(AO212*'Default-Data'!$F$19/geo_dollar_index)/'Colombia-IO-Data'!$AP25</f>
        <v>4.986803924088151</v>
      </c>
      <c r="AS212">
        <f>(AP212*'Default-Data'!$F$19/geo_dollar_index)/'Colombia-IO-Data'!$AP25</f>
        <v>10.86290503533454</v>
      </c>
      <c r="AT212" s="84">
        <v>677.48142197104414</v>
      </c>
      <c r="AU212" s="84">
        <v>1334.9716897847611</v>
      </c>
      <c r="AV212">
        <f>AG212*'Colombia-IO-Data'!AN25</f>
        <v>0</v>
      </c>
      <c r="AW212">
        <f>AT212*'Colombia-IO-Data'!$AN25</f>
        <v>238.29372056471314</v>
      </c>
      <c r="AX212">
        <f>AU212*'Colombia-IO-Data'!$AN25</f>
        <v>469.55585864163987</v>
      </c>
      <c r="AY212">
        <f>AV212*'Colombia-IO-Data'!$AO25</f>
        <v>0</v>
      </c>
      <c r="AZ212">
        <f>AW212*'Colombia-IO-Data'!$AO25</f>
        <v>121.80839444009996</v>
      </c>
      <c r="BA212">
        <f>AX212*'Colombia-IO-Data'!$AO25</f>
        <v>240.02246095926009</v>
      </c>
      <c r="BB212">
        <f>(Calculations!AY212*'Default-Data'!$F$19/geo_dollar_index)/'Colombia-IO-Data'!$AP25</f>
        <v>0</v>
      </c>
      <c r="BC212">
        <f>(Calculations!AZ212*'Default-Data'!$F$19/geo_dollar_index)/'Colombia-IO-Data'!$AP25</f>
        <v>2.2495118977213679E-2</v>
      </c>
      <c r="BD212">
        <f>(Calculations!BA212*'Default-Data'!$F$19/geo_dollar_index)/'Colombia-IO-Data'!$AP25</f>
        <v>4.4326450909237924E-2</v>
      </c>
      <c r="BF212" t="s">
        <v>940</v>
      </c>
      <c r="BG212">
        <f t="shared" si="430"/>
        <v>0</v>
      </c>
      <c r="BH212">
        <f t="shared" si="431"/>
        <v>0</v>
      </c>
      <c r="BJ212" s="84">
        <v>102289.81419086897</v>
      </c>
      <c r="BK212" s="84">
        <v>116288.93782541236</v>
      </c>
      <c r="BL212">
        <f>BG212*'Mexico-IO-Data'!AQ25</f>
        <v>0</v>
      </c>
      <c r="BM212">
        <f>BJ212*'Mexico-IO-Data'!$AQ25</f>
        <v>36257.195874644392</v>
      </c>
      <c r="BN212">
        <f>BK212*'Mexico-IO-Data'!$AQ25</f>
        <v>41219.263424634257</v>
      </c>
      <c r="BO212">
        <f>BG212*'Mexico-IO-Data'!AQ25</f>
        <v>0</v>
      </c>
      <c r="BP212">
        <f>BJ212*'Mexico-IO-Data'!$AR25</f>
        <v>12965.939042752629</v>
      </c>
      <c r="BQ212">
        <f>BK212*'Mexico-IO-Data'!$AR25</f>
        <v>14740.424460809532</v>
      </c>
      <c r="BR212">
        <f>(BO212*'Default-Data'!$F$19/geo_dollar_index)/'Mexico-IO-Data'!$AS25</f>
        <v>0</v>
      </c>
      <c r="BS212">
        <f>(BP212*'Default-Data'!$F$19/geo_dollar_index)/'Mexico-IO-Data'!$AS25</f>
        <v>1.1364915963759292</v>
      </c>
      <c r="BT212">
        <f>(BQ212*'Default-Data'!$F$19/geo_dollar_index)/'Mexico-IO-Data'!$AS25</f>
        <v>1.2920289437954773</v>
      </c>
      <c r="BU212" s="84">
        <v>560.25489587144557</v>
      </c>
      <c r="BV212" s="84">
        <v>207.3320054454822</v>
      </c>
      <c r="BW212">
        <f>BH212*'Mexico-IO-Data'!AQ25</f>
        <v>0</v>
      </c>
      <c r="BX212">
        <f>BU212*'Mexico-IO-Data'!$AQ25</f>
        <v>198.58547656989282</v>
      </c>
      <c r="BY212">
        <f>BV212*'Mexico-IO-Data'!$AQ25</f>
        <v>73.489987170107938</v>
      </c>
      <c r="BZ212">
        <f>BH212*'Mexico-IO-Data'!AR25</f>
        <v>0</v>
      </c>
      <c r="CA212">
        <f>BU212*'Mexico-IO-Data'!$AR25</f>
        <v>71.016169945505041</v>
      </c>
      <c r="CB212">
        <f>BV212*'Mexico-IO-Data'!$AR25</f>
        <v>26.280760850748994</v>
      </c>
      <c r="CC212">
        <f>(BZ212*'Default-Data'!$F$19/geo_dollar_index)/'Mexico-IO-Data'!$AS25</f>
        <v>0</v>
      </c>
      <c r="CD212">
        <f>(CA212*'Default-Data'!$F$19/geo_dollar_index)/'Mexico-IO-Data'!$AS25</f>
        <v>6.2247153934434181E-3</v>
      </c>
      <c r="CE212">
        <f>(CB212*'Default-Data'!$F$19/geo_dollar_index)/'Mexico-IO-Data'!$AS25</f>
        <v>2.3035634946885334E-3</v>
      </c>
      <c r="CG212" t="s">
        <v>283</v>
      </c>
      <c r="CH212">
        <f t="shared" si="432"/>
        <v>0</v>
      </c>
      <c r="CI212">
        <f t="shared" si="433"/>
        <v>0</v>
      </c>
      <c r="CK212" s="84">
        <v>931278.16231933248</v>
      </c>
      <c r="CL212" s="84">
        <v>121485.1161815956</v>
      </c>
      <c r="CM212">
        <f>CH212*'Philippines-IO-Data'!AN25</f>
        <v>0</v>
      </c>
      <c r="CN212">
        <f>CK212*'Philippines-IO-Data'!$AN25</f>
        <v>340724.32406611094</v>
      </c>
      <c r="CO212">
        <f>CL212*'Philippines-IO-Data'!$AN25</f>
        <v>44447.44413632412</v>
      </c>
      <c r="CP212">
        <f>CH212*'Philippines-IO-Data'!AO25</f>
        <v>0</v>
      </c>
      <c r="CQ212">
        <f>CK212*'Philippines-IO-Data'!$AO25</f>
        <v>101367.99138474341</v>
      </c>
      <c r="CR212">
        <f>CL212*'Philippines-IO-Data'!$AO25</f>
        <v>13223.441404231984</v>
      </c>
      <c r="CS212" s="31">
        <f>(CP212*'Default-Data'!$F$19/geo_dollar_index)/'Philippines-IO-Data'!$AP25</f>
        <v>0</v>
      </c>
      <c r="CT212" s="31">
        <f>(CQ212*'Default-Data'!$F$19/geo_dollar_index)/'Philippines-IO-Data'!$AP25</f>
        <v>24.668379060090444</v>
      </c>
      <c r="CU212" s="31">
        <f>(CR212*'Default-Data'!$F$19/geo_dollar_index)/'Philippines-IO-Data'!$AP25</f>
        <v>3.2179868672783498</v>
      </c>
      <c r="CV212" s="84">
        <v>5497.900575297801</v>
      </c>
      <c r="CW212" s="84">
        <v>314.48002165809248</v>
      </c>
      <c r="CX212">
        <f>CI212*'Philippines-IO-Data'!AN25</f>
        <v>0</v>
      </c>
      <c r="CY212">
        <f>CV212*'Philippines-IO-Data'!$AN25</f>
        <v>2011.5026133928475</v>
      </c>
      <c r="CZ212">
        <f>CW212*'Philippines-IO-Data'!$AN25</f>
        <v>115.0579892745383</v>
      </c>
      <c r="DA212">
        <f>CI212*'Philippines-IO-Data'!AO25</f>
        <v>0</v>
      </c>
      <c r="DB212">
        <f>CV212*'Philippines-IO-Data'!$AO25</f>
        <v>598.43681587356173</v>
      </c>
      <c r="DC212">
        <f>CW212*'Philippines-IO-Data'!$AO25</f>
        <v>34.230597705329309</v>
      </c>
      <c r="DD212" s="31">
        <f>(DA212*'Default-Data'!$F$19/geo_dollar_index)/'Philippines-IO-Data'!$AP25</f>
        <v>0</v>
      </c>
      <c r="DE212" s="31">
        <f>(DB212*'Default-Data'!$F$19/geo_dollar_index)/'Philippines-IO-Data'!$AP25</f>
        <v>0.14563242317243372</v>
      </c>
      <c r="DF212" s="31">
        <f>(DC212*'Default-Data'!$F$19/geo_dollar_index)/'Philippines-IO-Data'!$AP25</f>
        <v>8.3301774861410105E-3</v>
      </c>
      <c r="DH212" t="s">
        <v>940</v>
      </c>
      <c r="DI212">
        <f t="shared" si="434"/>
        <v>0</v>
      </c>
      <c r="DJ212">
        <f t="shared" si="435"/>
        <v>0</v>
      </c>
      <c r="DL212" s="84">
        <v>848500.13355188875</v>
      </c>
      <c r="DM212" s="84">
        <v>290618.4382990686</v>
      </c>
      <c r="DN212">
        <f>DI212*'SouthAfrica-IO-Data'!AR25</f>
        <v>0</v>
      </c>
      <c r="DO212">
        <f>DL212*'SouthAfrica-IO-Data'!$AR25</f>
        <v>257852.51906407776</v>
      </c>
      <c r="DP212">
        <f>DM212*'SouthAfrica-IO-Data'!$AR25</f>
        <v>88316.658346525117</v>
      </c>
      <c r="DQ212">
        <f>DI212*'SouthAfrica-IO-Data'!AS25</f>
        <v>0</v>
      </c>
      <c r="DR212">
        <f>DL212*'SouthAfrica-IO-Data'!$AS25</f>
        <v>206447.09482495827</v>
      </c>
      <c r="DS212">
        <f>DM212*'SouthAfrica-IO-Data'!$AS25</f>
        <v>70709.867820828164</v>
      </c>
      <c r="DT212">
        <f>(DQ212*'Default-Data'!$F$19/geo_dollar_index)/'SouthAfrica-IO-Data'!$AT25</f>
        <v>0</v>
      </c>
      <c r="DU212">
        <f>(DR212*'Default-Data'!$F$19/geo_dollar_index)/'SouthAfrica-IO-Data'!$AT25</f>
        <v>12.634163353737549</v>
      </c>
      <c r="DV212">
        <f>(DS212*'Default-Data'!$F$19/geo_dollar_index)/'SouthAfrica-IO-Data'!$AT25</f>
        <v>4.3273073013063827</v>
      </c>
      <c r="DW212" s="84">
        <v>3416.9209392218495</v>
      </c>
      <c r="DX212" s="84">
        <v>764.40995296498795</v>
      </c>
      <c r="DY212">
        <f>DJ212*'SouthAfrica-IO-Data'!AR25</f>
        <v>0</v>
      </c>
      <c r="DZ212">
        <f>DW212*'SouthAfrica-IO-Data'!$AR25</f>
        <v>1038.3754071233373</v>
      </c>
      <c r="EA212">
        <f>DX212*'SouthAfrica-IO-Data'!$AR25</f>
        <v>232.2981743615974</v>
      </c>
      <c r="EB212">
        <f>DJ212*'SouthAfrica-IO-Data'!$AS25</f>
        <v>0</v>
      </c>
      <c r="EC212">
        <f>DZ212*'SouthAfrica-IO-Data'!$AS25</f>
        <v>252.64531808725616</v>
      </c>
      <c r="ED212">
        <f>EA212*'SouthAfrica-IO-Data'!$AS25</f>
        <v>56.520065623726424</v>
      </c>
      <c r="EE212">
        <f>(EB212*'Default-Data'!$F$19/geo_dollar_index)/'SouthAfrica-IO-Data'!$AT25</f>
        <v>0</v>
      </c>
      <c r="EF212">
        <f>(EC212*'Default-Data'!$F$19/geo_dollar_index)/'SouthAfrica-IO-Data'!$AT25</f>
        <v>1.5461405363818605E-2</v>
      </c>
      <c r="EG212">
        <f>(ED212*'Default-Data'!$F$19/geo_dollar_index)/'SouthAfrica-IO-Data'!$AT25</f>
        <v>3.4589188211128904E-3</v>
      </c>
      <c r="EI212" t="s">
        <v>141</v>
      </c>
      <c r="EJ212">
        <v>0</v>
      </c>
      <c r="EK212">
        <v>0</v>
      </c>
      <c r="EM212" s="84">
        <v>1215510.7227182435</v>
      </c>
      <c r="EN212" s="84">
        <v>272705.54044710146</v>
      </c>
      <c r="EO212">
        <f>EJ212*'Zambia-IO-Data'!BO23</f>
        <v>0</v>
      </c>
      <c r="EP212">
        <f>EM212*'Zambia-IO-Data'!$BO23</f>
        <v>389626.871805573</v>
      </c>
      <c r="EQ212">
        <f>EN212*'Zambia-IO-Data'!$BO23</f>
        <v>87414.618943745794</v>
      </c>
      <c r="ER212">
        <f>EJ212*'Zambia-IO-Data'!BN23</f>
        <v>0</v>
      </c>
      <c r="ES212">
        <f>EM212*'Zambia-IO-Data'!$BN23</f>
        <v>221117.46613235271</v>
      </c>
      <c r="ET212">
        <f>EN212*'Zambia-IO-Data'!$BN23</f>
        <v>49608.742215838509</v>
      </c>
      <c r="EU212">
        <f>(ER212*'Default-Data'!$F$19/geo_dollar_index)/'Zambia-IO-Data'!$BP23</f>
        <v>0</v>
      </c>
      <c r="EV212">
        <f>(ES212*'Default-Data'!$F$19/geo_dollar_index)/'Zambia-IO-Data'!$BP23</f>
        <v>1675.2217672735142</v>
      </c>
      <c r="EW212">
        <f>(ET212*'Default-Data'!$F$19/geo_dollar_index)/'Zambia-IO-Data'!$BP23</f>
        <v>375.84387276439401</v>
      </c>
      <c r="EX212" s="84">
        <v>5818.8808025784638</v>
      </c>
      <c r="EY212" s="84">
        <v>131.15592333486529</v>
      </c>
      <c r="EZ212">
        <f>EK212*'Zambia-IO-Data'!BO23</f>
        <v>0</v>
      </c>
      <c r="FA212">
        <f>EX212*'Zambia-IO-Data'!$BO23</f>
        <v>1865.2178727375046</v>
      </c>
      <c r="FB212">
        <f>EY212*'Zambia-IO-Data'!$BO23</f>
        <v>42.041481965256658</v>
      </c>
      <c r="FC212">
        <f>EK212*'Zambia-IO-Data'!BN23</f>
        <v>0</v>
      </c>
      <c r="FD212">
        <f>EX212*'Zambia-IO-Data'!$BN23</f>
        <v>1058.5313274036735</v>
      </c>
      <c r="FE212">
        <f>EY212*'Zambia-IO-Data'!$BN23</f>
        <v>23.858995971010412</v>
      </c>
      <c r="FF212">
        <f>(FC212*'Default-Data'!$F$19/geo_dollar_index)/'Zambia-IO-Data'!$BP23</f>
        <v>0</v>
      </c>
      <c r="FG212">
        <f>(FD212*'Default-Data'!$F$19/geo_dollar_index)/'Zambia-IO-Data'!$BP23</f>
        <v>8.0196049277543029</v>
      </c>
      <c r="FH212">
        <f>(FE212*'Default-Data'!$F$19/geo_dollar_index)/'Zambia-IO-Data'!$BP23</f>
        <v>0.18075962109661523</v>
      </c>
      <c r="FJ212" t="s">
        <v>283</v>
      </c>
      <c r="FK212">
        <f t="shared" si="436"/>
        <v>0</v>
      </c>
      <c r="FL212">
        <f t="shared" si="437"/>
        <v>0</v>
      </c>
      <c r="FN212">
        <v>3115617.5122406054</v>
      </c>
      <c r="FO212">
        <v>626302.80347282672</v>
      </c>
      <c r="FP212">
        <f>FK212*CustomRegion1!C21</f>
        <v>0</v>
      </c>
      <c r="FQ212">
        <f>FN212*CustomRegion1!$C21</f>
        <v>1139902.8924536409</v>
      </c>
      <c r="FR212">
        <f>FO212*CustomRegion1!$C21</f>
        <v>229143.78110459348</v>
      </c>
      <c r="FS212">
        <f>FK212*CustomRegion1!D21</f>
        <v>0</v>
      </c>
      <c r="FT212">
        <f>FN212*CustomRegion1!$D21</f>
        <v>339129.49097013864</v>
      </c>
      <c r="FU212">
        <f>FO212*CustomRegion1!$D21</f>
        <v>68171.959523415324</v>
      </c>
      <c r="FV212">
        <f>(FS212*'Default-Data'!$C$58/geo_dollar_index)/CustomRegion1!$E21</f>
        <v>0</v>
      </c>
      <c r="FW212">
        <f>(FT212*'Default-Data'!$C$58/geo_dollar_index)/CustomRegion1!$E21</f>
        <v>82.873610613875044</v>
      </c>
      <c r="FX212">
        <f>(FU212*'Default-Data'!$C$58/geo_dollar_index)/CustomRegion1!$E21</f>
        <v>16.659289677717357</v>
      </c>
      <c r="FY212">
        <v>16181.902514891468</v>
      </c>
      <c r="FZ212">
        <v>1694.2498470035298</v>
      </c>
      <c r="GA212">
        <f>FL212*CustomRegion1!C21</f>
        <v>0</v>
      </c>
      <c r="GB212">
        <f>FY212*CustomRegion1!$C21</f>
        <v>5920.4306721405865</v>
      </c>
      <c r="GC212">
        <f>FZ212*CustomRegion1!$C21</f>
        <v>619.87079400820812</v>
      </c>
      <c r="GD212">
        <f>FL212*CustomRegion1!D21</f>
        <v>0</v>
      </c>
      <c r="GE212">
        <f>FY212*CustomRegion1!$D21</f>
        <v>1761.3716514441501</v>
      </c>
      <c r="GF212">
        <f>FZ212*CustomRegion1!$D21</f>
        <v>184.41611845265902</v>
      </c>
      <c r="GG212">
        <f>(GD212*'Default-Data'!$C$58/geo_dollar_index)/CustomRegion1!$E21</f>
        <v>0</v>
      </c>
      <c r="GH212">
        <f>(GE212*'Default-Data'!$C$58/geo_dollar_index)/CustomRegion1!$E21</f>
        <v>0.43042917904463146</v>
      </c>
      <c r="GI212">
        <f>(GF212*'Default-Data'!$C$58/geo_dollar_index)/CustomRegion1!$E21</f>
        <v>4.5066058831532453E-2</v>
      </c>
      <c r="GK212" t="s">
        <v>46</v>
      </c>
      <c r="GL212">
        <f t="shared" si="438"/>
        <v>0</v>
      </c>
      <c r="GM212">
        <f t="shared" si="439"/>
        <v>0</v>
      </c>
      <c r="GO212">
        <v>1757522.048643264</v>
      </c>
      <c r="GP212">
        <v>177992.91140127229</v>
      </c>
      <c r="GQ212">
        <f>GL212*CustomRegion2!C25</f>
        <v>0</v>
      </c>
      <c r="GR212">
        <f>GO212*CustomRegion2!$C25</f>
        <v>660385.05663546431</v>
      </c>
      <c r="GS212">
        <f>GP212*CustomRegion2!$C25</f>
        <v>66880.446232341434</v>
      </c>
      <c r="GT212">
        <f>GL212*CustomRegion2!D25</f>
        <v>0</v>
      </c>
      <c r="GU212">
        <f>GO212*CustomRegion2!$D25</f>
        <v>472916.20277433074</v>
      </c>
      <c r="GV212">
        <f>GP212*CustomRegion2!$D25</f>
        <v>47894.552358883826</v>
      </c>
      <c r="GW212">
        <f>(GT212*'Default-Data'!$C$59/geo_dollar_index)/CustomRegion2!$E25</f>
        <v>0</v>
      </c>
      <c r="GX212">
        <f>(GU212*'Default-Data'!$C$59/geo_dollar_index)/CustomRegion2!$E25</f>
        <v>41.452091396608907</v>
      </c>
      <c r="GY212">
        <f>(GV212*'Default-Data'!$C$59/geo_dollar_index)/CustomRegion2!$E25</f>
        <v>4.1980573939596981</v>
      </c>
      <c r="GZ212">
        <v>1151.2820323249241</v>
      </c>
      <c r="HA212">
        <v>497.87975364522913</v>
      </c>
      <c r="HB212">
        <f>GM212*CustomRegion2!C25</f>
        <v>0</v>
      </c>
      <c r="HC212">
        <f>GZ212*CustomRegion2!$C25</f>
        <v>432.59169960752422</v>
      </c>
      <c r="HD212">
        <f>HA212*CustomRegion2!$C25</f>
        <v>187.07722589453149</v>
      </c>
      <c r="HE212">
        <f>GM212*CustomRegion2!D25</f>
        <v>0</v>
      </c>
      <c r="HF212">
        <f>GZ212*CustomRegion2!$D25</f>
        <v>309.78839068887839</v>
      </c>
      <c r="HG212">
        <f>HA212*CustomRegion2!$D25</f>
        <v>133.97009881832383</v>
      </c>
      <c r="HH212">
        <f>(HE212*'Default-Data'!$C$59/geo_dollar_index)/CustomRegion2!$E25</f>
        <v>0</v>
      </c>
      <c r="HI212">
        <f>(HF212*'Default-Data'!$C$59/geo_dollar_index)/CustomRegion2!$E25</f>
        <v>2.7153598479203529E-2</v>
      </c>
      <c r="HJ212">
        <f>(HG212*'Default-Data'!$C$59/geo_dollar_index)/CustomRegion2!$E25</f>
        <v>1.1742758543800341E-2</v>
      </c>
      <c r="HL212" t="s">
        <v>141</v>
      </c>
      <c r="HM212">
        <f t="shared" si="440"/>
        <v>0</v>
      </c>
      <c r="HN212">
        <f t="shared" si="441"/>
        <v>0</v>
      </c>
      <c r="HP212">
        <v>1215510.7227182435</v>
      </c>
      <c r="HQ212">
        <v>272705.54044710146</v>
      </c>
      <c r="HR212">
        <f>HM212*CustomRegion3!D24</f>
        <v>0</v>
      </c>
      <c r="HS212">
        <f>HP212*CustomRegion3!$D24</f>
        <v>389626.871805573</v>
      </c>
      <c r="HT212">
        <f>HQ212*CustomRegion3!$D24</f>
        <v>87414.618943745794</v>
      </c>
      <c r="HU212">
        <f>HM212*CustomRegion3!E24</f>
        <v>0</v>
      </c>
      <c r="HV212">
        <f>HP212*CustomRegion3!E$12</f>
        <v>381333.28040433914</v>
      </c>
      <c r="HW212">
        <f>HQ212*CustomRegion3!F$12</f>
        <v>28162959.058151901</v>
      </c>
      <c r="HX212">
        <f>(HU212*'Default-Data'!$C$60/geo_dollar_index)/CustomRegion3!$F24</f>
        <v>0</v>
      </c>
      <c r="HY212">
        <f>(HV212*'Default-Data'!$C$60/geo_dollar_index)/CustomRegion3!$F24</f>
        <v>2900.743748905043</v>
      </c>
      <c r="HZ212">
        <f>(HW212*'Default-Data'!$C$60/geo_dollar_index)/CustomRegion3!$F24</f>
        <v>214231.30798334908</v>
      </c>
      <c r="IA212">
        <v>5818.8808025784638</v>
      </c>
      <c r="IB212">
        <v>131.15592333486529</v>
      </c>
      <c r="IC212">
        <f>HN212*CustomRegion3!D24</f>
        <v>0</v>
      </c>
      <c r="ID212">
        <f>IA212*CustomRegion3!$D24</f>
        <v>1865.2178727375046</v>
      </c>
      <c r="IE212">
        <f>IB212*CustomRegion3!$D24</f>
        <v>42.041481965256658</v>
      </c>
      <c r="IF212">
        <f>HN212*CustomRegion3!E24</f>
        <v>0</v>
      </c>
      <c r="IG212">
        <f>IA212*CustomRegion3!$E24</f>
        <v>1058.5313274036735</v>
      </c>
      <c r="IH212">
        <f>IB212*CustomRegion3!$E24</f>
        <v>23.858995971010412</v>
      </c>
      <c r="II212">
        <f>(IF212*'Default-Data'!$C$60/geo_dollar_index)/CustomRegion3!$F24</f>
        <v>0</v>
      </c>
      <c r="IJ212">
        <f>(IG212*'Default-Data'!$C$60/geo_dollar_index)/CustomRegion3!$F24</f>
        <v>8.0520853772075451</v>
      </c>
      <c r="IK212">
        <f>(IH212*'Default-Data'!$C$60/geo_dollar_index)/CustomRegion3!$F24</f>
        <v>0.1814917212173951</v>
      </c>
    </row>
    <row r="213" spans="30:245" x14ac:dyDescent="0.3">
      <c r="AD213">
        <v>212</v>
      </c>
      <c r="AE213" t="s">
        <v>284</v>
      </c>
      <c r="AF213">
        <v>0</v>
      </c>
      <c r="AG213">
        <v>0</v>
      </c>
      <c r="AI213" s="84">
        <v>187712.28055178124</v>
      </c>
      <c r="AJ213" s="84">
        <v>60939.344223021966</v>
      </c>
      <c r="AK213">
        <f>AF213*'Colombia-IO-Data'!AN26</f>
        <v>0</v>
      </c>
      <c r="AL213">
        <f>AI213*'Colombia-IO-Data'!$AN26</f>
        <v>44843.8165400945</v>
      </c>
      <c r="AM213">
        <f>AJ213*'Colombia-IO-Data'!$AN26</f>
        <v>14558.199199210214</v>
      </c>
      <c r="AN213">
        <f>'Colombia-IO-Data'!$AO26*AK213</f>
        <v>0</v>
      </c>
      <c r="AO213">
        <f>'Colombia-IO-Data'!$AO26*AL213</f>
        <v>17813.248140637999</v>
      </c>
      <c r="AP213">
        <f>'Colombia-IO-Data'!$AO26*AM213</f>
        <v>5782.9336310950503</v>
      </c>
      <c r="AQ213">
        <f>(AN213*'Default-Data'!$F$19/geo_dollar_index)/'Colombia-IO-Data'!$AP26</f>
        <v>0</v>
      </c>
      <c r="AR213">
        <f>(AO213*'Default-Data'!$F$19/geo_dollar_index)/'Colombia-IO-Data'!$AP26</f>
        <v>3.2896840824162927</v>
      </c>
      <c r="AS213">
        <f>(AP213*'Default-Data'!$F$19/geo_dollar_index)/'Colombia-IO-Data'!$AP26</f>
        <v>1.0679705669446693</v>
      </c>
      <c r="AT213" s="84">
        <v>570.07511276935861</v>
      </c>
      <c r="AU213" s="84">
        <v>692.54576377157503</v>
      </c>
      <c r="AV213">
        <f>AG213*'Colombia-IO-Data'!AN26</f>
        <v>0</v>
      </c>
      <c r="AW213">
        <f>AT213*'Colombia-IO-Data'!$AN26</f>
        <v>136.18897866434884</v>
      </c>
      <c r="AX213">
        <f>AU213*'Colombia-IO-Data'!$AN26</f>
        <v>165.44679487618868</v>
      </c>
      <c r="AY213">
        <f>AV213*'Colombia-IO-Data'!$AO26</f>
        <v>0</v>
      </c>
      <c r="AZ213">
        <f>AW213*'Colombia-IO-Data'!$AO26</f>
        <v>54.098162425561199</v>
      </c>
      <c r="BA213">
        <f>AX213*'Colombia-IO-Data'!$AO26</f>
        <v>65.720204893081871</v>
      </c>
      <c r="BB213">
        <f>(Calculations!AY213*'Default-Data'!$F$19/geo_dollar_index)/'Colombia-IO-Data'!$AP26</f>
        <v>0</v>
      </c>
      <c r="BC213">
        <f>(Calculations!AZ213*'Default-Data'!$F$19/geo_dollar_index)/'Colombia-IO-Data'!$AP26</f>
        <v>9.990646423059699E-3</v>
      </c>
      <c r="BD213">
        <f>(Calculations!BA213*'Default-Data'!$F$19/geo_dollar_index)/'Colombia-IO-Data'!$AP26</f>
        <v>1.2136961783892009E-2</v>
      </c>
      <c r="BF213" t="s">
        <v>941</v>
      </c>
      <c r="BG213">
        <f t="shared" si="430"/>
        <v>0</v>
      </c>
      <c r="BH213">
        <f t="shared" si="431"/>
        <v>0</v>
      </c>
      <c r="BJ213" s="84">
        <v>540922.67868019175</v>
      </c>
      <c r="BK213" s="84">
        <v>658696.59756701579</v>
      </c>
      <c r="BL213">
        <f>BG213*'Mexico-IO-Data'!AQ26</f>
        <v>0</v>
      </c>
      <c r="BM213">
        <f>BJ213*'Mexico-IO-Data'!$AQ26</f>
        <v>73320.584664004258</v>
      </c>
      <c r="BN213">
        <f>BK213*'Mexico-IO-Data'!$AQ26</f>
        <v>89284.516167157868</v>
      </c>
      <c r="BO213">
        <f>BG213*'Mexico-IO-Data'!AQ26</f>
        <v>0</v>
      </c>
      <c r="BP213">
        <f>BJ213*'Mexico-IO-Data'!$AR26</f>
        <v>31435.505467295108</v>
      </c>
      <c r="BQ213">
        <f>BK213*'Mexico-IO-Data'!$AR26</f>
        <v>38279.889733277079</v>
      </c>
      <c r="BR213">
        <f>(BO213*'Default-Data'!$F$19/geo_dollar_index)/'Mexico-IO-Data'!$AS26</f>
        <v>0</v>
      </c>
      <c r="BS213">
        <f>(BP213*'Default-Data'!$F$19/geo_dollar_index)/'Mexico-IO-Data'!$AS26</f>
        <v>3.1555250103197592</v>
      </c>
      <c r="BT213">
        <f>(BQ213*'Default-Data'!$F$19/geo_dollar_index)/'Mexico-IO-Data'!$AS26</f>
        <v>3.8425706108435014</v>
      </c>
      <c r="BU213" s="84">
        <v>1547.5541237861653</v>
      </c>
      <c r="BV213" s="84">
        <v>1174.3927591695747</v>
      </c>
      <c r="BW213">
        <f>BH213*'Mexico-IO-Data'!AQ26</f>
        <v>0</v>
      </c>
      <c r="BX213">
        <f>BU213*'Mexico-IO-Data'!$AQ26</f>
        <v>209.76671459226722</v>
      </c>
      <c r="BY213">
        <f>BV213*'Mexico-IO-Data'!$AQ26</f>
        <v>159.18571566934665</v>
      </c>
      <c r="BZ213">
        <f>BH213*'Mexico-IO-Data'!AR26</f>
        <v>0</v>
      </c>
      <c r="CA213">
        <f>BU213*'Mexico-IO-Data'!$AR26</f>
        <v>89.935489926051332</v>
      </c>
      <c r="CB213">
        <f>BV213*'Mexico-IO-Data'!$AR26</f>
        <v>68.249366234196401</v>
      </c>
      <c r="CC213">
        <f>(BZ213*'Default-Data'!$F$19/geo_dollar_index)/'Mexico-IO-Data'!$AS26</f>
        <v>0</v>
      </c>
      <c r="CD213">
        <f>(CA213*'Default-Data'!$F$19/geo_dollar_index)/'Mexico-IO-Data'!$AS26</f>
        <v>9.027807364900468E-3</v>
      </c>
      <c r="CE213">
        <f>(CB213*'Default-Data'!$F$19/geo_dollar_index)/'Mexico-IO-Data'!$AS26</f>
        <v>6.8509342824004749E-3</v>
      </c>
      <c r="CG213" t="s">
        <v>284</v>
      </c>
      <c r="CH213">
        <f t="shared" si="432"/>
        <v>0</v>
      </c>
      <c r="CI213">
        <f t="shared" si="433"/>
        <v>0</v>
      </c>
      <c r="CK213" s="84">
        <v>4987240.8035809724</v>
      </c>
      <c r="CL213" s="84">
        <v>2883518.9040160803</v>
      </c>
      <c r="CM213">
        <f>CH213*'Philippines-IO-Data'!AN26</f>
        <v>0</v>
      </c>
      <c r="CN213">
        <f>CK213*'Philippines-IO-Data'!$AN26</f>
        <v>1229151.680961285</v>
      </c>
      <c r="CO213">
        <f>CL213*'Philippines-IO-Data'!$AN26</f>
        <v>710669.93705419591</v>
      </c>
      <c r="CP213">
        <f>CH213*'Philippines-IO-Data'!AO26</f>
        <v>0</v>
      </c>
      <c r="CQ213">
        <f>CK213*'Philippines-IO-Data'!$AO26</f>
        <v>461227.18764973135</v>
      </c>
      <c r="CR213">
        <f>CL213*'Philippines-IO-Data'!$AO26</f>
        <v>266671.96692793083</v>
      </c>
      <c r="CS213" s="31">
        <f>(CP213*'Default-Data'!$F$19/geo_dollar_index)/'Philippines-IO-Data'!$AP26</f>
        <v>0</v>
      </c>
      <c r="CT213" s="31">
        <f>(CQ213*'Default-Data'!$F$19/geo_dollar_index)/'Philippines-IO-Data'!$AP26</f>
        <v>112.24181265049181</v>
      </c>
      <c r="CU213" s="31">
        <f>(CR213*'Default-Data'!$F$19/geo_dollar_index)/'Philippines-IO-Data'!$AP26</f>
        <v>64.895881579717184</v>
      </c>
      <c r="CV213" s="84">
        <v>15492.618030541662</v>
      </c>
      <c r="CW213" s="84">
        <v>7464.3636676528895</v>
      </c>
      <c r="CX213">
        <f>CI213*'Philippines-IO-Data'!AN26</f>
        <v>0</v>
      </c>
      <c r="CY213">
        <f>CV213*'Philippines-IO-Data'!$AN26</f>
        <v>3818.299184803383</v>
      </c>
      <c r="CZ213">
        <f>CW213*'Philippines-IO-Data'!$AN26</f>
        <v>1839.661550493835</v>
      </c>
      <c r="DA213">
        <f>CI213*'Philippines-IO-Data'!AO26</f>
        <v>0</v>
      </c>
      <c r="DB213">
        <f>CV213*'Philippines-IO-Data'!$AO26</f>
        <v>1432.7795518571122</v>
      </c>
      <c r="DC213">
        <f>CW213*'Philippines-IO-Data'!$AO26</f>
        <v>690.31506550764038</v>
      </c>
      <c r="DD213" s="31">
        <f>(DA213*'Default-Data'!$F$19/geo_dollar_index)/'Philippines-IO-Data'!$AP26</f>
        <v>0</v>
      </c>
      <c r="DE213" s="31">
        <f>(DB213*'Default-Data'!$F$19/geo_dollar_index)/'Philippines-IO-Data'!$AP26</f>
        <v>0.34867366524614124</v>
      </c>
      <c r="DF213" s="31">
        <f>(DC213*'Default-Data'!$F$19/geo_dollar_index)/'Philippines-IO-Data'!$AP26</f>
        <v>0.16799142879530918</v>
      </c>
      <c r="DH213" t="s">
        <v>941</v>
      </c>
      <c r="DI213">
        <f t="shared" si="434"/>
        <v>0</v>
      </c>
      <c r="DJ213">
        <f t="shared" si="435"/>
        <v>0</v>
      </c>
      <c r="DL213" s="84">
        <v>194503.06006795276</v>
      </c>
      <c r="DM213" s="84">
        <v>511283.59022273985</v>
      </c>
      <c r="DN213">
        <f>DI213*'SouthAfrica-IO-Data'!AR26</f>
        <v>0</v>
      </c>
      <c r="DO213">
        <f>DL213*'SouthAfrica-IO-Data'!$AR26</f>
        <v>49504.870805183135</v>
      </c>
      <c r="DP213">
        <f>DM213*'SouthAfrica-IO-Data'!$AR26</f>
        <v>130131.77309366813</v>
      </c>
      <c r="DQ213">
        <f>DI213*'SouthAfrica-IO-Data'!AS26</f>
        <v>0</v>
      </c>
      <c r="DR213">
        <f>DL213*'SouthAfrica-IO-Data'!$AS26</f>
        <v>34607.102756678003</v>
      </c>
      <c r="DS213">
        <f>DM213*'SouthAfrica-IO-Data'!$AS26</f>
        <v>90970.516034348824</v>
      </c>
      <c r="DT213">
        <f>(DQ213*'Default-Data'!$F$19/geo_dollar_index)/'SouthAfrica-IO-Data'!$AT26</f>
        <v>0</v>
      </c>
      <c r="DU213">
        <f>(DR213*'Default-Data'!$F$19/geo_dollar_index)/'SouthAfrica-IO-Data'!$AT26</f>
        <v>2.1178878288317384</v>
      </c>
      <c r="DV213">
        <f>(DS213*'Default-Data'!$F$19/geo_dollar_index)/'SouthAfrica-IO-Data'!$AT26</f>
        <v>5.5672198290136254</v>
      </c>
      <c r="DW213" s="84">
        <v>333.68393083122857</v>
      </c>
      <c r="DX213" s="84">
        <v>1344.8226734731145</v>
      </c>
      <c r="DY213">
        <f>DJ213*'SouthAfrica-IO-Data'!AR26</f>
        <v>0</v>
      </c>
      <c r="DZ213">
        <f>DW213*'SouthAfrica-IO-Data'!$AR26</f>
        <v>84.929151653421115</v>
      </c>
      <c r="EA213">
        <f>DX213*'SouthAfrica-IO-Data'!$AR26</f>
        <v>342.28393467387292</v>
      </c>
      <c r="EB213">
        <f>DJ213*'SouthAfrica-IO-Data'!$AS26</f>
        <v>0</v>
      </c>
      <c r="EC213">
        <f>DZ213*'SouthAfrica-IO-Data'!$AS26</f>
        <v>15.111082968466381</v>
      </c>
      <c r="ED213">
        <f>EA213*'SouthAfrica-IO-Data'!$AS26</f>
        <v>60.90112564337231</v>
      </c>
      <c r="EE213">
        <f>(EB213*'Default-Data'!$F$19/geo_dollar_index)/'SouthAfrica-IO-Data'!$AT26</f>
        <v>0</v>
      </c>
      <c r="EF213">
        <f>(EC213*'Default-Data'!$F$19/geo_dollar_index)/'SouthAfrica-IO-Data'!$AT26</f>
        <v>9.2476908351439265E-4</v>
      </c>
      <c r="EG213">
        <f>(ED213*'Default-Data'!$F$19/geo_dollar_index)/'SouthAfrica-IO-Data'!$AT26</f>
        <v>3.7270312302396238E-3</v>
      </c>
      <c r="EI213" t="s">
        <v>142</v>
      </c>
      <c r="EJ213">
        <f>AF201</f>
        <v>7347435.6261621788</v>
      </c>
      <c r="EK213">
        <f>AG201</f>
        <v>399191.07684264664</v>
      </c>
      <c r="EM213" s="84">
        <v>12191059.929796282</v>
      </c>
      <c r="EN213" s="84">
        <v>1565684.7514714934</v>
      </c>
      <c r="EO213">
        <f>EJ213*'Zambia-IO-Data'!BO24</f>
        <v>1795068.2519616473</v>
      </c>
      <c r="EP213">
        <f>EM213*'Zambia-IO-Data'!$BO24</f>
        <v>2978424.8207384101</v>
      </c>
      <c r="EQ213">
        <f>EN213*'Zambia-IO-Data'!$BO24</f>
        <v>382515.90526897443</v>
      </c>
      <c r="ER213">
        <f>EJ213*'Zambia-IO-Data'!BN24</f>
        <v>65467.895629444349</v>
      </c>
      <c r="ES213">
        <f>EM213*'Zambia-IO-Data'!$BN24</f>
        <v>108626.06761116894</v>
      </c>
      <c r="ET213">
        <f>EN213*'Zambia-IO-Data'!$BN24</f>
        <v>13950.729358276618</v>
      </c>
      <c r="EU213">
        <f>(ER213*'Default-Data'!$F$19/geo_dollar_index)/'Zambia-IO-Data'!$BP24</f>
        <v>45.147232433653585</v>
      </c>
      <c r="EV213">
        <f>(ES213*'Default-Data'!$F$19/geo_dollar_index)/'Zambia-IO-Data'!$BP24</f>
        <v>74.909484651123435</v>
      </c>
      <c r="EW213">
        <f>(ET213*'Default-Data'!$F$19/geo_dollar_index)/'Zambia-IO-Data'!$BP24</f>
        <v>9.6205447708607679</v>
      </c>
      <c r="EX213" s="84">
        <v>335593.92649837938</v>
      </c>
      <c r="EY213" s="84">
        <v>757.48491993604694</v>
      </c>
      <c r="EZ213">
        <f>EK213*'Zambia-IO-Data'!BO24</f>
        <v>97527.255081363604</v>
      </c>
      <c r="FA213">
        <f>EX213*'Zambia-IO-Data'!$BO24</f>
        <v>81989.694589954946</v>
      </c>
      <c r="FB213">
        <f>EY213*'Zambia-IO-Data'!$BO24</f>
        <v>185.06281651182647</v>
      </c>
      <c r="FC213">
        <f>EK213*'Zambia-IO-Data'!BN24</f>
        <v>3556.9144235688518</v>
      </c>
      <c r="FD213">
        <f>EX213*'Zambia-IO-Data'!$BN24</f>
        <v>2990.2443888912767</v>
      </c>
      <c r="FE213">
        <f>EY213*'Zambia-IO-Data'!$BN24</f>
        <v>6.7494220027830591</v>
      </c>
      <c r="FF213">
        <f>(FC213*'Default-Data'!$F$19/geo_dollar_index)/'Zambia-IO-Data'!$BP24</f>
        <v>2.4528792423145256</v>
      </c>
      <c r="FG213">
        <f>(FD213*'Default-Data'!$F$19/geo_dollar_index)/'Zambia-IO-Data'!$BP24</f>
        <v>2.0620986387408142</v>
      </c>
      <c r="FH213">
        <f>(FE213*'Default-Data'!$F$19/geo_dollar_index)/'Zambia-IO-Data'!$BP24</f>
        <v>4.6544603430847854E-3</v>
      </c>
      <c r="FJ213" t="s">
        <v>284</v>
      </c>
      <c r="FK213">
        <f t="shared" si="436"/>
        <v>0</v>
      </c>
      <c r="FL213">
        <f t="shared" si="437"/>
        <v>0</v>
      </c>
      <c r="FN213">
        <v>9857033.8022847865</v>
      </c>
      <c r="FO213">
        <v>6855482.30844214</v>
      </c>
      <c r="FP213">
        <f>FK213*CustomRegion1!C22</f>
        <v>0</v>
      </c>
      <c r="FQ213">
        <f>FN213*CustomRegion1!$C22</f>
        <v>2429357.2627716493</v>
      </c>
      <c r="FR213">
        <f>FO213*CustomRegion1!$C22</f>
        <v>1689597.1009002826</v>
      </c>
      <c r="FS213">
        <f>FK213*CustomRegion1!D22</f>
        <v>0</v>
      </c>
      <c r="FT213">
        <f>FN213*CustomRegion1!$D22</f>
        <v>911592.63373281714</v>
      </c>
      <c r="FU213">
        <f>FO213*CustomRegion1!$D22</f>
        <v>634004.84348678379</v>
      </c>
      <c r="FV213">
        <f>(FS213*'Default-Data'!$C$58/geo_dollar_index)/CustomRegion1!$E22</f>
        <v>0</v>
      </c>
      <c r="FW213">
        <f>(FT213*'Default-Data'!$C$58/geo_dollar_index)/CustomRegion1!$E22</f>
        <v>222.76733512716663</v>
      </c>
      <c r="FX213">
        <f>(FU213*'Default-Data'!$C$58/geo_dollar_index)/CustomRegion1!$E22</f>
        <v>154.93276735128003</v>
      </c>
      <c r="FY213">
        <v>31816.435188650532</v>
      </c>
      <c r="FZ213">
        <v>18545.182598272426</v>
      </c>
      <c r="GA213">
        <f>FL213*CustomRegion1!C22</f>
        <v>0</v>
      </c>
      <c r="GB213">
        <f>FY213*CustomRegion1!$C22</f>
        <v>7841.4550920111069</v>
      </c>
      <c r="GC213">
        <f>FZ213*CustomRegion1!$C22</f>
        <v>4570.6319911469318</v>
      </c>
      <c r="GD213">
        <f>FL213*CustomRegion1!D22</f>
        <v>0</v>
      </c>
      <c r="GE213">
        <f>FY213*CustomRegion1!$D22</f>
        <v>2942.4295920430541</v>
      </c>
      <c r="GF213">
        <f>FZ213*CustomRegion1!$D22</f>
        <v>1715.0851043948501</v>
      </c>
      <c r="GG213">
        <f>(GD213*'Default-Data'!$C$58/geo_dollar_index)/CustomRegion1!$E22</f>
        <v>0</v>
      </c>
      <c r="GH213">
        <f>(GE213*'Default-Data'!$C$58/geo_dollar_index)/CustomRegion1!$E22</f>
        <v>0.71904617782471469</v>
      </c>
      <c r="GI213">
        <f>(GF213*'Default-Data'!$C$58/geo_dollar_index)/CustomRegion1!$E22</f>
        <v>0.41911806226192072</v>
      </c>
      <c r="GK213" t="s">
        <v>47</v>
      </c>
      <c r="GL213">
        <f t="shared" si="438"/>
        <v>0</v>
      </c>
      <c r="GM213">
        <f t="shared" si="439"/>
        <v>0</v>
      </c>
      <c r="GO213">
        <v>2556585.4160927096</v>
      </c>
      <c r="GP213">
        <v>1206478.5722010629</v>
      </c>
      <c r="GQ213">
        <f>GL213*CustomRegion2!C26</f>
        <v>0</v>
      </c>
      <c r="GR213">
        <f>GO213*CustomRegion2!$C26</f>
        <v>420023.61478801351</v>
      </c>
      <c r="GS213">
        <f>GP213*CustomRegion2!$C26</f>
        <v>198213.40130878516</v>
      </c>
      <c r="GT213">
        <f>GL213*CustomRegion2!D26</f>
        <v>0</v>
      </c>
      <c r="GU213">
        <f>GO213*CustomRegion2!$D26</f>
        <v>176822.87783096434</v>
      </c>
      <c r="GV213">
        <f>GP213*CustomRegion2!$D26</f>
        <v>83444.508380254614</v>
      </c>
      <c r="GW213">
        <f>(GT213*'Default-Data'!$C$59/geo_dollar_index)/CustomRegion2!$E26</f>
        <v>0</v>
      </c>
      <c r="GX213">
        <f>(GU213*'Default-Data'!$C$59/geo_dollar_index)/CustomRegion2!$E26</f>
        <v>17.749643439734836</v>
      </c>
      <c r="GY213">
        <f>(GV213*'Default-Data'!$C$59/geo_dollar_index)/CustomRegion2!$E26</f>
        <v>8.3762366551310627</v>
      </c>
      <c r="GZ213">
        <v>2240.1098820654702</v>
      </c>
      <c r="HA213">
        <v>3374.7481828167724</v>
      </c>
      <c r="HB213">
        <f>GM213*CustomRegion2!C26</f>
        <v>0</v>
      </c>
      <c r="HC213">
        <f>GZ213*CustomRegion2!$C26</f>
        <v>368.02957736709919</v>
      </c>
      <c r="HD213">
        <f>HA213*CustomRegion2!$C26</f>
        <v>554.44027874974722</v>
      </c>
      <c r="HE213">
        <f>GM213*CustomRegion2!D26</f>
        <v>0</v>
      </c>
      <c r="HF213">
        <f>GZ213*CustomRegion2!$D26</f>
        <v>154.93426251713964</v>
      </c>
      <c r="HG213">
        <f>HA213*CustomRegion2!$D26</f>
        <v>233.41003272735546</v>
      </c>
      <c r="HH213">
        <f>(HE213*'Default-Data'!$C$59/geo_dollar_index)/CustomRegion2!$E26</f>
        <v>0</v>
      </c>
      <c r="HI213">
        <f>(HF213*'Default-Data'!$C$59/geo_dollar_index)/CustomRegion2!$E26</f>
        <v>1.5552444061601695E-2</v>
      </c>
      <c r="HJ213">
        <f>(HG213*'Default-Data'!$C$59/geo_dollar_index)/CustomRegion2!$E26</f>
        <v>2.3429914199948096E-2</v>
      </c>
      <c r="HL213" t="s">
        <v>142</v>
      </c>
      <c r="HM213">
        <f t="shared" si="440"/>
        <v>7347435.6261621788</v>
      </c>
      <c r="HN213">
        <f t="shared" si="441"/>
        <v>399191.07684264664</v>
      </c>
      <c r="HP213">
        <v>12191059.929796282</v>
      </c>
      <c r="HQ213">
        <v>1565684.7514714934</v>
      </c>
      <c r="HR213">
        <f>HM213*CustomRegion3!D25</f>
        <v>1795068.2519616473</v>
      </c>
      <c r="HS213">
        <f>HP213*CustomRegion3!$D25</f>
        <v>2978424.8207384101</v>
      </c>
      <c r="HT213">
        <f>HQ213*CustomRegion3!$D25</f>
        <v>382515.90526897443</v>
      </c>
      <c r="HU213">
        <f>HM213*CustomRegion3!E25</f>
        <v>65467.895629444349</v>
      </c>
      <c r="HV213">
        <f>HP213*CustomRegion3!E$12</f>
        <v>3824611.9822282456</v>
      </c>
      <c r="HW213">
        <f>HQ213*CustomRegion3!F$12</f>
        <v>161692041.46484026</v>
      </c>
      <c r="HX213">
        <f>(HU213*'Default-Data'!$C$60/geo_dollar_index)/CustomRegion3!$F25</f>
        <v>45.330084633260086</v>
      </c>
      <c r="HY213">
        <f>(HV213*'Default-Data'!$C$60/geo_dollar_index)/CustomRegion3!$F25</f>
        <v>2648.1679787766598</v>
      </c>
      <c r="HZ213">
        <f>(HW213*'Default-Data'!$C$60/geo_dollar_index)/CustomRegion3!$F25</f>
        <v>111955.85032412957</v>
      </c>
      <c r="IA213">
        <v>335593.92649837938</v>
      </c>
      <c r="IB213">
        <v>757.48491993604694</v>
      </c>
      <c r="IC213">
        <f>HN213*CustomRegion3!D25</f>
        <v>97527.255081363604</v>
      </c>
      <c r="ID213">
        <f>IA213*CustomRegion3!$D25</f>
        <v>81989.694589954946</v>
      </c>
      <c r="IE213">
        <f>IB213*CustomRegion3!$D25</f>
        <v>185.06281651182647</v>
      </c>
      <c r="IF213">
        <f>HN213*CustomRegion3!E25</f>
        <v>3556.9144235688518</v>
      </c>
      <c r="IG213">
        <f>IA213*CustomRegion3!$E25</f>
        <v>2990.2443888912767</v>
      </c>
      <c r="IH213">
        <f>IB213*CustomRegion3!$E25</f>
        <v>6.7494220027830591</v>
      </c>
      <c r="II213">
        <f>(IF213*'Default-Data'!$C$60/geo_dollar_index)/CustomRegion3!$F25</f>
        <v>2.4628137242450725</v>
      </c>
      <c r="IJ213">
        <f>(IG213*'Default-Data'!$C$60/geo_dollar_index)/CustomRegion3!$F25</f>
        <v>2.0704504080868849</v>
      </c>
      <c r="IK213">
        <f>(IH213*'Default-Data'!$C$60/geo_dollar_index)/CustomRegion3!$F25</f>
        <v>4.6733115165861726E-3</v>
      </c>
    </row>
    <row r="214" spans="30:245" x14ac:dyDescent="0.3">
      <c r="AD214">
        <v>213</v>
      </c>
      <c r="AE214" t="s">
        <v>285</v>
      </c>
      <c r="AF214">
        <v>0</v>
      </c>
      <c r="AG214">
        <v>0</v>
      </c>
      <c r="AI214" s="84">
        <v>1465560.8075344448</v>
      </c>
      <c r="AJ214" s="84">
        <v>227099.56161713973</v>
      </c>
      <c r="AK214">
        <f>AF214*'Colombia-IO-Data'!AN27</f>
        <v>0</v>
      </c>
      <c r="AL214">
        <f>AI214*'Colombia-IO-Data'!$AN27</f>
        <v>370687.58084419026</v>
      </c>
      <c r="AM214">
        <f>AJ214*'Colombia-IO-Data'!$AN27</f>
        <v>57440.801278151746</v>
      </c>
      <c r="AN214">
        <f>'Colombia-IO-Data'!$AO27*AK214</f>
        <v>0</v>
      </c>
      <c r="AO214">
        <f>'Colombia-IO-Data'!$AO27*AL214</f>
        <v>191867.1498514633</v>
      </c>
      <c r="AP214">
        <f>'Colombia-IO-Data'!$AO27*AM214</f>
        <v>29731.243764154275</v>
      </c>
      <c r="AQ214">
        <f>(AN214*'Default-Data'!$F$19/geo_dollar_index)/'Colombia-IO-Data'!$AP27</f>
        <v>0</v>
      </c>
      <c r="AR214">
        <f>(AO214*'Default-Data'!$F$19/geo_dollar_index)/'Colombia-IO-Data'!$AP27</f>
        <v>35.433308053740163</v>
      </c>
      <c r="AS214">
        <f>(AP214*'Default-Data'!$F$19/geo_dollar_index)/'Colombia-IO-Data'!$AP27</f>
        <v>5.4906549658536301</v>
      </c>
      <c r="AT214" s="84">
        <v>6519.0311435702488</v>
      </c>
      <c r="AU214" s="84">
        <v>6975.4363036221966</v>
      </c>
      <c r="AV214">
        <f>AG214*'Colombia-IO-Data'!AN27</f>
        <v>0</v>
      </c>
      <c r="AW214">
        <f>AT214*'Colombia-IO-Data'!$AN27</f>
        <v>1648.8731628429518</v>
      </c>
      <c r="AX214">
        <f>AU214*'Colombia-IO-Data'!$AN27</f>
        <v>1764.3127432374936</v>
      </c>
      <c r="AY214">
        <f>AV214*'Colombia-IO-Data'!$AO27</f>
        <v>0</v>
      </c>
      <c r="AZ214">
        <f>AW214*'Colombia-IO-Data'!$AO27</f>
        <v>853.45344859077227</v>
      </c>
      <c r="BA214">
        <f>AX214*'Colombia-IO-Data'!$AO27</f>
        <v>913.20474433126651</v>
      </c>
      <c r="BB214">
        <f>(Calculations!AY214*'Default-Data'!$F$19/geo_dollar_index)/'Colombia-IO-Data'!$AP27</f>
        <v>0</v>
      </c>
      <c r="BC214">
        <f>(Calculations!AZ214*'Default-Data'!$F$19/geo_dollar_index)/'Colombia-IO-Data'!$AP27</f>
        <v>0.15761259275939096</v>
      </c>
      <c r="BD214">
        <f>(Calculations!BA214*'Default-Data'!$F$19/geo_dollar_index)/'Colombia-IO-Data'!$AP27</f>
        <v>0.16864723871218756</v>
      </c>
      <c r="BF214" t="s">
        <v>942</v>
      </c>
      <c r="BG214">
        <f t="shared" si="430"/>
        <v>0</v>
      </c>
      <c r="BH214">
        <f t="shared" si="431"/>
        <v>0</v>
      </c>
      <c r="BJ214" s="84">
        <v>687990.03695130826</v>
      </c>
      <c r="BK214" s="84">
        <v>319135.71624032001</v>
      </c>
      <c r="BL214">
        <f>BG214*'Mexico-IO-Data'!AQ27</f>
        <v>0</v>
      </c>
      <c r="BM214">
        <f>BJ214*'Mexico-IO-Data'!$AQ27</f>
        <v>184584.5157835132</v>
      </c>
      <c r="BN214">
        <f>BK214*'Mexico-IO-Data'!$AQ27</f>
        <v>85622.623130534164</v>
      </c>
      <c r="BO214">
        <f>BG214*'Mexico-IO-Data'!AQ27</f>
        <v>0</v>
      </c>
      <c r="BP214">
        <f>BJ214*'Mexico-IO-Data'!$AR27</f>
        <v>63688.101496121322</v>
      </c>
      <c r="BQ214">
        <f>BK214*'Mexico-IO-Data'!$AR27</f>
        <v>29542.793929135583</v>
      </c>
      <c r="BR214">
        <f>(BO214*'Default-Data'!$F$19/geo_dollar_index)/'Mexico-IO-Data'!$AS27</f>
        <v>0</v>
      </c>
      <c r="BS214">
        <f>(BP214*'Default-Data'!$F$19/geo_dollar_index)/'Mexico-IO-Data'!$AS27</f>
        <v>7.1761845211781399</v>
      </c>
      <c r="BT214">
        <f>(BQ214*'Default-Data'!$F$19/geo_dollar_index)/'Mexico-IO-Data'!$AS27</f>
        <v>3.3287935348415059</v>
      </c>
      <c r="BU214" s="84">
        <v>3081.5467327408855</v>
      </c>
      <c r="BV214" s="84">
        <v>568.98832592936969</v>
      </c>
      <c r="BW214">
        <f>BH214*'Mexico-IO-Data'!AQ27</f>
        <v>0</v>
      </c>
      <c r="BX214">
        <f>BU214*'Mexico-IO-Data'!$AQ27</f>
        <v>826.7646055570716</v>
      </c>
      <c r="BY214">
        <f>BV214*'Mexico-IO-Data'!$AQ27</f>
        <v>152.65691214592053</v>
      </c>
      <c r="BZ214">
        <f>BH214*'Mexico-IO-Data'!AR27</f>
        <v>0</v>
      </c>
      <c r="CA214">
        <f>BU214*'Mexico-IO-Data'!$AR27</f>
        <v>285.26264994987491</v>
      </c>
      <c r="CB214">
        <f>BV214*'Mexico-IO-Data'!$AR27</f>
        <v>52.671963699472215</v>
      </c>
      <c r="CC214">
        <f>(BZ214*'Default-Data'!$F$19/geo_dollar_index)/'Mexico-IO-Data'!$AS27</f>
        <v>0</v>
      </c>
      <c r="CD214">
        <f>(CA214*'Default-Data'!$F$19/geo_dollar_index)/'Mexico-IO-Data'!$AS27</f>
        <v>3.2142540991981376E-2</v>
      </c>
      <c r="CE214">
        <f>(CB214*'Default-Data'!$F$19/geo_dollar_index)/'Mexico-IO-Data'!$AS27</f>
        <v>5.934919109234698E-3</v>
      </c>
      <c r="CG214" t="s">
        <v>285</v>
      </c>
      <c r="CH214">
        <f t="shared" si="432"/>
        <v>0</v>
      </c>
      <c r="CI214">
        <f t="shared" si="433"/>
        <v>0</v>
      </c>
      <c r="CK214" s="84">
        <v>342978.34263982129</v>
      </c>
      <c r="CL214" s="84">
        <v>1638137.9972313368</v>
      </c>
      <c r="CM214">
        <f>CH214*'Philippines-IO-Data'!AN27</f>
        <v>0</v>
      </c>
      <c r="CN214">
        <f>CK214*'Philippines-IO-Data'!$AN27</f>
        <v>89117.461792365939</v>
      </c>
      <c r="CO214">
        <f>CL214*'Philippines-IO-Data'!$AN27</f>
        <v>425644.07786002528</v>
      </c>
      <c r="CP214">
        <f>CH214*'Philippines-IO-Data'!AO27</f>
        <v>0</v>
      </c>
      <c r="CQ214">
        <f>CK214*'Philippines-IO-Data'!$AO27</f>
        <v>29801.731767097321</v>
      </c>
      <c r="CR214">
        <f>CL214*'Philippines-IO-Data'!$AO27</f>
        <v>142339.45156778005</v>
      </c>
      <c r="CS214" s="31">
        <f>(CP214*'Default-Data'!$F$19/geo_dollar_index)/'Philippines-IO-Data'!$AP27</f>
        <v>0</v>
      </c>
      <c r="CT214" s="31">
        <f>(CQ214*'Default-Data'!$F$19/geo_dollar_index)/'Philippines-IO-Data'!$AP27</f>
        <v>7.2523920602075025</v>
      </c>
      <c r="CU214" s="31">
        <f>(CR214*'Default-Data'!$F$19/geo_dollar_index)/'Philippines-IO-Data'!$AP27</f>
        <v>34.638977240382168</v>
      </c>
      <c r="CV214" s="84">
        <v>2111.8327207264733</v>
      </c>
      <c r="CW214" s="84">
        <v>4240.5332360072116</v>
      </c>
      <c r="CX214">
        <f>CI214*'Philippines-IO-Data'!AN27</f>
        <v>0</v>
      </c>
      <c r="CY214">
        <f>CV214*'Philippines-IO-Data'!$AN27</f>
        <v>548.72611008809133</v>
      </c>
      <c r="CZ214">
        <f>CW214*'Philippines-IO-Data'!$AN27</f>
        <v>1101.8350480397187</v>
      </c>
      <c r="DA214">
        <f>CI214*'Philippines-IO-Data'!AO27</f>
        <v>0</v>
      </c>
      <c r="DB214">
        <f>CV214*'Philippines-IO-Data'!$AO27</f>
        <v>183.49926061122241</v>
      </c>
      <c r="DC214">
        <f>CW214*'Philippines-IO-Data'!$AO27</f>
        <v>368.46418078840935</v>
      </c>
      <c r="DD214" s="31">
        <f>(DA214*'Default-Data'!$F$19/geo_dollar_index)/'Philippines-IO-Data'!$AP27</f>
        <v>0</v>
      </c>
      <c r="DE214" s="31">
        <f>(DB214*'Default-Data'!$F$19/geo_dollar_index)/'Philippines-IO-Data'!$AP27</f>
        <v>4.4655411004673878E-2</v>
      </c>
      <c r="DF214" s="31">
        <f>(DC214*'Default-Data'!$F$19/geo_dollar_index)/'Philippines-IO-Data'!$AP27</f>
        <v>8.9667497181188049E-2</v>
      </c>
      <c r="DH214" t="s">
        <v>942</v>
      </c>
      <c r="DI214">
        <f t="shared" si="434"/>
        <v>0</v>
      </c>
      <c r="DJ214">
        <f t="shared" si="435"/>
        <v>0</v>
      </c>
      <c r="DL214" s="84">
        <v>1556978.8964596081</v>
      </c>
      <c r="DM214" s="84">
        <v>985096.70834544138</v>
      </c>
      <c r="DN214">
        <f>DI214*'SouthAfrica-IO-Data'!AR27</f>
        <v>0</v>
      </c>
      <c r="DO214">
        <f>DL214*'SouthAfrica-IO-Data'!$AR27</f>
        <v>292875.20936198288</v>
      </c>
      <c r="DP214">
        <f>DM214*'SouthAfrica-IO-Data'!$AR27</f>
        <v>185301.42274536347</v>
      </c>
      <c r="DQ214">
        <f>DI214*'SouthAfrica-IO-Data'!AS27</f>
        <v>0</v>
      </c>
      <c r="DR214">
        <f>DL214*'SouthAfrica-IO-Data'!$AS27</f>
        <v>298803.96743059764</v>
      </c>
      <c r="DS214">
        <f>DM214*'SouthAfrica-IO-Data'!$AS27</f>
        <v>189052.53335530768</v>
      </c>
      <c r="DT214">
        <f>(DQ214*'Default-Data'!$F$19/geo_dollar_index)/'SouthAfrica-IO-Data'!$AT27</f>
        <v>0</v>
      </c>
      <c r="DU214">
        <f>(DR214*'Default-Data'!$F$19/geo_dollar_index)/'SouthAfrica-IO-Data'!$AT27</f>
        <v>18.286225526515146</v>
      </c>
      <c r="DV214">
        <f>(DS214*'Default-Data'!$F$19/geo_dollar_index)/'SouthAfrica-IO-Data'!$AT27</f>
        <v>11.569649797562157</v>
      </c>
      <c r="DW214" s="84">
        <v>6363.2135543740515</v>
      </c>
      <c r="DX214" s="84">
        <v>2591.087244496819</v>
      </c>
      <c r="DY214">
        <f>DJ214*'SouthAfrica-IO-Data'!AR27</f>
        <v>0</v>
      </c>
      <c r="DZ214">
        <f>DW214*'SouthAfrica-IO-Data'!$AR27</f>
        <v>1196.9510352323871</v>
      </c>
      <c r="EA214">
        <f>DX214*'SouthAfrica-IO-Data'!$AR27</f>
        <v>487.39595696045848</v>
      </c>
      <c r="EB214">
        <f>DJ214*'SouthAfrica-IO-Data'!$AS27</f>
        <v>0</v>
      </c>
      <c r="EC214">
        <f>DZ214*'SouthAfrica-IO-Data'!$AS27</f>
        <v>229.71006155630107</v>
      </c>
      <c r="ED214">
        <f>EA214*'SouthAfrica-IO-Data'!$AS27</f>
        <v>93.537456403922391</v>
      </c>
      <c r="EE214">
        <f>(EB214*'Default-Data'!$F$19/geo_dollar_index)/'SouthAfrica-IO-Data'!$AT27</f>
        <v>0</v>
      </c>
      <c r="EF214">
        <f>(EC214*'Default-Data'!$F$19/geo_dollar_index)/'SouthAfrica-IO-Data'!$AT27</f>
        <v>1.4057811974346838E-2</v>
      </c>
      <c r="EG214">
        <f>(ED214*'Default-Data'!$F$19/geo_dollar_index)/'SouthAfrica-IO-Data'!$AT27</f>
        <v>5.724311620380289E-3</v>
      </c>
      <c r="EI214" t="s">
        <v>143</v>
      </c>
      <c r="EJ214">
        <v>0</v>
      </c>
      <c r="EK214">
        <v>0</v>
      </c>
      <c r="EM214" s="84">
        <v>140447.30792910061</v>
      </c>
      <c r="EN214" s="84">
        <v>37445917.932233699</v>
      </c>
      <c r="EO214">
        <f>EJ214*'Zambia-IO-Data'!BO25</f>
        <v>0</v>
      </c>
      <c r="EP214">
        <f>EM214*'Zambia-IO-Data'!$BO25</f>
        <v>15748.643301678878</v>
      </c>
      <c r="EQ214">
        <f>EN214*'Zambia-IO-Data'!$BO25</f>
        <v>4198887.2076949151</v>
      </c>
      <c r="ER214">
        <f>EJ214*'Zambia-IO-Data'!BN25</f>
        <v>0</v>
      </c>
      <c r="ES214">
        <f>EM214*'Zambia-IO-Data'!$BN25</f>
        <v>7291.455269632077</v>
      </c>
      <c r="ET214">
        <f>EN214*'Zambia-IO-Data'!$BN25</f>
        <v>1944040.3640276745</v>
      </c>
      <c r="EU214">
        <f>(ER214*'Default-Data'!$F$19/geo_dollar_index)/'Zambia-IO-Data'!$BP25</f>
        <v>0</v>
      </c>
      <c r="EV214">
        <f>(ES214*'Default-Data'!$F$19/geo_dollar_index)/'Zambia-IO-Data'!$BP25</f>
        <v>21.433069718019595</v>
      </c>
      <c r="EW214">
        <f>(ET214*'Default-Data'!$F$19/geo_dollar_index)/'Zambia-IO-Data'!$BP25</f>
        <v>5714.4631786175423</v>
      </c>
      <c r="EX214" s="84">
        <v>248.9939113877553</v>
      </c>
      <c r="EY214" s="84">
        <v>17715.064828690742</v>
      </c>
      <c r="EZ214">
        <f>EK214*'Zambia-IO-Data'!BO25</f>
        <v>0</v>
      </c>
      <c r="FA214">
        <f>EX214*'Zambia-IO-Data'!$BO25</f>
        <v>27.920195499333612</v>
      </c>
      <c r="FB214">
        <f>EY214*'Zambia-IO-Data'!$BO25</f>
        <v>1986.4263770296254</v>
      </c>
      <c r="FC214">
        <f>EK214*'Zambia-IO-Data'!BN25</f>
        <v>0</v>
      </c>
      <c r="FD214">
        <f>EX214*'Zambia-IO-Data'!$BN25</f>
        <v>12.926755194275776</v>
      </c>
      <c r="FE214">
        <f>EY214*'Zambia-IO-Data'!$BN25</f>
        <v>919.69440142089968</v>
      </c>
      <c r="FF214">
        <f>(FC214*'Default-Data'!$F$19/geo_dollar_index)/'Zambia-IO-Data'!$BP25</f>
        <v>0</v>
      </c>
      <c r="FG214">
        <f>(FD214*'Default-Data'!$F$19/geo_dollar_index)/'Zambia-IO-Data'!$BP25</f>
        <v>3.7997907833378912E-2</v>
      </c>
      <c r="FH214">
        <f>(FE214*'Default-Data'!$F$19/geo_dollar_index)/'Zambia-IO-Data'!$BP25</f>
        <v>2.7034211273329385</v>
      </c>
      <c r="FJ214" t="s">
        <v>285</v>
      </c>
      <c r="FK214">
        <f t="shared" si="436"/>
        <v>0</v>
      </c>
      <c r="FL214">
        <f t="shared" si="437"/>
        <v>0</v>
      </c>
      <c r="FN214">
        <v>921819.74643521756</v>
      </c>
      <c r="FO214">
        <v>2967936.3225050671</v>
      </c>
      <c r="FP214">
        <f>FK214*CustomRegion1!C23</f>
        <v>0</v>
      </c>
      <c r="FQ214">
        <f>FN214*CustomRegion1!$C23</f>
        <v>239520.18486094044</v>
      </c>
      <c r="FR214">
        <f>FO214*CustomRegion1!$C23</f>
        <v>771171.00102375785</v>
      </c>
      <c r="FS214">
        <f>FK214*CustomRegion1!D23</f>
        <v>0</v>
      </c>
      <c r="FT214">
        <f>FN214*CustomRegion1!$D23</f>
        <v>80097.841191464249</v>
      </c>
      <c r="FU214">
        <f>FO214*CustomRegion1!$D23</f>
        <v>257886.9601629822</v>
      </c>
      <c r="FV214">
        <f>(FS214*'Default-Data'!$C$58/geo_dollar_index)/CustomRegion1!$E23</f>
        <v>0</v>
      </c>
      <c r="FW214">
        <f>(FT214*'Default-Data'!$C$58/geo_dollar_index)/CustomRegion1!$E23</f>
        <v>19.573636261842839</v>
      </c>
      <c r="FX214">
        <f>(FU214*'Default-Data'!$C$58/geo_dollar_index)/CustomRegion1!$E23</f>
        <v>63.020244738387454</v>
      </c>
      <c r="FY214">
        <v>4927.3143759637414</v>
      </c>
      <c r="FZ214">
        <v>8028.7452529958182</v>
      </c>
      <c r="GA214">
        <f>FL214*CustomRegion1!C23</f>
        <v>0</v>
      </c>
      <c r="GB214">
        <f>FY214*CustomRegion1!$C23</f>
        <v>1280.2841930461343</v>
      </c>
      <c r="GC214">
        <f>FZ214*CustomRegion1!$C23</f>
        <v>2086.1416287030056</v>
      </c>
      <c r="GD214">
        <f>FL214*CustomRegion1!D23</f>
        <v>0</v>
      </c>
      <c r="GE214">
        <f>FY214*CustomRegion1!$D23</f>
        <v>428.13928201536794</v>
      </c>
      <c r="GF214">
        <f>FZ214*CustomRegion1!$D23</f>
        <v>697.62571774803644</v>
      </c>
      <c r="GG214">
        <f>(GD214*'Default-Data'!$C$58/geo_dollar_index)/CustomRegion1!$E23</f>
        <v>0</v>
      </c>
      <c r="GH214">
        <f>(GE214*'Default-Data'!$C$58/geo_dollar_index)/CustomRegion1!$E23</f>
        <v>0.10462507417076826</v>
      </c>
      <c r="GI214">
        <f>(GF214*'Default-Data'!$C$58/geo_dollar_index)/CustomRegion1!$E23</f>
        <v>0.17047990111826233</v>
      </c>
      <c r="GK214" t="s">
        <v>48</v>
      </c>
      <c r="GL214">
        <f t="shared" si="438"/>
        <v>0</v>
      </c>
      <c r="GM214">
        <f t="shared" si="439"/>
        <v>0</v>
      </c>
      <c r="GO214">
        <v>1046726.3051370743</v>
      </c>
      <c r="GP214">
        <v>577078.31667821272</v>
      </c>
      <c r="GQ214">
        <f>GL214*CustomRegion2!C27</f>
        <v>0</v>
      </c>
      <c r="GR214">
        <f>GO214*CustomRegion2!$C27</f>
        <v>271798.47397358721</v>
      </c>
      <c r="GS214">
        <f>GP214*CustomRegion2!$C27</f>
        <v>149847.19985215669</v>
      </c>
      <c r="GT214">
        <f>GL214*CustomRegion2!D27</f>
        <v>0</v>
      </c>
      <c r="GU214">
        <f>GO214*CustomRegion2!$D27</f>
        <v>127144.42389257102</v>
      </c>
      <c r="GV214">
        <f>GP214*CustomRegion2!$D27</f>
        <v>70096.920039988414</v>
      </c>
      <c r="GW214">
        <f>(GT214*'Default-Data'!$C$59/geo_dollar_index)/CustomRegion2!$E27</f>
        <v>0</v>
      </c>
      <c r="GX214">
        <f>(GU214*'Default-Data'!$C$59/geo_dollar_index)/CustomRegion2!$E27</f>
        <v>14.326252867618406</v>
      </c>
      <c r="GY214">
        <f>(GV214*'Default-Data'!$C$59/geo_dollar_index)/CustomRegion2!$E27</f>
        <v>7.8983109993294685</v>
      </c>
      <c r="GZ214">
        <v>955.4032027745676</v>
      </c>
      <c r="HA214">
        <v>1614.1969243596382</v>
      </c>
      <c r="HB214">
        <f>GM214*CustomRegion2!C27</f>
        <v>0</v>
      </c>
      <c r="HC214">
        <f>GZ214*CustomRegion2!$C27</f>
        <v>248.08503547601117</v>
      </c>
      <c r="HD214">
        <f>HA214*CustomRegion2!$C27</f>
        <v>419.15088842288418</v>
      </c>
      <c r="HE214">
        <f>GM214*CustomRegion2!D27</f>
        <v>0</v>
      </c>
      <c r="HF214">
        <f>GZ214*CustomRegion2!$D27</f>
        <v>116.051530572724</v>
      </c>
      <c r="HG214">
        <f>HA214*CustomRegion2!$D27</f>
        <v>196.07430996012801</v>
      </c>
      <c r="HH214">
        <f>(HE214*'Default-Data'!$C$59/geo_dollar_index)/CustomRegion2!$E27</f>
        <v>0</v>
      </c>
      <c r="HI214">
        <f>(HF214*'Default-Data'!$C$59/geo_dollar_index)/CustomRegion2!$E27</f>
        <v>1.3076338873215316E-2</v>
      </c>
      <c r="HJ214">
        <f>(HG214*'Default-Data'!$C$59/geo_dollar_index)/CustomRegion2!$E27</f>
        <v>2.2093065974375881E-2</v>
      </c>
      <c r="HL214" t="s">
        <v>143</v>
      </c>
      <c r="HM214">
        <f t="shared" si="440"/>
        <v>0</v>
      </c>
      <c r="HN214">
        <f t="shared" si="441"/>
        <v>0</v>
      </c>
      <c r="HP214">
        <v>140447.30792910061</v>
      </c>
      <c r="HQ214">
        <v>37445917.932233699</v>
      </c>
      <c r="HR214">
        <f>HM214*CustomRegion3!D26</f>
        <v>0</v>
      </c>
      <c r="HS214">
        <f>HP214*CustomRegion3!$D26</f>
        <v>15748.643301678878</v>
      </c>
      <c r="HT214">
        <f>HQ214*CustomRegion3!$D26</f>
        <v>4198887.2076949151</v>
      </c>
      <c r="HU214">
        <f>HM214*CustomRegion3!E26</f>
        <v>0</v>
      </c>
      <c r="HV214">
        <f>HP214*CustomRegion3!E$12</f>
        <v>44061.505715714615</v>
      </c>
      <c r="HW214">
        <f>HQ214*CustomRegion3!F$12</f>
        <v>3867130282.323616</v>
      </c>
      <c r="HX214">
        <f>(HU214*'Default-Data'!$C$60/geo_dollar_index)/CustomRegion3!$F26</f>
        <v>0</v>
      </c>
      <c r="HY214">
        <f>(HV214*'Default-Data'!$C$60/geo_dollar_index)/CustomRegion3!$F26</f>
        <v>130.04237485804859</v>
      </c>
      <c r="HZ214">
        <f>(HW214*'Default-Data'!$C$60/geo_dollar_index)/CustomRegion3!$F26</f>
        <v>11413382.217201035</v>
      </c>
      <c r="IA214">
        <v>248.9939113877553</v>
      </c>
      <c r="IB214">
        <v>17715.064828690742</v>
      </c>
      <c r="IC214">
        <f>HN214*CustomRegion3!D26</f>
        <v>0</v>
      </c>
      <c r="ID214">
        <f>IA214*CustomRegion3!$D26</f>
        <v>27.920195499333612</v>
      </c>
      <c r="IE214">
        <f>IB214*CustomRegion3!$D26</f>
        <v>1986.4263770296254</v>
      </c>
      <c r="IF214">
        <f>HN214*CustomRegion3!E26</f>
        <v>0</v>
      </c>
      <c r="IG214">
        <f>IA214*CustomRegion3!$E26</f>
        <v>12.926755194275776</v>
      </c>
      <c r="IH214">
        <f>IB214*CustomRegion3!$E26</f>
        <v>919.69440142089968</v>
      </c>
      <c r="II214">
        <f>(IF214*'Default-Data'!$C$60/geo_dollar_index)/CustomRegion3!$F26</f>
        <v>0</v>
      </c>
      <c r="IJ214">
        <f>(IG214*'Default-Data'!$C$60/geo_dollar_index)/CustomRegion3!$F26</f>
        <v>3.8151804332748812E-2</v>
      </c>
      <c r="IK214">
        <f>(IH214*'Default-Data'!$C$60/geo_dollar_index)/CustomRegion3!$F26</f>
        <v>2.7143703366852936</v>
      </c>
    </row>
    <row r="215" spans="30:245" x14ac:dyDescent="0.3">
      <c r="AD215">
        <v>214</v>
      </c>
      <c r="AE215" t="s">
        <v>286</v>
      </c>
      <c r="AF215">
        <v>0</v>
      </c>
      <c r="AG215">
        <v>0</v>
      </c>
      <c r="AI215" s="84">
        <v>162451.21491745059</v>
      </c>
      <c r="AJ215" s="84">
        <v>702326.62747747952</v>
      </c>
      <c r="AK215">
        <f>AF215*'Colombia-IO-Data'!AN28</f>
        <v>0</v>
      </c>
      <c r="AL215">
        <f>AI215*'Colombia-IO-Data'!$AN28</f>
        <v>35756.544705249144</v>
      </c>
      <c r="AM215">
        <f>AJ215*'Colombia-IO-Data'!$AN28</f>
        <v>154586.55366687401</v>
      </c>
      <c r="AN215">
        <f>'Colombia-IO-Data'!$AO28*AK215</f>
        <v>0</v>
      </c>
      <c r="AO215">
        <f>'Colombia-IO-Data'!$AO28*AL215</f>
        <v>9150.2778730128739</v>
      </c>
      <c r="AP215">
        <f>'Colombia-IO-Data'!$AO28*AM215</f>
        <v>39559.468990740061</v>
      </c>
      <c r="AQ215">
        <f>(AN215*'Default-Data'!$F$19/geo_dollar_index)/'Colombia-IO-Data'!$AP28</f>
        <v>0</v>
      </c>
      <c r="AR215">
        <f>(AO215*'Default-Data'!$F$19/geo_dollar_index)/'Colombia-IO-Data'!$AP28</f>
        <v>1.6898391147353291</v>
      </c>
      <c r="AS215">
        <f>(AP215*'Default-Data'!$F$19/geo_dollar_index)/'Colombia-IO-Data'!$AP28</f>
        <v>7.3056948637452424</v>
      </c>
      <c r="AT215" s="84">
        <v>526.65021897052679</v>
      </c>
      <c r="AU215" s="84">
        <v>1938.1258490424236</v>
      </c>
      <c r="AV215">
        <f>AG215*'Colombia-IO-Data'!AN28</f>
        <v>0</v>
      </c>
      <c r="AW215">
        <f>AT215*'Colombia-IO-Data'!$AN28</f>
        <v>115.91905981262093</v>
      </c>
      <c r="AX215">
        <f>AU215*'Colombia-IO-Data'!$AN28</f>
        <v>426.59381526262786</v>
      </c>
      <c r="AY215">
        <f>AV215*'Colombia-IO-Data'!$AO28</f>
        <v>0</v>
      </c>
      <c r="AZ215">
        <f>AW215*'Colombia-IO-Data'!$AO28</f>
        <v>29.66426473272092</v>
      </c>
      <c r="BA215">
        <f>AX215*'Colombia-IO-Data'!$AO28</f>
        <v>109.16748194600383</v>
      </c>
      <c r="BB215">
        <f>(Calculations!AY215*'Default-Data'!$F$19/geo_dollar_index)/'Colombia-IO-Data'!$AP28</f>
        <v>0</v>
      </c>
      <c r="BC215">
        <f>(Calculations!AZ215*'Default-Data'!$F$19/geo_dollar_index)/'Colombia-IO-Data'!$AP28</f>
        <v>5.4782855286896531E-3</v>
      </c>
      <c r="BD215">
        <f>(Calculations!BA215*'Default-Data'!$F$19/geo_dollar_index)/'Colombia-IO-Data'!$AP28</f>
        <v>2.0160642508310921E-2</v>
      </c>
      <c r="BF215" t="s">
        <v>943</v>
      </c>
      <c r="BG215">
        <f t="shared" si="430"/>
        <v>0</v>
      </c>
      <c r="BH215">
        <f t="shared" si="431"/>
        <v>0</v>
      </c>
      <c r="BJ215" s="84">
        <v>147542.96019298513</v>
      </c>
      <c r="BK215" s="84">
        <v>2144365.6591332462</v>
      </c>
      <c r="BL215">
        <f>BG215*'Mexico-IO-Data'!AQ28</f>
        <v>0</v>
      </c>
      <c r="BM215">
        <f>BJ215*'Mexico-IO-Data'!$AQ28</f>
        <v>49951.628973218612</v>
      </c>
      <c r="BN215">
        <f>BK215*'Mexico-IO-Data'!$AQ28</f>
        <v>725988.94347673526</v>
      </c>
      <c r="BO215">
        <f>BG215*'Mexico-IO-Data'!AQ28</f>
        <v>0</v>
      </c>
      <c r="BP215">
        <f>BJ215*'Mexico-IO-Data'!$AR28</f>
        <v>12680.051402983469</v>
      </c>
      <c r="BQ215">
        <f>BK215*'Mexico-IO-Data'!$AR28</f>
        <v>184289.82818995151</v>
      </c>
      <c r="BR215">
        <f>(BO215*'Default-Data'!$F$19/geo_dollar_index)/'Mexico-IO-Data'!$AS28</f>
        <v>0</v>
      </c>
      <c r="BS215">
        <f>(BP215*'Default-Data'!$F$19/geo_dollar_index)/'Mexico-IO-Data'!$AS28</f>
        <v>1.3399401809718683</v>
      </c>
      <c r="BT215">
        <f>(BQ215*'Default-Data'!$F$19/geo_dollar_index)/'Mexico-IO-Data'!$AS28</f>
        <v>19.47447513328035</v>
      </c>
      <c r="BU215" s="84">
        <v>590.73406731882756</v>
      </c>
      <c r="BV215" s="84">
        <v>3823.1979828038548</v>
      </c>
      <c r="BW215">
        <f>BH215*'Mexico-IO-Data'!AQ28</f>
        <v>0</v>
      </c>
      <c r="BX215">
        <f>BU215*'Mexico-IO-Data'!$AQ28</f>
        <v>199.99686134773222</v>
      </c>
      <c r="BY215">
        <f>BV215*'Mexico-IO-Data'!$AQ28</f>
        <v>1294.3685478343534</v>
      </c>
      <c r="BZ215">
        <f>BH215*'Mexico-IO-Data'!AR28</f>
        <v>0</v>
      </c>
      <c r="CA215">
        <f>BU215*'Mexico-IO-Data'!$AR28</f>
        <v>50.768524159327285</v>
      </c>
      <c r="CB215">
        <f>BV215*'Mexico-IO-Data'!$AR28</f>
        <v>328.57106081053445</v>
      </c>
      <c r="CC215">
        <f>(BZ215*'Default-Data'!$F$19/geo_dollar_index)/'Mexico-IO-Data'!$AS28</f>
        <v>0</v>
      </c>
      <c r="CD215">
        <f>(CA215*'Default-Data'!$F$19/geo_dollar_index)/'Mexico-IO-Data'!$AS28</f>
        <v>5.3648666939723729E-3</v>
      </c>
      <c r="CE215">
        <f>(CB215*'Default-Data'!$F$19/geo_dollar_index)/'Mexico-IO-Data'!$AS28</f>
        <v>3.4721118447595317E-2</v>
      </c>
      <c r="CG215" t="s">
        <v>286</v>
      </c>
      <c r="CH215">
        <f t="shared" si="432"/>
        <v>0</v>
      </c>
      <c r="CI215">
        <f t="shared" si="433"/>
        <v>0</v>
      </c>
      <c r="CK215" s="84">
        <v>209887.76339459317</v>
      </c>
      <c r="CL215" s="84">
        <v>1073505.8894975327</v>
      </c>
      <c r="CM215">
        <f>CH215*'Philippines-IO-Data'!AN28</f>
        <v>0</v>
      </c>
      <c r="CN215">
        <f>CK215*'Philippines-IO-Data'!$AN28</f>
        <v>34289.968229775019</v>
      </c>
      <c r="CO215">
        <f>CL215*'Philippines-IO-Data'!$AN28</f>
        <v>175381.74808286622</v>
      </c>
      <c r="CP215">
        <f>CH215*'Philippines-IO-Data'!AO28</f>
        <v>0</v>
      </c>
      <c r="CQ215">
        <f>CK215*'Philippines-IO-Data'!$AO28</f>
        <v>8508.7890311491392</v>
      </c>
      <c r="CR215">
        <f>CL215*'Philippines-IO-Data'!$AO28</f>
        <v>43519.617293067546</v>
      </c>
      <c r="CS215" s="31">
        <f>(CP215*'Default-Data'!$F$19/geo_dollar_index)/'Philippines-IO-Data'!$AP28</f>
        <v>0</v>
      </c>
      <c r="CT215" s="31">
        <f>(CQ215*'Default-Data'!$F$19/geo_dollar_index)/'Philippines-IO-Data'!$AP28</f>
        <v>2.0706539637947072</v>
      </c>
      <c r="CU215" s="31">
        <f>(CR215*'Default-Data'!$F$19/geo_dollar_index)/'Philippines-IO-Data'!$AP28</f>
        <v>10.590704237797846</v>
      </c>
      <c r="CV215" s="84">
        <v>541.88077917943883</v>
      </c>
      <c r="CW215" s="84">
        <v>2778.9095980666075</v>
      </c>
      <c r="CX215">
        <f>CI215*'Philippines-IO-Data'!AN28</f>
        <v>0</v>
      </c>
      <c r="CY215">
        <f>CV215*'Philippines-IO-Data'!$AN28</f>
        <v>88.528623116803146</v>
      </c>
      <c r="CZ215">
        <f>CW215*'Philippines-IO-Data'!$AN28</f>
        <v>453.9984622732681</v>
      </c>
      <c r="DA215">
        <f>CI215*'Philippines-IO-Data'!AO28</f>
        <v>0</v>
      </c>
      <c r="DB215">
        <f>CV215*'Philippines-IO-Data'!$AO28</f>
        <v>21.967689566562573</v>
      </c>
      <c r="DC215">
        <f>CW215*'Philippines-IO-Data'!$AO28</f>
        <v>112.65618883236586</v>
      </c>
      <c r="DD215" s="31">
        <f>(DA215*'Default-Data'!$F$19/geo_dollar_index)/'Philippines-IO-Data'!$AP28</f>
        <v>0</v>
      </c>
      <c r="DE215" s="31">
        <f>(DB215*'Default-Data'!$F$19/geo_dollar_index)/'Philippines-IO-Data'!$AP28</f>
        <v>5.34594092178017E-3</v>
      </c>
      <c r="DF215" s="31">
        <f>(DC215*'Default-Data'!$F$19/geo_dollar_index)/'Philippines-IO-Data'!$AP28</f>
        <v>2.7415415178091356E-2</v>
      </c>
      <c r="DH215" t="s">
        <v>943</v>
      </c>
      <c r="DI215">
        <f t="shared" si="434"/>
        <v>0</v>
      </c>
      <c r="DJ215">
        <f t="shared" si="435"/>
        <v>0</v>
      </c>
      <c r="DL215" s="84">
        <v>525851.95930193306</v>
      </c>
      <c r="DM215" s="84">
        <v>1701415.0787675562</v>
      </c>
      <c r="DN215">
        <f>DI215*'SouthAfrica-IO-Data'!AR28</f>
        <v>0</v>
      </c>
      <c r="DO215">
        <f>DL215*'SouthAfrica-IO-Data'!$AR28</f>
        <v>127140.53784062456</v>
      </c>
      <c r="DP215">
        <f>DM215*'SouthAfrica-IO-Data'!$AR28</f>
        <v>411368.30314717913</v>
      </c>
      <c r="DQ215">
        <f>DI215*'SouthAfrica-IO-Data'!AS28</f>
        <v>0</v>
      </c>
      <c r="DR215">
        <f>DL215*'SouthAfrica-IO-Data'!$AS28</f>
        <v>93339.026069360858</v>
      </c>
      <c r="DS215">
        <f>DM215*'SouthAfrica-IO-Data'!$AS28</f>
        <v>302002.15779875824</v>
      </c>
      <c r="DT215">
        <f>(DQ215*'Default-Data'!$F$19/geo_dollar_index)/'SouthAfrica-IO-Data'!$AT28</f>
        <v>0</v>
      </c>
      <c r="DU215">
        <f>(DR215*'Default-Data'!$F$19/geo_dollar_index)/'SouthAfrica-IO-Data'!$AT28</f>
        <v>5.7121680672665338</v>
      </c>
      <c r="DV215">
        <f>(DS215*'Default-Data'!$F$19/geo_dollar_index)/'SouthAfrica-IO-Data'!$AT28</f>
        <v>18.481948598239409</v>
      </c>
      <c r="DW215" s="84">
        <v>1452.0213027937871</v>
      </c>
      <c r="DX215" s="84">
        <v>4475.2102720896</v>
      </c>
      <c r="DY215">
        <f>DJ215*'SouthAfrica-IO-Data'!AR28</f>
        <v>0</v>
      </c>
      <c r="DZ215">
        <f>DW215*'SouthAfrica-IO-Data'!$AR28</f>
        <v>351.06985174747035</v>
      </c>
      <c r="EA215">
        <f>DX215*'SouthAfrica-IO-Data'!$AR28</f>
        <v>1082.0167746425814</v>
      </c>
      <c r="EB215">
        <f>DJ215*'SouthAfrica-IO-Data'!$AS28</f>
        <v>0</v>
      </c>
      <c r="EC215">
        <f>DZ215*'SouthAfrica-IO-Data'!$AS28</f>
        <v>62.315101170154243</v>
      </c>
      <c r="ED215">
        <f>EA215*'SouthAfrica-IO-Data'!$AS28</f>
        <v>192.05860156900323</v>
      </c>
      <c r="EE215">
        <f>(EB215*'Default-Data'!$F$19/geo_dollar_index)/'SouthAfrica-IO-Data'!$AT28</f>
        <v>0</v>
      </c>
      <c r="EF215">
        <f>(EC215*'Default-Data'!$F$19/geo_dollar_index)/'SouthAfrica-IO-Data'!$AT28</f>
        <v>3.8135638007206806E-3</v>
      </c>
      <c r="EG215">
        <f>(ED215*'Default-Data'!$F$19/geo_dollar_index)/'SouthAfrica-IO-Data'!$AT28</f>
        <v>1.1753615364607355E-2</v>
      </c>
      <c r="EI215" t="s">
        <v>144</v>
      </c>
      <c r="EJ215">
        <v>0</v>
      </c>
      <c r="EK215">
        <v>0</v>
      </c>
      <c r="EM215" s="84">
        <v>3212954.9494804177</v>
      </c>
      <c r="EN215" s="84">
        <v>12477531.442166883</v>
      </c>
      <c r="EO215">
        <f>EJ215*'Zambia-IO-Data'!BO26</f>
        <v>0</v>
      </c>
      <c r="EP215">
        <f>EM215*'Zambia-IO-Data'!$BO26</f>
        <v>326066.89859018259</v>
      </c>
      <c r="EQ215">
        <f>EN215*'Zambia-IO-Data'!$BO26</f>
        <v>1266282.9212923707</v>
      </c>
      <c r="ER215">
        <f>EJ215*'Zambia-IO-Data'!BN26</f>
        <v>0</v>
      </c>
      <c r="ES215">
        <f>EM215*'Zambia-IO-Data'!$BN26</f>
        <v>89599.796721159073</v>
      </c>
      <c r="ET215">
        <f>EN215*'Zambia-IO-Data'!$BN26</f>
        <v>347961.39329025394</v>
      </c>
      <c r="EU215">
        <f>(ER215*'Default-Data'!$F$19/geo_dollar_index)/'Zambia-IO-Data'!$BP26</f>
        <v>0</v>
      </c>
      <c r="EV215">
        <f>(ES215*'Default-Data'!$F$19/geo_dollar_index)/'Zambia-IO-Data'!$BP26</f>
        <v>263.37659888598455</v>
      </c>
      <c r="EW215">
        <f>(ET215*'Default-Data'!$F$19/geo_dollar_index)/'Zambia-IO-Data'!$BP26</f>
        <v>1022.8247346768086</v>
      </c>
      <c r="EX215" s="84">
        <v>10476.658546929912</v>
      </c>
      <c r="EY215" s="84">
        <v>5914.1952121246341</v>
      </c>
      <c r="EZ215">
        <f>EK215*'Zambia-IO-Data'!BO26</f>
        <v>0</v>
      </c>
      <c r="FA215">
        <f>EX215*'Zambia-IO-Data'!$BO26</f>
        <v>1063.2242324275969</v>
      </c>
      <c r="FB215">
        <f>EY215*'Zambia-IO-Data'!$BO26</f>
        <v>600.20240582154474</v>
      </c>
      <c r="FC215">
        <f>EK215*'Zambia-IO-Data'!BN26</f>
        <v>0</v>
      </c>
      <c r="FD215">
        <f>EX215*'Zambia-IO-Data'!$BN26</f>
        <v>292.16297485706002</v>
      </c>
      <c r="FE215">
        <f>EY215*'Zambia-IO-Data'!$BN26</f>
        <v>164.9293865328905</v>
      </c>
      <c r="FF215">
        <f>(FC215*'Default-Data'!$F$19/geo_dollar_index)/'Zambia-IO-Data'!$BP26</f>
        <v>0</v>
      </c>
      <c r="FG215">
        <f>(FD215*'Default-Data'!$F$19/geo_dollar_index)/'Zambia-IO-Data'!$BP26</f>
        <v>0.85880653142254659</v>
      </c>
      <c r="FH215">
        <f>(FE215*'Default-Data'!$F$19/geo_dollar_index)/'Zambia-IO-Data'!$BP26</f>
        <v>0.4848062436633469</v>
      </c>
      <c r="FJ215" t="s">
        <v>286</v>
      </c>
      <c r="FK215">
        <f t="shared" si="436"/>
        <v>0</v>
      </c>
      <c r="FL215">
        <f t="shared" si="437"/>
        <v>0</v>
      </c>
      <c r="FN215">
        <v>474451.44326866959</v>
      </c>
      <c r="FO215">
        <v>2092242.346244449</v>
      </c>
      <c r="FP215">
        <f>FK215*CustomRegion1!C24</f>
        <v>0</v>
      </c>
      <c r="FQ215">
        <f>FN215*CustomRegion1!$C24</f>
        <v>77512.498361649035</v>
      </c>
      <c r="FR215">
        <f>FO215*CustomRegion1!$C24</f>
        <v>341815.6562411596</v>
      </c>
      <c r="FS215">
        <f>FK215*CustomRegion1!D24</f>
        <v>0</v>
      </c>
      <c r="FT215">
        <f>FN215*CustomRegion1!$D24</f>
        <v>19234.123852697787</v>
      </c>
      <c r="FU215">
        <f>FO215*CustomRegion1!$D24</f>
        <v>84818.897673236672</v>
      </c>
      <c r="FV215">
        <f>(FS215*'Default-Data'!$C$58/geo_dollar_index)/CustomRegion1!$E24</f>
        <v>0</v>
      </c>
      <c r="FW215">
        <f>(FT215*'Default-Data'!$C$58/geo_dollar_index)/CustomRegion1!$E24</f>
        <v>4.7002732971043173</v>
      </c>
      <c r="FX215">
        <f>(FU215*'Default-Data'!$C$58/geo_dollar_index)/CustomRegion1!$E24</f>
        <v>20.727328308610218</v>
      </c>
      <c r="FY215">
        <v>1312.0050914272927</v>
      </c>
      <c r="FZ215">
        <v>5659.8521599508713</v>
      </c>
      <c r="GA215">
        <f>FL215*CustomRegion1!C24</f>
        <v>0</v>
      </c>
      <c r="GB215">
        <f>FY215*CustomRegion1!$C24</f>
        <v>214.34604940625073</v>
      </c>
      <c r="GC215">
        <f>FZ215*CustomRegion1!$C24</f>
        <v>924.66634362610205</v>
      </c>
      <c r="GD215">
        <f>FL215*CustomRegion1!D24</f>
        <v>0</v>
      </c>
      <c r="GE215">
        <f>FY215*CustomRegion1!$D24</f>
        <v>53.188305741105211</v>
      </c>
      <c r="GF215">
        <f>FZ215*CustomRegion1!$D24</f>
        <v>229.4487644140398</v>
      </c>
      <c r="GG215">
        <f>(GD215*'Default-Data'!$C$58/geo_dollar_index)/CustomRegion1!$E24</f>
        <v>0</v>
      </c>
      <c r="GH215">
        <f>(GE215*'Default-Data'!$C$58/geo_dollar_index)/CustomRegion1!$E24</f>
        <v>1.2997710481003897E-2</v>
      </c>
      <c r="GI215">
        <f>(GF215*'Default-Data'!$C$58/geo_dollar_index)/CustomRegion1!$E24</f>
        <v>5.607075782022812E-2</v>
      </c>
      <c r="GK215" t="s">
        <v>49</v>
      </c>
      <c r="GL215">
        <f t="shared" si="438"/>
        <v>0</v>
      </c>
      <c r="GM215">
        <f t="shared" si="439"/>
        <v>0</v>
      </c>
      <c r="GO215">
        <v>0</v>
      </c>
      <c r="GP215">
        <v>0</v>
      </c>
      <c r="GQ215">
        <f>GL215*CustomRegion2!C28</f>
        <v>0</v>
      </c>
      <c r="GR215">
        <f>GO215*CustomRegion2!$C28</f>
        <v>0</v>
      </c>
      <c r="GS215">
        <f>GP215*CustomRegion2!$C28</f>
        <v>0</v>
      </c>
      <c r="GT215">
        <f>GL215*CustomRegion2!D28</f>
        <v>0</v>
      </c>
      <c r="GU215">
        <f>GO215*CustomRegion2!$D28</f>
        <v>0</v>
      </c>
      <c r="GV215">
        <f>GP215*CustomRegion2!$D28</f>
        <v>0</v>
      </c>
      <c r="GW215">
        <f>(GT215*'Default-Data'!$C$59/geo_dollar_index)/CustomRegion2!$E28</f>
        <v>0</v>
      </c>
      <c r="GX215">
        <f>(GU215*'Default-Data'!$C$59/geo_dollar_index)/CustomRegion2!$E28</f>
        <v>0</v>
      </c>
      <c r="GY215">
        <f>(GV215*'Default-Data'!$C$59/geo_dollar_index)/CustomRegion2!$E28</f>
        <v>0</v>
      </c>
      <c r="GZ215">
        <v>0</v>
      </c>
      <c r="HA215">
        <v>0</v>
      </c>
      <c r="HB215">
        <f>GM215*CustomRegion2!C28</f>
        <v>0</v>
      </c>
      <c r="HC215">
        <f>GZ215*CustomRegion2!$C28</f>
        <v>0</v>
      </c>
      <c r="HD215">
        <f>HA215*CustomRegion2!$C28</f>
        <v>0</v>
      </c>
      <c r="HE215">
        <f>GM215*CustomRegion2!D28</f>
        <v>0</v>
      </c>
      <c r="HF215">
        <f>GZ215*CustomRegion2!$D28</f>
        <v>0</v>
      </c>
      <c r="HG215">
        <f>HA215*CustomRegion2!$D28</f>
        <v>0</v>
      </c>
      <c r="HH215">
        <f>(HE215*'Default-Data'!$C$59/geo_dollar_index)/CustomRegion2!$E28</f>
        <v>0</v>
      </c>
      <c r="HI215">
        <f>(HF215*'Default-Data'!$C$59/geo_dollar_index)/CustomRegion2!$E28</f>
        <v>0</v>
      </c>
      <c r="HJ215">
        <f>(HG215*'Default-Data'!$C$59/geo_dollar_index)/CustomRegion2!$E28</f>
        <v>0</v>
      </c>
      <c r="HL215" t="s">
        <v>144</v>
      </c>
      <c r="HM215">
        <f t="shared" si="440"/>
        <v>0</v>
      </c>
      <c r="HN215">
        <f t="shared" si="441"/>
        <v>0</v>
      </c>
      <c r="HP215">
        <v>3212954.9494804177</v>
      </c>
      <c r="HQ215">
        <v>12477531.442166883</v>
      </c>
      <c r="HR215">
        <f>HM215*CustomRegion3!D27</f>
        <v>0</v>
      </c>
      <c r="HS215">
        <f>HP215*CustomRegion3!$D27</f>
        <v>326066.89859018259</v>
      </c>
      <c r="HT215">
        <f>HQ215*CustomRegion3!$D27</f>
        <v>1266282.9212923707</v>
      </c>
      <c r="HU215">
        <f>HM215*CustomRegion3!E27</f>
        <v>0</v>
      </c>
      <c r="HV215">
        <f>HP215*CustomRegion3!E$12</f>
        <v>1007976.8345743581</v>
      </c>
      <c r="HW215">
        <f>HQ215*CustomRegion3!F$12</f>
        <v>1288584773.8055518</v>
      </c>
      <c r="HX215">
        <f>(HU215*'Default-Data'!$C$60/geo_dollar_index)/CustomRegion3!$F27</f>
        <v>0</v>
      </c>
      <c r="HY215">
        <f>(HV215*'Default-Data'!$C$60/geo_dollar_index)/CustomRegion3!$F27</f>
        <v>2974.9256009469068</v>
      </c>
      <c r="HZ215">
        <f>(HW215*'Default-Data'!$C$60/geo_dollar_index)/CustomRegion3!$F27</f>
        <v>3803107.076566176</v>
      </c>
      <c r="IA215">
        <v>10476.658546929912</v>
      </c>
      <c r="IB215">
        <v>5914.1952121246341</v>
      </c>
      <c r="IC215">
        <f>HN215*CustomRegion3!D27</f>
        <v>0</v>
      </c>
      <c r="ID215">
        <f>IA215*CustomRegion3!$D27</f>
        <v>1063.2242324275969</v>
      </c>
      <c r="IE215">
        <f>IB215*CustomRegion3!$D27</f>
        <v>600.20240582154474</v>
      </c>
      <c r="IF215">
        <f>HN215*CustomRegion3!E27</f>
        <v>0</v>
      </c>
      <c r="IG215">
        <f>IA215*CustomRegion3!$E27</f>
        <v>292.16297485706002</v>
      </c>
      <c r="IH215">
        <f>IB215*CustomRegion3!$E27</f>
        <v>164.9293865328905</v>
      </c>
      <c r="II215">
        <f>(IF215*'Default-Data'!$C$60/geo_dollar_index)/CustomRegion3!$F27</f>
        <v>0</v>
      </c>
      <c r="IJ215">
        <f>(IG215*'Default-Data'!$C$60/geo_dollar_index)/CustomRegion3!$F27</f>
        <v>0.8622848102636208</v>
      </c>
      <c r="IK215">
        <f>(IH215*'Default-Data'!$C$60/geo_dollar_index)/CustomRegion3!$F27</f>
        <v>0.48676977239497138</v>
      </c>
    </row>
    <row r="216" spans="30:245" x14ac:dyDescent="0.3">
      <c r="AD216">
        <v>215</v>
      </c>
      <c r="AE216" t="s">
        <v>287</v>
      </c>
      <c r="AF216">
        <v>0</v>
      </c>
      <c r="AG216">
        <v>0</v>
      </c>
      <c r="AI216" s="84">
        <v>25208.366150048139</v>
      </c>
      <c r="AJ216" s="84">
        <v>61322.771650987124</v>
      </c>
      <c r="AK216">
        <f>AF216*'Colombia-IO-Data'!AN29</f>
        <v>0</v>
      </c>
      <c r="AL216">
        <f>AI216*'Colombia-IO-Data'!$AN29</f>
        <v>2812.0955571879945</v>
      </c>
      <c r="AM216">
        <f>AJ216*'Colombia-IO-Data'!$AN29</f>
        <v>6840.8040682900619</v>
      </c>
      <c r="AN216">
        <f>'Colombia-IO-Data'!$AO29*AK216</f>
        <v>0</v>
      </c>
      <c r="AO216">
        <f>'Colombia-IO-Data'!$AO29*AL216</f>
        <v>1060.3835372760645</v>
      </c>
      <c r="AP216">
        <f>'Colombia-IO-Data'!$AO29*AM216</f>
        <v>2579.5268575437572</v>
      </c>
      <c r="AQ216">
        <f>(AN216*'Default-Data'!$F$19/geo_dollar_index)/'Colombia-IO-Data'!$AP29</f>
        <v>0</v>
      </c>
      <c r="AR216">
        <f>(AO216*'Default-Data'!$F$19/geo_dollar_index)/'Colombia-IO-Data'!$AP29</f>
        <v>0.1958276680531558</v>
      </c>
      <c r="AS216">
        <f>(AP216*'Default-Data'!$F$19/geo_dollar_index)/'Colombia-IO-Data'!$AP29</f>
        <v>0.47637737802955732</v>
      </c>
      <c r="AT216" s="84">
        <v>75.093297628700455</v>
      </c>
      <c r="AU216" s="84">
        <v>198.33452808682881</v>
      </c>
      <c r="AV216">
        <f>AG216*'Colombia-IO-Data'!AN29</f>
        <v>0</v>
      </c>
      <c r="AW216">
        <f>AT216*'Colombia-IO-Data'!$AN29</f>
        <v>8.3769621315128759</v>
      </c>
      <c r="AX216">
        <f>AU216*'Colombia-IO-Data'!$AN29</f>
        <v>22.125021588076375</v>
      </c>
      <c r="AY216">
        <f>AV216*'Colombia-IO-Data'!$AO29</f>
        <v>0</v>
      </c>
      <c r="AZ216">
        <f>AW216*'Colombia-IO-Data'!$AO29</f>
        <v>3.1587805449697353</v>
      </c>
      <c r="BA216">
        <f>AX216*'Colombia-IO-Data'!$AO29</f>
        <v>8.3428916894040306</v>
      </c>
      <c r="BB216">
        <f>(Calculations!AY216*'Default-Data'!$F$19/geo_dollar_index)/'Colombia-IO-Data'!$AP29</f>
        <v>0</v>
      </c>
      <c r="BC216">
        <f>(Calculations!AZ216*'Default-Data'!$F$19/geo_dollar_index)/'Colombia-IO-Data'!$AP29</f>
        <v>5.8335178382919119E-4</v>
      </c>
      <c r="BD216">
        <f>(Calculations!BA216*'Default-Data'!$F$19/geo_dollar_index)/'Colombia-IO-Data'!$AP29</f>
        <v>1.5407340522778248E-3</v>
      </c>
      <c r="BF216" t="s">
        <v>944</v>
      </c>
      <c r="BG216">
        <f t="shared" si="430"/>
        <v>0</v>
      </c>
      <c r="BH216">
        <f t="shared" si="431"/>
        <v>0</v>
      </c>
      <c r="BJ216" s="84">
        <v>15254.249138940031</v>
      </c>
      <c r="BK216" s="84">
        <v>84095.48039497764</v>
      </c>
      <c r="BL216">
        <f>BG216*'Mexico-IO-Data'!AQ29</f>
        <v>0</v>
      </c>
      <c r="BM216">
        <f>BJ216*'Mexico-IO-Data'!$AQ29</f>
        <v>5374.7687706833149</v>
      </c>
      <c r="BN216">
        <f>BK216*'Mexico-IO-Data'!$AQ29</f>
        <v>29630.679141637804</v>
      </c>
      <c r="BO216">
        <f>BG216*'Mexico-IO-Data'!AQ29</f>
        <v>0</v>
      </c>
      <c r="BP216">
        <f>BJ216*'Mexico-IO-Data'!$AR29</f>
        <v>1370.6225337432784</v>
      </c>
      <c r="BQ216">
        <f>BK216*'Mexico-IO-Data'!$AR29</f>
        <v>7556.1346458598427</v>
      </c>
      <c r="BR216">
        <f>(BO216*'Default-Data'!$F$19/geo_dollar_index)/'Mexico-IO-Data'!$AS29</f>
        <v>0</v>
      </c>
      <c r="BS216">
        <f>(BP216*'Default-Data'!$F$19/geo_dollar_index)/'Mexico-IO-Data'!$AS29</f>
        <v>0.14483791489015335</v>
      </c>
      <c r="BT216">
        <f>(BQ216*'Default-Data'!$F$19/geo_dollar_index)/'Mexico-IO-Data'!$AS29</f>
        <v>0.79848007733146897</v>
      </c>
      <c r="BU216" s="84">
        <v>93.515558741837737</v>
      </c>
      <c r="BV216" s="84">
        <v>149.93416334551614</v>
      </c>
      <c r="BW216">
        <f>BH216*'Mexico-IO-Data'!AQ29</f>
        <v>0</v>
      </c>
      <c r="BX216">
        <f>BU216*'Mexico-IO-Data'!$AQ29</f>
        <v>32.949803043111721</v>
      </c>
      <c r="BY216">
        <f>BV216*'Mexico-IO-Data'!$AQ29</f>
        <v>52.828654591123836</v>
      </c>
      <c r="BZ216">
        <f>BH216*'Mexico-IO-Data'!AR29</f>
        <v>0</v>
      </c>
      <c r="CA216">
        <f>BU216*'Mexico-IO-Data'!$AR29</f>
        <v>8.4025461299147537</v>
      </c>
      <c r="CB216">
        <f>BV216*'Mexico-IO-Data'!$AR29</f>
        <v>13.471862232452672</v>
      </c>
      <c r="CC216">
        <f>(BZ216*'Default-Data'!$F$19/geo_dollar_index)/'Mexico-IO-Data'!$AS29</f>
        <v>0</v>
      </c>
      <c r="CD216">
        <f>(CA216*'Default-Data'!$F$19/geo_dollar_index)/'Mexico-IO-Data'!$AS29</f>
        <v>8.8792299211763097E-4</v>
      </c>
      <c r="CE216">
        <f>(CB216*'Default-Data'!$F$19/geo_dollar_index)/'Mexico-IO-Data'!$AS29</f>
        <v>1.4236132760103329E-3</v>
      </c>
      <c r="CG216" t="s">
        <v>287</v>
      </c>
      <c r="CH216">
        <f t="shared" si="432"/>
        <v>0</v>
      </c>
      <c r="CI216">
        <f t="shared" si="433"/>
        <v>0</v>
      </c>
      <c r="CK216" s="84">
        <v>6994.2503878820789</v>
      </c>
      <c r="CL216" s="84">
        <v>10781.102949698383</v>
      </c>
      <c r="CM216">
        <f>CH216*'Philippines-IO-Data'!AN29</f>
        <v>0</v>
      </c>
      <c r="CN216">
        <f>CK216*'Philippines-IO-Data'!$AN29</f>
        <v>1463.7020502656515</v>
      </c>
      <c r="CO216">
        <f>CL216*'Philippines-IO-Data'!$AN29</f>
        <v>2256.1849542788541</v>
      </c>
      <c r="CP216">
        <f>CH216*'Philippines-IO-Data'!AO29</f>
        <v>0</v>
      </c>
      <c r="CQ216">
        <f>CK216*'Philippines-IO-Data'!$AO29</f>
        <v>328.67630603074974</v>
      </c>
      <c r="CR216">
        <f>CL216*'Philippines-IO-Data'!$AO29</f>
        <v>506.62943073690639</v>
      </c>
      <c r="CS216" s="31">
        <f>(CP216*'Default-Data'!$F$19/geo_dollar_index)/'Philippines-IO-Data'!$AP29</f>
        <v>0</v>
      </c>
      <c r="CT216" s="31">
        <f>(CQ216*'Default-Data'!$F$19/geo_dollar_index)/'Philippines-IO-Data'!$AP29</f>
        <v>7.9984930099513865E-2</v>
      </c>
      <c r="CU216" s="31">
        <f>(CR216*'Default-Data'!$F$19/geo_dollar_index)/'Philippines-IO-Data'!$AP29</f>
        <v>0.12329066275941654</v>
      </c>
      <c r="CV216" s="84">
        <v>2.1802442918709124</v>
      </c>
      <c r="CW216" s="84">
        <v>27.908287004074147</v>
      </c>
      <c r="CX216">
        <f>CI216*'Philippines-IO-Data'!AN29</f>
        <v>0</v>
      </c>
      <c r="CY216">
        <f>CV216*'Philippines-IO-Data'!$AN29</f>
        <v>0.45626448341346415</v>
      </c>
      <c r="CZ216">
        <f>CW216*'Philippines-IO-Data'!$AN29</f>
        <v>5.8404281576821173</v>
      </c>
      <c r="DA216">
        <f>CI216*'Philippines-IO-Data'!AO29</f>
        <v>0</v>
      </c>
      <c r="DB216">
        <f>CV216*'Philippines-IO-Data'!$AO29</f>
        <v>0.10245481650732703</v>
      </c>
      <c r="DC216">
        <f>CW216*'Philippines-IO-Data'!$AO29</f>
        <v>1.3114761656284761</v>
      </c>
      <c r="DD216" s="31">
        <f>(DA216*'Default-Data'!$F$19/geo_dollar_index)/'Philippines-IO-Data'!$AP29</f>
        <v>0</v>
      </c>
      <c r="DE216" s="31">
        <f>(DB216*'Default-Data'!$F$19/geo_dollar_index)/'Philippines-IO-Data'!$AP29</f>
        <v>2.4932863082410304E-5</v>
      </c>
      <c r="DF216" s="31">
        <f>(DC216*'Default-Data'!$F$19/geo_dollar_index)/'Philippines-IO-Data'!$AP29</f>
        <v>3.1915391377545247E-4</v>
      </c>
      <c r="DH216" t="s">
        <v>944</v>
      </c>
      <c r="DI216">
        <f t="shared" si="434"/>
        <v>0</v>
      </c>
      <c r="DJ216">
        <f t="shared" si="435"/>
        <v>0</v>
      </c>
      <c r="DL216" s="84">
        <v>218598.92472562031</v>
      </c>
      <c r="DM216" s="84">
        <v>868516.37950879941</v>
      </c>
      <c r="DN216">
        <f>DI216*'SouthAfrica-IO-Data'!AR29</f>
        <v>0</v>
      </c>
      <c r="DO216">
        <f>DL216*'SouthAfrica-IO-Data'!$AR29</f>
        <v>27893.000096385585</v>
      </c>
      <c r="DP216">
        <f>DM216*'SouthAfrica-IO-Data'!$AR29</f>
        <v>110821.8052204907</v>
      </c>
      <c r="DQ216">
        <f>DI216*'SouthAfrica-IO-Data'!AS29</f>
        <v>0</v>
      </c>
      <c r="DR216">
        <f>DL216*'SouthAfrica-IO-Data'!$AS29</f>
        <v>28475.053264791386</v>
      </c>
      <c r="DS216">
        <f>DM216*'SouthAfrica-IO-Data'!$AS29</f>
        <v>113134.36330438773</v>
      </c>
      <c r="DT216">
        <f>(DQ216*'Default-Data'!$F$19/geo_dollar_index)/'SouthAfrica-IO-Data'!$AT29</f>
        <v>0</v>
      </c>
      <c r="DU216">
        <f>(DR216*'Default-Data'!$F$19/geo_dollar_index)/'SouthAfrica-IO-Data'!$AT29</f>
        <v>1.7426182468626299</v>
      </c>
      <c r="DV216">
        <f>(DS216*'Default-Data'!$F$19/geo_dollar_index)/'SouthAfrica-IO-Data'!$AT29</f>
        <v>6.9236044620567041</v>
      </c>
      <c r="DW216" s="84">
        <v>886.56175360601515</v>
      </c>
      <c r="DX216" s="84">
        <v>2284.4474999429885</v>
      </c>
      <c r="DY216">
        <f>DJ216*'SouthAfrica-IO-Data'!AR29</f>
        <v>0</v>
      </c>
      <c r="DZ216">
        <f>DW216*'SouthAfrica-IO-Data'!$AR29</f>
        <v>113.12437657149223</v>
      </c>
      <c r="EA216">
        <f>DX216*'SouthAfrica-IO-Data'!$AR29</f>
        <v>291.49317370191733</v>
      </c>
      <c r="EB216">
        <f>DJ216*'SouthAfrica-IO-Data'!$AS29</f>
        <v>0</v>
      </c>
      <c r="EC216">
        <f>DZ216*'SouthAfrica-IO-Data'!$AS29</f>
        <v>14.735766209567386</v>
      </c>
      <c r="ED216">
        <f>EA216*'SouthAfrica-IO-Data'!$AS29</f>
        <v>37.970377292127509</v>
      </c>
      <c r="EE216">
        <f>(EB216*'Default-Data'!$F$19/geo_dollar_index)/'SouthAfrica-IO-Data'!$AT29</f>
        <v>0</v>
      </c>
      <c r="EF216">
        <f>(EC216*'Default-Data'!$F$19/geo_dollar_index)/'SouthAfrica-IO-Data'!$AT29</f>
        <v>9.0180042297041251E-4</v>
      </c>
      <c r="EG216">
        <f>(ED216*'Default-Data'!$F$19/geo_dollar_index)/'SouthAfrica-IO-Data'!$AT29</f>
        <v>2.3237137326564579E-3</v>
      </c>
      <c r="EI216" t="s">
        <v>145</v>
      </c>
      <c r="EJ216">
        <v>0</v>
      </c>
      <c r="EK216">
        <v>0</v>
      </c>
      <c r="EM216" s="84">
        <v>25202857.633764025</v>
      </c>
      <c r="EN216" s="84">
        <v>5477280.1035813168</v>
      </c>
      <c r="EO216">
        <f>EJ216*'Zambia-IO-Data'!BO27</f>
        <v>0</v>
      </c>
      <c r="EP216">
        <f>EM216*'Zambia-IO-Data'!$BO27</f>
        <v>4630684.9876460629</v>
      </c>
      <c r="EQ216">
        <f>EN216*'Zambia-IO-Data'!$BO27</f>
        <v>1006376.3053125833</v>
      </c>
      <c r="ER216">
        <f>EJ216*'Zambia-IO-Data'!BN27</f>
        <v>0</v>
      </c>
      <c r="ES216">
        <f>EM216*'Zambia-IO-Data'!$BN27</f>
        <v>1435351.7102539428</v>
      </c>
      <c r="ET216">
        <f>EN216*'Zambia-IO-Data'!$BN27</f>
        <v>311941.74400616088</v>
      </c>
      <c r="EU216">
        <f>(ER216*'Default-Data'!$F$19/geo_dollar_index)/'Zambia-IO-Data'!$BP27</f>
        <v>0</v>
      </c>
      <c r="EV216">
        <f>(ES216*'Default-Data'!$F$19/geo_dollar_index)/'Zambia-IO-Data'!$BP27</f>
        <v>4219.1842558342614</v>
      </c>
      <c r="EW216">
        <f>(ET216*'Default-Data'!$F$19/geo_dollar_index)/'Zambia-IO-Data'!$BP27</f>
        <v>916.94578105558799</v>
      </c>
      <c r="EX216" s="84">
        <v>29724.288726237282</v>
      </c>
      <c r="EY216" s="84">
        <v>2633.5306310675987</v>
      </c>
      <c r="EZ216">
        <f>EK216*'Zambia-IO-Data'!BO27</f>
        <v>0</v>
      </c>
      <c r="FA216">
        <f>EX216*'Zambia-IO-Data'!$BO27</f>
        <v>5461.4369359704669</v>
      </c>
      <c r="FB216">
        <f>EY216*'Zambia-IO-Data'!$BO27</f>
        <v>483.87571500833297</v>
      </c>
      <c r="FC216">
        <f>EK216*'Zambia-IO-Data'!BN27</f>
        <v>0</v>
      </c>
      <c r="FD216">
        <f>EX216*'Zambia-IO-Data'!$BN27</f>
        <v>1692.8559959061563</v>
      </c>
      <c r="FE216">
        <f>EY216*'Zambia-IO-Data'!$BN27</f>
        <v>149.98468627005758</v>
      </c>
      <c r="FF216">
        <f>(FC216*'Default-Data'!$F$19/geo_dollar_index)/'Zambia-IO-Data'!$BP27</f>
        <v>0</v>
      </c>
      <c r="FG216">
        <f>(FD216*'Default-Data'!$F$19/geo_dollar_index)/'Zambia-IO-Data'!$BP27</f>
        <v>4.9761123453555758</v>
      </c>
      <c r="FH216">
        <f>(FE216*'Default-Data'!$F$19/geo_dollar_index)/'Zambia-IO-Data'!$BP27</f>
        <v>0.44087663142499806</v>
      </c>
      <c r="FJ216" t="s">
        <v>287</v>
      </c>
      <c r="FK216">
        <f t="shared" si="436"/>
        <v>0</v>
      </c>
      <c r="FL216">
        <f t="shared" si="437"/>
        <v>0</v>
      </c>
      <c r="FN216">
        <v>33058.919941383923</v>
      </c>
      <c r="FO216">
        <v>31042.240408269012</v>
      </c>
      <c r="FP216">
        <f>FK216*CustomRegion1!C25</f>
        <v>0</v>
      </c>
      <c r="FQ216">
        <f>FN216*CustomRegion1!$C25</f>
        <v>6918.3123586206239</v>
      </c>
      <c r="FR216">
        <f>FO216*CustomRegion1!$C25</f>
        <v>6496.2774294074443</v>
      </c>
      <c r="FS216">
        <f>FK216*CustomRegion1!D25</f>
        <v>0</v>
      </c>
      <c r="FT216">
        <f>FN216*CustomRegion1!$D25</f>
        <v>1553.5165436064096</v>
      </c>
      <c r="FU216">
        <f>FO216*CustomRegion1!$D25</f>
        <v>1458.7480205148681</v>
      </c>
      <c r="FV216">
        <f>(FS216*'Default-Data'!$C$58/geo_dollar_index)/CustomRegion1!$E25</f>
        <v>0</v>
      </c>
      <c r="FW216">
        <f>(FT216*'Default-Data'!$C$58/geo_dollar_index)/CustomRegion1!$E25</f>
        <v>0.37963529726875639</v>
      </c>
      <c r="FX216">
        <f>(FU216*'Default-Data'!$C$58/geo_dollar_index)/CustomRegion1!$E25</f>
        <v>0.35647656324455451</v>
      </c>
      <c r="FY216">
        <v>73.022886506369304</v>
      </c>
      <c r="FZ216">
        <v>83.974254578980833</v>
      </c>
      <c r="GA216">
        <f>FL216*CustomRegion1!C25</f>
        <v>0</v>
      </c>
      <c r="GB216">
        <f>FY216*CustomRegion1!$C25</f>
        <v>15.281658900983967</v>
      </c>
      <c r="GC216">
        <f>FZ216*CustomRegion1!$C25</f>
        <v>17.573475609300178</v>
      </c>
      <c r="GD216">
        <f>FL216*CustomRegion1!D25</f>
        <v>0</v>
      </c>
      <c r="GE216">
        <f>FY216*CustomRegion1!$D25</f>
        <v>3.4315174981723562</v>
      </c>
      <c r="GF216">
        <f>FZ216*CustomRegion1!$D25</f>
        <v>3.9461480882246227</v>
      </c>
      <c r="GG216">
        <f>(GD216*'Default-Data'!$C$58/geo_dollar_index)/CustomRegion1!$E25</f>
        <v>0</v>
      </c>
      <c r="GH216">
        <f>(GE216*'Default-Data'!$C$58/geo_dollar_index)/CustomRegion1!$E25</f>
        <v>8.3856536376329248E-4</v>
      </c>
      <c r="GI216">
        <f>(GF216*'Default-Data'!$C$58/geo_dollar_index)/CustomRegion1!$E25</f>
        <v>9.6432645581097799E-4</v>
      </c>
      <c r="GK216" t="s">
        <v>50</v>
      </c>
      <c r="GL216">
        <f t="shared" si="438"/>
        <v>0</v>
      </c>
      <c r="GM216">
        <f t="shared" si="439"/>
        <v>0</v>
      </c>
      <c r="GO216">
        <v>0</v>
      </c>
      <c r="GP216">
        <v>0</v>
      </c>
      <c r="GQ216">
        <f>GL216*CustomRegion2!C29</f>
        <v>0</v>
      </c>
      <c r="GR216">
        <f>GO216*CustomRegion2!$C29</f>
        <v>0</v>
      </c>
      <c r="GS216">
        <f>GP216*CustomRegion2!$C29</f>
        <v>0</v>
      </c>
      <c r="GT216">
        <f>GL216*CustomRegion2!D29</f>
        <v>0</v>
      </c>
      <c r="GU216">
        <f>GO216*CustomRegion2!$D29</f>
        <v>0</v>
      </c>
      <c r="GV216">
        <f>GP216*CustomRegion2!$D29</f>
        <v>0</v>
      </c>
      <c r="GW216">
        <f>(GT216*'Default-Data'!$C$59/geo_dollar_index)/CustomRegion2!$E29</f>
        <v>0</v>
      </c>
      <c r="GX216">
        <f>(GU216*'Default-Data'!$C$59/geo_dollar_index)/CustomRegion2!$E29</f>
        <v>0</v>
      </c>
      <c r="GY216">
        <f>(GV216*'Default-Data'!$C$59/geo_dollar_index)/CustomRegion2!$E29</f>
        <v>0</v>
      </c>
      <c r="GZ216">
        <v>0</v>
      </c>
      <c r="HA216">
        <v>0</v>
      </c>
      <c r="HB216">
        <f>GM216*CustomRegion2!C29</f>
        <v>0</v>
      </c>
      <c r="HC216">
        <f>GZ216*CustomRegion2!$C29</f>
        <v>0</v>
      </c>
      <c r="HD216">
        <f>HA216*CustomRegion2!$C29</f>
        <v>0</v>
      </c>
      <c r="HE216">
        <f>GM216*CustomRegion2!D29</f>
        <v>0</v>
      </c>
      <c r="HF216">
        <f>GZ216*CustomRegion2!$D29</f>
        <v>0</v>
      </c>
      <c r="HG216">
        <f>HA216*CustomRegion2!$D29</f>
        <v>0</v>
      </c>
      <c r="HH216">
        <f>(HE216*'Default-Data'!$C$59/geo_dollar_index)/CustomRegion2!$E29</f>
        <v>0</v>
      </c>
      <c r="HI216">
        <f>(HF216*'Default-Data'!$C$59/geo_dollar_index)/CustomRegion2!$E29</f>
        <v>0</v>
      </c>
      <c r="HJ216">
        <f>(HG216*'Default-Data'!$C$59/geo_dollar_index)/CustomRegion2!$E29</f>
        <v>0</v>
      </c>
      <c r="HL216" t="s">
        <v>145</v>
      </c>
      <c r="HM216">
        <f t="shared" si="440"/>
        <v>0</v>
      </c>
      <c r="HN216">
        <f t="shared" si="441"/>
        <v>0</v>
      </c>
      <c r="HP216">
        <v>25202857.633764025</v>
      </c>
      <c r="HQ216">
        <v>5477280.1035813168</v>
      </c>
      <c r="HR216">
        <f>HM216*CustomRegion3!D28</f>
        <v>0</v>
      </c>
      <c r="HS216">
        <f>HP216*CustomRegion3!$D28</f>
        <v>4630684.9876460629</v>
      </c>
      <c r="HT216">
        <f>HQ216*CustomRegion3!$D28</f>
        <v>1006376.3053125833</v>
      </c>
      <c r="HU216">
        <f>HM216*CustomRegion3!E28</f>
        <v>0</v>
      </c>
      <c r="HV216">
        <f>HP216*CustomRegion3!E$12</f>
        <v>7906708.0178070478</v>
      </c>
      <c r="HW216">
        <f>HQ216*CustomRegion3!F$12</f>
        <v>565651930.11585617</v>
      </c>
      <c r="HX216">
        <f>(HU216*'Default-Data'!$C$60/geo_dollar_index)/CustomRegion3!$F28</f>
        <v>0</v>
      </c>
      <c r="HY216">
        <f>(HV216*'Default-Data'!$C$60/geo_dollar_index)/CustomRegion3!$F28</f>
        <v>23335.722900138899</v>
      </c>
      <c r="HZ216">
        <f>(HW216*'Default-Data'!$C$60/geo_dollar_index)/CustomRegion3!$F28</f>
        <v>1669455.4382663781</v>
      </c>
      <c r="IA216">
        <v>29724.288726237282</v>
      </c>
      <c r="IB216">
        <v>2633.5306310675987</v>
      </c>
      <c r="IC216">
        <f>HN216*CustomRegion3!D28</f>
        <v>0</v>
      </c>
      <c r="ID216">
        <f>IA216*CustomRegion3!$D28</f>
        <v>5461.4369359704669</v>
      </c>
      <c r="IE216">
        <f>IB216*CustomRegion3!$D28</f>
        <v>483.87571500833297</v>
      </c>
      <c r="IF216">
        <f>HN216*CustomRegion3!E28</f>
        <v>0</v>
      </c>
      <c r="IG216">
        <f>IA216*CustomRegion3!$E28</f>
        <v>1692.8559959061563</v>
      </c>
      <c r="IH216">
        <f>IB216*CustomRegion3!$E28</f>
        <v>149.98468627005758</v>
      </c>
      <c r="II216">
        <f>(IF216*'Default-Data'!$C$60/geo_dollar_index)/CustomRegion3!$F28</f>
        <v>0</v>
      </c>
      <c r="IJ216">
        <f>(IG216*'Default-Data'!$C$60/geo_dollar_index)/CustomRegion3!$F28</f>
        <v>4.9962662515595593</v>
      </c>
      <c r="IK216">
        <f>(IH216*'Default-Data'!$C$60/geo_dollar_index)/CustomRegion3!$F28</f>
        <v>0.44266223947815242</v>
      </c>
    </row>
    <row r="217" spans="30:245" x14ac:dyDescent="0.3">
      <c r="AD217">
        <v>216</v>
      </c>
      <c r="AE217" t="s">
        <v>288</v>
      </c>
      <c r="AF217">
        <v>0</v>
      </c>
      <c r="AG217">
        <v>0</v>
      </c>
      <c r="AI217" s="84">
        <v>255921.91547950811</v>
      </c>
      <c r="AJ217" s="84">
        <v>1148888.420034993</v>
      </c>
      <c r="AK217">
        <f>AF217*'Colombia-IO-Data'!AN30</f>
        <v>0</v>
      </c>
      <c r="AL217">
        <f>AI217*'Colombia-IO-Data'!$AN30</f>
        <v>95410.591379198391</v>
      </c>
      <c r="AM217">
        <f>AJ217*'Colombia-IO-Data'!$AN30</f>
        <v>428318.62749569264</v>
      </c>
      <c r="AN217">
        <f>'Colombia-IO-Data'!$AO30*AK217</f>
        <v>0</v>
      </c>
      <c r="AO217">
        <f>'Colombia-IO-Data'!$AO30*AL217</f>
        <v>21962.507601976282</v>
      </c>
      <c r="AP217">
        <f>'Colombia-IO-Data'!$AO30*AM217</f>
        <v>98594.411547616925</v>
      </c>
      <c r="AQ217">
        <f>(AN217*'Default-Data'!$F$19/geo_dollar_index)/'Colombia-IO-Data'!$AP30</f>
        <v>0</v>
      </c>
      <c r="AR217">
        <f>(AO217*'Default-Data'!$F$19/geo_dollar_index)/'Colombia-IO-Data'!$AP30</f>
        <v>4.0559538102061437</v>
      </c>
      <c r="AS217">
        <f>(AP217*'Default-Data'!$F$19/geo_dollar_index)/'Colombia-IO-Data'!$AP30</f>
        <v>18.208047388250204</v>
      </c>
      <c r="AT217" s="84">
        <v>612.18032010191439</v>
      </c>
      <c r="AU217" s="84">
        <v>2921.1174201739132</v>
      </c>
      <c r="AV217">
        <f>AG217*'Colombia-IO-Data'!AN30</f>
        <v>0</v>
      </c>
      <c r="AW217">
        <f>AT217*'Colombia-IO-Data'!$AN30</f>
        <v>228.22776338710017</v>
      </c>
      <c r="AX217">
        <f>AU217*'Colombia-IO-Data'!$AN30</f>
        <v>1089.025689826816</v>
      </c>
      <c r="AY217">
        <f>AV217*'Colombia-IO-Data'!$AO30</f>
        <v>0</v>
      </c>
      <c r="AZ217">
        <f>AW217*'Colombia-IO-Data'!$AO30</f>
        <v>52.535613875925065</v>
      </c>
      <c r="BA217">
        <f>AX217*'Colombia-IO-Data'!$AO30</f>
        <v>250.6821794711515</v>
      </c>
      <c r="BB217">
        <f>(Calculations!AY217*'Default-Data'!$F$19/geo_dollar_index)/'Colombia-IO-Data'!$AP30</f>
        <v>0</v>
      </c>
      <c r="BC217">
        <f>(Calculations!AZ217*'Default-Data'!$F$19/geo_dollar_index)/'Colombia-IO-Data'!$AP30</f>
        <v>9.7020807975680776E-3</v>
      </c>
      <c r="BD217">
        <f>(Calculations!BA217*'Default-Data'!$F$19/geo_dollar_index)/'Colombia-IO-Data'!$AP30</f>
        <v>4.6295047879018392E-2</v>
      </c>
      <c r="BF217" t="s">
        <v>945</v>
      </c>
      <c r="BG217">
        <f t="shared" si="430"/>
        <v>0</v>
      </c>
      <c r="BH217">
        <f t="shared" si="431"/>
        <v>0</v>
      </c>
      <c r="BJ217" s="84">
        <v>583925.45758588903</v>
      </c>
      <c r="BK217" s="84">
        <v>1108437.4986171843</v>
      </c>
      <c r="BL217">
        <f>BG217*'Mexico-IO-Data'!AQ30</f>
        <v>0</v>
      </c>
      <c r="BM217">
        <f>BJ217*'Mexico-IO-Data'!$AQ30</f>
        <v>219543.06149891907</v>
      </c>
      <c r="BN217">
        <f>BK217*'Mexico-IO-Data'!$AQ30</f>
        <v>416747.99200003443</v>
      </c>
      <c r="BO217">
        <f>BG217*'Mexico-IO-Data'!AQ30</f>
        <v>0</v>
      </c>
      <c r="BP217">
        <f>BJ217*'Mexico-IO-Data'!$AR30</f>
        <v>90313.963865978687</v>
      </c>
      <c r="BQ217">
        <f>BK217*'Mexico-IO-Data'!$AR30</f>
        <v>171438.63638293848</v>
      </c>
      <c r="BR217">
        <f>(BO217*'Default-Data'!$F$19/geo_dollar_index)/'Mexico-IO-Data'!$AS30</f>
        <v>0</v>
      </c>
      <c r="BS217">
        <f>(BP217*'Default-Data'!$F$19/geo_dollar_index)/'Mexico-IO-Data'!$AS30</f>
        <v>11.087574926718624</v>
      </c>
      <c r="BT217">
        <f>(BQ217*'Default-Data'!$F$19/geo_dollar_index)/'Mexico-IO-Data'!$AS30</f>
        <v>21.047008068996373</v>
      </c>
      <c r="BU217" s="84">
        <v>1622.5716195191146</v>
      </c>
      <c r="BV217" s="84">
        <v>1976.2375837012235</v>
      </c>
      <c r="BW217">
        <f>BH217*'Mexico-IO-Data'!AQ30</f>
        <v>0</v>
      </c>
      <c r="BX217">
        <f>BU217*'Mexico-IO-Data'!$AQ30</f>
        <v>610.05105398763851</v>
      </c>
      <c r="BY217">
        <f>BV217*'Mexico-IO-Data'!$AQ30</f>
        <v>743.02163698895686</v>
      </c>
      <c r="BZ217">
        <f>BH217*'Mexico-IO-Data'!AR30</f>
        <v>0</v>
      </c>
      <c r="CA217">
        <f>BU217*'Mexico-IO-Data'!$AR30</f>
        <v>250.95818774720451</v>
      </c>
      <c r="CB217">
        <f>BV217*'Mexico-IO-Data'!$AR30</f>
        <v>305.65862030211042</v>
      </c>
      <c r="CC217">
        <f>(BZ217*'Default-Data'!$F$19/geo_dollar_index)/'Mexico-IO-Data'!$AS30</f>
        <v>0</v>
      </c>
      <c r="CD217">
        <f>(CA217*'Default-Data'!$F$19/geo_dollar_index)/'Mexico-IO-Data'!$AS30</f>
        <v>3.0809385293394543E-2</v>
      </c>
      <c r="CE217">
        <f>(CB217*'Default-Data'!$F$19/geo_dollar_index)/'Mexico-IO-Data'!$AS30</f>
        <v>3.7524793614708465E-2</v>
      </c>
      <c r="CG217" t="s">
        <v>288</v>
      </c>
      <c r="CH217">
        <f t="shared" si="432"/>
        <v>0</v>
      </c>
      <c r="CI217">
        <f t="shared" si="433"/>
        <v>0</v>
      </c>
      <c r="CK217" s="84">
        <v>419951.41540418123</v>
      </c>
      <c r="CL217" s="84">
        <v>482959.62562165072</v>
      </c>
      <c r="CM217">
        <f>CH217*'Philippines-IO-Data'!AN30</f>
        <v>0</v>
      </c>
      <c r="CN217">
        <f>CK217*'Philippines-IO-Data'!$AN30</f>
        <v>170237.91899607325</v>
      </c>
      <c r="CO217">
        <f>CL217*'Philippines-IO-Data'!$AN30</f>
        <v>195779.88931367663</v>
      </c>
      <c r="CP217">
        <f>CH217*'Philippines-IO-Data'!AO30</f>
        <v>0</v>
      </c>
      <c r="CQ217">
        <f>CK217*'Philippines-IO-Data'!$AO30</f>
        <v>57468.85163561708</v>
      </c>
      <c r="CR217">
        <f>CL217*'Philippines-IO-Data'!$AO30</f>
        <v>66091.300214171089</v>
      </c>
      <c r="CS217" s="31">
        <f>(CP217*'Default-Data'!$F$19/geo_dollar_index)/'Philippines-IO-Data'!$AP30</f>
        <v>0</v>
      </c>
      <c r="CT217" s="31">
        <f>(CQ217*'Default-Data'!$F$19/geo_dollar_index)/'Philippines-IO-Data'!$AP30</f>
        <v>13.985316241640248</v>
      </c>
      <c r="CU217" s="31">
        <f>(CR217*'Default-Data'!$F$19/geo_dollar_index)/'Philippines-IO-Data'!$AP30</f>
        <v>16.083629792656527</v>
      </c>
      <c r="CV217" s="84">
        <v>303.55836869673772</v>
      </c>
      <c r="CW217" s="84">
        <v>1250.203796969244</v>
      </c>
      <c r="CX217">
        <f>CI217*'Philippines-IO-Data'!AN30</f>
        <v>0</v>
      </c>
      <c r="CY217">
        <f>CV217*'Philippines-IO-Data'!$AN30</f>
        <v>123.05505609747458</v>
      </c>
      <c r="CZ217">
        <f>CW217*'Philippines-IO-Data'!$AN30</f>
        <v>506.80170350704407</v>
      </c>
      <c r="DA217">
        <f>CI217*'Philippines-IO-Data'!AO30</f>
        <v>0</v>
      </c>
      <c r="DB217">
        <f>CV217*'Philippines-IO-Data'!$AO30</f>
        <v>41.540878809975496</v>
      </c>
      <c r="DC217">
        <f>CW217*'Philippines-IO-Data'!$AO30</f>
        <v>171.08592538772825</v>
      </c>
      <c r="DD217" s="31">
        <f>(DA217*'Default-Data'!$F$19/geo_dollar_index)/'Philippines-IO-Data'!$AP30</f>
        <v>0</v>
      </c>
      <c r="DE217" s="31">
        <f>(DB217*'Default-Data'!$F$19/geo_dollar_index)/'Philippines-IO-Data'!$AP30</f>
        <v>1.0109168890249766E-2</v>
      </c>
      <c r="DF217" s="31">
        <f>(DC217*'Default-Data'!$F$19/geo_dollar_index)/'Philippines-IO-Data'!$AP30</f>
        <v>4.1634567299377624E-2</v>
      </c>
      <c r="DH217" t="s">
        <v>945</v>
      </c>
      <c r="DI217">
        <f t="shared" si="434"/>
        <v>0</v>
      </c>
      <c r="DJ217">
        <f t="shared" si="435"/>
        <v>0</v>
      </c>
      <c r="DL217" s="84">
        <v>3896787.1898351484</v>
      </c>
      <c r="DM217" s="84">
        <v>5206448.1175161451</v>
      </c>
      <c r="DN217">
        <f>DI217*'SouthAfrica-IO-Data'!AR30</f>
        <v>0</v>
      </c>
      <c r="DO217">
        <f>DL217*'SouthAfrica-IO-Data'!$AR30</f>
        <v>1042690.9609589668</v>
      </c>
      <c r="DP217">
        <f>DM217*'SouthAfrica-IO-Data'!$AR30</f>
        <v>1393126.215615991</v>
      </c>
      <c r="DQ217">
        <f>DI217*'SouthAfrica-IO-Data'!AS30</f>
        <v>0</v>
      </c>
      <c r="DR217">
        <f>DL217*'SouthAfrica-IO-Data'!$AS30</f>
        <v>404654.15011446114</v>
      </c>
      <c r="DS217">
        <f>DM217*'SouthAfrica-IO-Data'!$AS30</f>
        <v>540653.29602914734</v>
      </c>
      <c r="DT217">
        <f>(DQ217*'Default-Data'!$F$19/geo_dollar_index)/'SouthAfrica-IO-Data'!$AT30</f>
        <v>0</v>
      </c>
      <c r="DU217">
        <f>(DR217*'Default-Data'!$F$19/geo_dollar_index)/'SouthAfrica-IO-Data'!$AT30</f>
        <v>24.764052207412643</v>
      </c>
      <c r="DV217">
        <f>(DS217*'Default-Data'!$F$19/geo_dollar_index)/'SouthAfrica-IO-Data'!$AT30</f>
        <v>33.086937191150412</v>
      </c>
      <c r="DW217" s="84">
        <v>4564.5248249983551</v>
      </c>
      <c r="DX217" s="84">
        <v>13694.453744636761</v>
      </c>
      <c r="DY217">
        <f>DJ217*'SouthAfrica-IO-Data'!AR30</f>
        <v>0</v>
      </c>
      <c r="DZ217">
        <f>DW217*'SouthAfrica-IO-Data'!$AR30</f>
        <v>1221.3622515783159</v>
      </c>
      <c r="EA217">
        <f>DX217*'SouthAfrica-IO-Data'!$AR30</f>
        <v>3664.322027143467</v>
      </c>
      <c r="EB217">
        <f>DJ217*'SouthAfrica-IO-Data'!$AS30</f>
        <v>0</v>
      </c>
      <c r="EC217">
        <f>DZ217*'SouthAfrica-IO-Data'!$AS30</f>
        <v>126.82994472562311</v>
      </c>
      <c r="ED217">
        <f>EA217*'SouthAfrica-IO-Data'!$AS30</f>
        <v>380.51426557429414</v>
      </c>
      <c r="EE217">
        <f>(EB217*'Default-Data'!$F$19/geo_dollar_index)/'SouthAfrica-IO-Data'!$AT30</f>
        <v>0</v>
      </c>
      <c r="EF217">
        <f>(EC217*'Default-Data'!$F$19/geo_dollar_index)/'SouthAfrica-IO-Data'!$AT30</f>
        <v>7.7617475855867825E-3</v>
      </c>
      <c r="EG217">
        <f>(ED217*'Default-Data'!$F$19/geo_dollar_index)/'SouthAfrica-IO-Data'!$AT30</f>
        <v>2.3286737911082024E-2</v>
      </c>
      <c r="EI217" t="s">
        <v>146</v>
      </c>
      <c r="EJ217">
        <f>AF206+AF207</f>
        <v>510813.98358038347</v>
      </c>
      <c r="EK217">
        <v>0</v>
      </c>
      <c r="EM217" s="84">
        <v>3030540.2466267352</v>
      </c>
      <c r="EN217" s="84">
        <v>2893536.4930471205</v>
      </c>
      <c r="EO217">
        <f>EJ217*'Zambia-IO-Data'!BO28</f>
        <v>95199.060573149094</v>
      </c>
      <c r="EP217">
        <f>EM217*'Zambia-IO-Data'!$BO28</f>
        <v>564793.82667993207</v>
      </c>
      <c r="EQ217">
        <f>EN217*'Zambia-IO-Data'!$BO28</f>
        <v>539260.79693717428</v>
      </c>
      <c r="ER217">
        <f>EJ217*'Zambia-IO-Data'!BN28</f>
        <v>18387.560500216819</v>
      </c>
      <c r="ES217">
        <f>EM217*'Zambia-IO-Data'!$BN28</f>
        <v>109089.10860781501</v>
      </c>
      <c r="ET217">
        <f>EN217*'Zambia-IO-Data'!$BN28</f>
        <v>104157.44093880427</v>
      </c>
      <c r="EU217">
        <f>(ER217*'Default-Data'!$F$19/geo_dollar_index)/'Zambia-IO-Data'!$BP28</f>
        <v>54.049822919003731</v>
      </c>
      <c r="EV217">
        <f>(ES217*'Default-Data'!$F$19/geo_dollar_index)/'Zambia-IO-Data'!$BP28</f>
        <v>320.66499536873533</v>
      </c>
      <c r="EW217">
        <f>(ET217*'Default-Data'!$F$19/geo_dollar_index)/'Zambia-IO-Data'!$BP28</f>
        <v>306.16846853461487</v>
      </c>
      <c r="EX217" s="84">
        <v>17808.31329935012</v>
      </c>
      <c r="EY217" s="84">
        <v>1286.9147551721835</v>
      </c>
      <c r="EZ217">
        <f>EK217*'Zambia-IO-Data'!BO28</f>
        <v>0</v>
      </c>
      <c r="FA217">
        <f>EX217*'Zambia-IO-Data'!$BO28</f>
        <v>3318.8885797674429</v>
      </c>
      <c r="FB217">
        <f>EY217*'Zambia-IO-Data'!$BO28</f>
        <v>239.83892310739171</v>
      </c>
      <c r="FC217">
        <f>EK217*'Zambia-IO-Data'!BN28</f>
        <v>0</v>
      </c>
      <c r="FD217">
        <f>EX217*'Zambia-IO-Data'!$BN28</f>
        <v>641.03851641541291</v>
      </c>
      <c r="FE217">
        <f>EY217*'Zambia-IO-Data'!$BN28</f>
        <v>46.324540204421616</v>
      </c>
      <c r="FF217">
        <f>(FC217*'Default-Data'!$F$19/geo_dollar_index)/'Zambia-IO-Data'!$BP28</f>
        <v>0</v>
      </c>
      <c r="FG217">
        <f>(FD217*'Default-Data'!$F$19/geo_dollar_index)/'Zambia-IO-Data'!$BP28</f>
        <v>1.8843183844918079</v>
      </c>
      <c r="FH217">
        <f>(FE217*'Default-Data'!$F$19/geo_dollar_index)/'Zambia-IO-Data'!$BP28</f>
        <v>0.13616995004985752</v>
      </c>
      <c r="FJ217" t="s">
        <v>288</v>
      </c>
      <c r="FK217">
        <f t="shared" si="436"/>
        <v>0</v>
      </c>
      <c r="FL217">
        <f t="shared" si="437"/>
        <v>0</v>
      </c>
      <c r="FN217">
        <v>683234.72956117173</v>
      </c>
      <c r="FO217">
        <v>785306.96396992449</v>
      </c>
      <c r="FP217">
        <f>FK217*CustomRegion1!C26</f>
        <v>0</v>
      </c>
      <c r="FQ217">
        <f>FN217*CustomRegion1!$C26</f>
        <v>276966.46392867638</v>
      </c>
      <c r="FR217">
        <f>FO217*CustomRegion1!$C26</f>
        <v>318344.02365496382</v>
      </c>
      <c r="FS217">
        <f>FK217*CustomRegion1!D26</f>
        <v>0</v>
      </c>
      <c r="FT217">
        <f>FN217*CustomRegion1!$D26</f>
        <v>93498.233045986301</v>
      </c>
      <c r="FU217">
        <f>FO217*CustomRegion1!$D26</f>
        <v>107466.45384530627</v>
      </c>
      <c r="FV217">
        <f>(FS217*'Default-Data'!$C$58/geo_dollar_index)/CustomRegion1!$E26</f>
        <v>0</v>
      </c>
      <c r="FW217">
        <f>(FT217*'Default-Data'!$C$58/geo_dollar_index)/CustomRegion1!$E26</f>
        <v>22.848311234662557</v>
      </c>
      <c r="FX217">
        <f>(FU217*'Default-Data'!$C$58/geo_dollar_index)/CustomRegion1!$E26</f>
        <v>26.261747465702111</v>
      </c>
      <c r="FY217">
        <v>733.66841704829994</v>
      </c>
      <c r="FZ217">
        <v>2124.3816827567139</v>
      </c>
      <c r="GA217">
        <f>FL217*CustomRegion1!C26</f>
        <v>0</v>
      </c>
      <c r="GB217">
        <f>FY217*CustomRegion1!$C26</f>
        <v>297.41103368168865</v>
      </c>
      <c r="GC217">
        <f>FZ217*CustomRegion1!$C26</f>
        <v>861.17180121374213</v>
      </c>
      <c r="GD217">
        <f>FL217*CustomRegion1!D26</f>
        <v>0</v>
      </c>
      <c r="GE217">
        <f>FY217*CustomRegion1!$D26</f>
        <v>100.39990308999681</v>
      </c>
      <c r="GF217">
        <f>FZ217*CustomRegion1!$D26</f>
        <v>290.7140475434926</v>
      </c>
      <c r="GG217">
        <f>(GD217*'Default-Data'!$C$58/geo_dollar_index)/CustomRegion1!$E26</f>
        <v>0</v>
      </c>
      <c r="GH217">
        <f>(GE217*'Default-Data'!$C$58/geo_dollar_index)/CustomRegion1!$E26</f>
        <v>2.4534883269953751E-2</v>
      </c>
      <c r="GI217">
        <f>(GF217*'Default-Data'!$C$58/geo_dollar_index)/CustomRegion1!$E26</f>
        <v>7.1042252052990529E-2</v>
      </c>
      <c r="GK217" t="s">
        <v>51</v>
      </c>
      <c r="GL217">
        <f t="shared" si="438"/>
        <v>0</v>
      </c>
      <c r="GM217">
        <f t="shared" si="439"/>
        <v>0</v>
      </c>
      <c r="GO217">
        <v>2863823.0100264987</v>
      </c>
      <c r="GP217">
        <v>1668646.7544552302</v>
      </c>
      <c r="GQ217">
        <f>GL217*CustomRegion2!C30</f>
        <v>0</v>
      </c>
      <c r="GR217">
        <f>GO217*CustomRegion2!$C30</f>
        <v>873739.72640595993</v>
      </c>
      <c r="GS217">
        <f>GP217*CustomRegion2!$C30</f>
        <v>509096.7401272523</v>
      </c>
      <c r="GT217">
        <f>GL217*CustomRegion2!D30</f>
        <v>0</v>
      </c>
      <c r="GU217">
        <f>GO217*CustomRegion2!$D30</f>
        <v>303877.85416827776</v>
      </c>
      <c r="GV217">
        <f>GP217*CustomRegion2!$D30</f>
        <v>177058.70556016819</v>
      </c>
      <c r="GW217">
        <f>(GT217*'Default-Data'!$C$59/geo_dollar_index)/CustomRegion2!$E30</f>
        <v>0</v>
      </c>
      <c r="GX217">
        <f>(GU217*'Default-Data'!$C$59/geo_dollar_index)/CustomRegion2!$E30</f>
        <v>32.111711062289601</v>
      </c>
      <c r="GY217">
        <f>(GV217*'Default-Data'!$C$59/geo_dollar_index)/CustomRegion2!$E30</f>
        <v>18.710340079151003</v>
      </c>
      <c r="GZ217">
        <v>2726.7496083590054</v>
      </c>
      <c r="HA217">
        <v>4667.5197820441954</v>
      </c>
      <c r="HB217">
        <f>GM217*CustomRegion2!C30</f>
        <v>0</v>
      </c>
      <c r="HC217">
        <f>GZ217*CustomRegion2!$C30</f>
        <v>831.91923818054352</v>
      </c>
      <c r="HD217">
        <f>HA217*CustomRegion2!$C30</f>
        <v>1424.0396292227451</v>
      </c>
      <c r="HE217">
        <f>GM217*CustomRegion2!D30</f>
        <v>0</v>
      </c>
      <c r="HF217">
        <f>GZ217*CustomRegion2!$D30</f>
        <v>289.3331106501094</v>
      </c>
      <c r="HG217">
        <f>HA217*CustomRegion2!$D30</f>
        <v>495.26660365874136</v>
      </c>
      <c r="HH217">
        <f>(HE217*'Default-Data'!$C$59/geo_dollar_index)/CustomRegion2!$E30</f>
        <v>0</v>
      </c>
      <c r="HI217">
        <f>(HF217*'Default-Data'!$C$59/geo_dollar_index)/CustomRegion2!$E30</f>
        <v>3.0574723108333965E-2</v>
      </c>
      <c r="HJ217">
        <f>(HG217*'Default-Data'!$C$59/geo_dollar_index)/CustomRegion2!$E30</f>
        <v>5.2336351127068192E-2</v>
      </c>
      <c r="HL217" t="s">
        <v>146</v>
      </c>
      <c r="HM217">
        <f t="shared" si="440"/>
        <v>510813.98358038347</v>
      </c>
      <c r="HN217">
        <f t="shared" si="441"/>
        <v>0</v>
      </c>
      <c r="HP217">
        <v>3030540.2466267352</v>
      </c>
      <c r="HQ217">
        <v>2893536.4930471205</v>
      </c>
      <c r="HR217">
        <f>HM217*CustomRegion3!D29</f>
        <v>95199.060573149094</v>
      </c>
      <c r="HS217">
        <f>HP217*CustomRegion3!$D29</f>
        <v>564793.82667993207</v>
      </c>
      <c r="HT217">
        <f>HQ217*CustomRegion3!$D29</f>
        <v>539260.79693717428</v>
      </c>
      <c r="HU217">
        <f>HM217*CustomRegion3!E29</f>
        <v>18387.560500216819</v>
      </c>
      <c r="HV217">
        <f>HP217*CustomRegion3!E$12</f>
        <v>950749.20528811135</v>
      </c>
      <c r="HW217">
        <f>HQ217*CustomRegion3!F$12</f>
        <v>298822494.23077548</v>
      </c>
      <c r="HX217">
        <f>(HU217*'Default-Data'!$C$60/geo_dollar_index)/CustomRegion3!$F29</f>
        <v>54.268731775124763</v>
      </c>
      <c r="HY217">
        <f>(HV217*'Default-Data'!$C$60/geo_dollar_index)/CustomRegion3!$F29</f>
        <v>2806.0249540217774</v>
      </c>
      <c r="HZ217">
        <f>(HW217*'Default-Data'!$C$60/geo_dollar_index)/CustomRegion3!$F29</f>
        <v>881939.60191687744</v>
      </c>
      <c r="IA217">
        <v>17808.31329935012</v>
      </c>
      <c r="IB217">
        <v>1286.9147551721835</v>
      </c>
      <c r="IC217">
        <f>HN217*CustomRegion3!D29</f>
        <v>0</v>
      </c>
      <c r="ID217">
        <f>IA217*CustomRegion3!$D29</f>
        <v>3318.8885797674429</v>
      </c>
      <c r="IE217">
        <f>IB217*CustomRegion3!$D29</f>
        <v>239.83892310739171</v>
      </c>
      <c r="IF217">
        <f>HN217*CustomRegion3!E29</f>
        <v>0</v>
      </c>
      <c r="IG217">
        <f>IA217*CustomRegion3!$E29</f>
        <v>641.03851641541291</v>
      </c>
      <c r="IH217">
        <f>IB217*CustomRegion3!$E29</f>
        <v>46.324540204421616</v>
      </c>
      <c r="II217">
        <f>(IF217*'Default-Data'!$C$60/geo_dollar_index)/CustomRegion3!$F29</f>
        <v>0</v>
      </c>
      <c r="IJ217">
        <f>(IG217*'Default-Data'!$C$60/geo_dollar_index)/CustomRegion3!$F29</f>
        <v>1.8919501205427303</v>
      </c>
      <c r="IK217">
        <f>(IH217*'Default-Data'!$C$60/geo_dollar_index)/CustomRegion3!$F29</f>
        <v>0.13672145616761378</v>
      </c>
    </row>
    <row r="218" spans="30:245" x14ac:dyDescent="0.3">
      <c r="AD218">
        <v>217</v>
      </c>
      <c r="AE218" t="s">
        <v>289</v>
      </c>
      <c r="AF218">
        <f>0.5*('Geothermal-Inputs'!B25*'Geothermal-Inputs'!C25+'Geothermal-Inputs'!B29*'Geothermal-Inputs'!C29)</f>
        <v>183074082.25814763</v>
      </c>
      <c r="AG218">
        <f>'Geothermal-Inputs'!B40*'Geothermal-Inputs'!C40</f>
        <v>855795.96492139203</v>
      </c>
      <c r="AI218" s="84">
        <v>58551354.607446581</v>
      </c>
      <c r="AJ218" s="84">
        <v>9094272.6854529083</v>
      </c>
      <c r="AK218">
        <f>AF218*'Colombia-IO-Data'!AN31</f>
        <v>96825720.296493575</v>
      </c>
      <c r="AL218">
        <f>AI218*'Colombia-IO-Data'!$AN31</f>
        <v>30967120.054751083</v>
      </c>
      <c r="AM218">
        <f>AJ218*'Colombia-IO-Data'!$AN31</f>
        <v>4809853.434633377</v>
      </c>
      <c r="AN218">
        <f>'Colombia-IO-Data'!$AO31*AK218</f>
        <v>17064702.657510843</v>
      </c>
      <c r="AO218">
        <f>'Colombia-IO-Data'!$AO31*AL218</f>
        <v>5457689.2820998216</v>
      </c>
      <c r="AP218">
        <f>'Colombia-IO-Data'!$AO31*AM218</f>
        <v>847695.4102369661</v>
      </c>
      <c r="AQ218">
        <f>(AN218*'Default-Data'!$F$19/geo_dollar_index)/'Colombia-IO-Data'!$AP31</f>
        <v>1278.2702871756553</v>
      </c>
      <c r="AR218">
        <f>(AO218*'Default-Data'!$F$19/geo_dollar_index)/'Colombia-IO-Data'!$AP31</f>
        <v>408.82060390748433</v>
      </c>
      <c r="AS218">
        <f>(AP218*'Default-Data'!$F$19/geo_dollar_index)/'Colombia-IO-Data'!$AP31</f>
        <v>63.498548860103575</v>
      </c>
      <c r="AT218" s="84">
        <v>262282.30367491185</v>
      </c>
      <c r="AU218" s="84">
        <v>1136355.1553987437</v>
      </c>
      <c r="AV218">
        <f>AG218*'Colombia-IO-Data'!AN31</f>
        <v>452620.38027591282</v>
      </c>
      <c r="AW218">
        <f>AT218*'Colombia-IO-Data'!$AN31</f>
        <v>138718.01328238955</v>
      </c>
      <c r="AX218">
        <f>AU218*'Colombia-IO-Data'!$AN31</f>
        <v>601004.82316753757</v>
      </c>
      <c r="AY218">
        <f>AV218*'Colombia-IO-Data'!$AO31</f>
        <v>79770.459568867751</v>
      </c>
      <c r="AZ218">
        <f>AW218*'Colombia-IO-Data'!$AO31</f>
        <v>24447.859955557102</v>
      </c>
      <c r="BA218">
        <f>AX218*'Colombia-IO-Data'!$AO31</f>
        <v>105921.94482704325</v>
      </c>
      <c r="BB218">
        <f>(Calculations!AY218*'Default-Data'!$F$19/geo_dollar_index)/'Colombia-IO-Data'!$AP31</f>
        <v>5.9753873423836295</v>
      </c>
      <c r="BC218">
        <f>(Calculations!AZ218*'Default-Data'!$F$19/geo_dollar_index)/'Colombia-IO-Data'!$AP31</f>
        <v>1.8313224433749749</v>
      </c>
      <c r="BD218">
        <f>(Calculations!BA218*'Default-Data'!$F$19/geo_dollar_index)/'Colombia-IO-Data'!$AP31</f>
        <v>7.934323706055026</v>
      </c>
      <c r="BF218" t="s">
        <v>946</v>
      </c>
      <c r="BG218">
        <f t="shared" si="430"/>
        <v>183074082.25814763</v>
      </c>
      <c r="BH218">
        <f t="shared" si="431"/>
        <v>855795.96492139203</v>
      </c>
      <c r="BJ218" s="84">
        <v>6070426.4759760499</v>
      </c>
      <c r="BK218" s="84">
        <v>4156441.0610011518</v>
      </c>
      <c r="BL218">
        <f>BG218*'Mexico-IO-Data'!AQ31</f>
        <v>81894115.91578576</v>
      </c>
      <c r="BM218">
        <f>BJ218*'Mexico-IO-Data'!$AQ31</f>
        <v>2715470.1711455001</v>
      </c>
      <c r="BN218">
        <f>BK218*'Mexico-IO-Data'!$AQ31</f>
        <v>1859291.3964019669</v>
      </c>
      <c r="BO218">
        <f>BG218*'Mexico-IO-Data'!AQ31</f>
        <v>81894115.91578576</v>
      </c>
      <c r="BP218">
        <f>BJ218*'Mexico-IO-Data'!$AR31</f>
        <v>655880.44846328069</v>
      </c>
      <c r="BQ218">
        <f>BK218*'Mexico-IO-Data'!$AR31</f>
        <v>449083.50968245626</v>
      </c>
      <c r="BR218">
        <f>(BO218*'Default-Data'!$F$19/geo_dollar_index)/'Mexico-IO-Data'!$AS31</f>
        <v>3448.2050413602296</v>
      </c>
      <c r="BS218">
        <f>(BP218*'Default-Data'!$F$19/geo_dollar_index)/'Mexico-IO-Data'!$AS31</f>
        <v>27.616273081772768</v>
      </c>
      <c r="BT218">
        <f>(BQ218*'Default-Data'!$F$19/geo_dollar_index)/'Mexico-IO-Data'!$AS31</f>
        <v>18.908953406019968</v>
      </c>
      <c r="BU218" s="84">
        <v>18371.417101511033</v>
      </c>
      <c r="BV218" s="84">
        <v>7410.5351446850691</v>
      </c>
      <c r="BW218">
        <f>BH218*'Mexico-IO-Data'!AQ31</f>
        <v>382821.27697742486</v>
      </c>
      <c r="BX218">
        <f>BU218*'Mexico-IO-Data'!$AQ31</f>
        <v>8218.0445374399023</v>
      </c>
      <c r="BY218">
        <f>BV218*'Mexico-IO-Data'!$AQ31</f>
        <v>3314.9379565431868</v>
      </c>
      <c r="BZ218">
        <f>BH218*'Mexico-IO-Data'!AR31</f>
        <v>92464.647004139595</v>
      </c>
      <c r="CA218">
        <f>BU218*'Mexico-IO-Data'!$AR31</f>
        <v>1984.943452512146</v>
      </c>
      <c r="CB218">
        <f>BV218*'Mexico-IO-Data'!$AR31</f>
        <v>800.67275887192898</v>
      </c>
      <c r="CC218">
        <f>(BZ218*'Default-Data'!$F$19/geo_dollar_index)/'Mexico-IO-Data'!$AS31</f>
        <v>3.8932841313671198</v>
      </c>
      <c r="CD218">
        <f>(CA218*'Default-Data'!$F$19/geo_dollar_index)/'Mexico-IO-Data'!$AS31</f>
        <v>8.3577335724654062E-2</v>
      </c>
      <c r="CE218">
        <f>(CB218*'Default-Data'!$F$19/geo_dollar_index)/'Mexico-IO-Data'!$AS31</f>
        <v>3.3712847531818899E-2</v>
      </c>
      <c r="CG218" t="s">
        <v>289</v>
      </c>
      <c r="CH218">
        <f t="shared" si="432"/>
        <v>183074082.25814763</v>
      </c>
      <c r="CI218">
        <f t="shared" si="433"/>
        <v>855795.96492139203</v>
      </c>
      <c r="CK218" s="84">
        <v>24327257.402059674</v>
      </c>
      <c r="CL218" s="84">
        <v>6125943.8628688753</v>
      </c>
      <c r="CM218">
        <f>CH218*'Philippines-IO-Data'!AN31</f>
        <v>109708247.93170738</v>
      </c>
      <c r="CN218">
        <f>CK218*'Philippines-IO-Data'!$AN31</f>
        <v>14578255.718361512</v>
      </c>
      <c r="CO218">
        <f>CL218*'Philippines-IO-Data'!$AN31</f>
        <v>3671008.8060180885</v>
      </c>
      <c r="CP218">
        <f>CH218*'Philippines-IO-Data'!AO31</f>
        <v>22720734.025034819</v>
      </c>
      <c r="CQ218">
        <f>CK218*'Philippines-IO-Data'!$AO31</f>
        <v>3019177.4727094574</v>
      </c>
      <c r="CR218">
        <f>CL218*'Philippines-IO-Data'!$AO31</f>
        <v>760271.13965960464</v>
      </c>
      <c r="CS218" s="31">
        <f>(CP218*'Default-Data'!$F$19/geo_dollar_index)/'Philippines-IO-Data'!$AP31</f>
        <v>4501.0835006329844</v>
      </c>
      <c r="CT218" s="31">
        <f>(CQ218*'Default-Data'!$F$19/geo_dollar_index)/'Philippines-IO-Data'!$AP31</f>
        <v>598.11315483565261</v>
      </c>
      <c r="CU218" s="31">
        <f>(CR218*'Default-Data'!$F$19/geo_dollar_index)/'Philippines-IO-Data'!$AP31</f>
        <v>150.61326271231846</v>
      </c>
      <c r="CV218" s="84">
        <v>69223.428378549055</v>
      </c>
      <c r="CW218" s="84">
        <v>15857.802331863786</v>
      </c>
      <c r="CX218">
        <f>CI218*'Philippines-IO-Data'!AN31</f>
        <v>512840.89337212773</v>
      </c>
      <c r="CY218">
        <f>CV218*'Philippines-IO-Data'!$AN31</f>
        <v>41482.556949421298</v>
      </c>
      <c r="CZ218">
        <f>CW218*'Philippines-IO-Data'!$AN31</f>
        <v>9502.8836873969558</v>
      </c>
      <c r="DA218">
        <f>CI218*'Philippines-IO-Data'!AO31</f>
        <v>106210.07768461238</v>
      </c>
      <c r="DB218">
        <f>CV218*'Philippines-IO-Data'!$AO31</f>
        <v>8591.096484494672</v>
      </c>
      <c r="DC218">
        <f>CW218*'Philippines-IO-Data'!$AO31</f>
        <v>1968.0607137814507</v>
      </c>
      <c r="DD218" s="31">
        <f>(DA218*'Default-Data'!$F$19/geo_dollar_index)/'Philippines-IO-Data'!$AP31</f>
        <v>21.040712317674505</v>
      </c>
      <c r="DE218" s="31">
        <f>(DB218*'Default-Data'!$F$19/geo_dollar_index)/'Philippines-IO-Data'!$AP31</f>
        <v>1.7019363281176276</v>
      </c>
      <c r="DF218" s="31">
        <f>(DC218*'Default-Data'!$F$19/geo_dollar_index)/'Philippines-IO-Data'!$AP31</f>
        <v>0.38988201689633079</v>
      </c>
      <c r="DH218" t="s">
        <v>946</v>
      </c>
      <c r="DI218">
        <f t="shared" si="434"/>
        <v>183074082.25814763</v>
      </c>
      <c r="DJ218">
        <f t="shared" si="435"/>
        <v>855795.96492139203</v>
      </c>
      <c r="DL218" s="84">
        <v>33072538.856899112</v>
      </c>
      <c r="DM218" s="84">
        <v>10819653.778240979</v>
      </c>
      <c r="DN218">
        <f>DI218*'SouthAfrica-IO-Data'!AR31</f>
        <v>99542243.803302422</v>
      </c>
      <c r="DO218">
        <f>DL218*'SouthAfrica-IO-Data'!$AR31</f>
        <v>17982418.294718124</v>
      </c>
      <c r="DP218">
        <f>DM218*'SouthAfrica-IO-Data'!$AR31</f>
        <v>5882933.2966002282</v>
      </c>
      <c r="DQ218">
        <f>DI218*'SouthAfrica-IO-Data'!AS31</f>
        <v>32527027.739711232</v>
      </c>
      <c r="DR218">
        <f>DL218*'SouthAfrica-IO-Data'!$AS31</f>
        <v>5876044.1431799624</v>
      </c>
      <c r="DS218">
        <f>DM218*'SouthAfrica-IO-Data'!$AS31</f>
        <v>1922342.9894498528</v>
      </c>
      <c r="DT218">
        <f>(DQ218*'Default-Data'!$F$19/geo_dollar_index)/'SouthAfrica-IO-Data'!$AT31</f>
        <v>926.55600875159553</v>
      </c>
      <c r="DU218">
        <f>(DR218*'Default-Data'!$F$19/geo_dollar_index)/'SouthAfrica-IO-Data'!$AT31</f>
        <v>167.38338504584652</v>
      </c>
      <c r="DV218">
        <f>(DS218*'Default-Data'!$F$19/geo_dollar_index)/'SouthAfrica-IO-Data'!$AT31</f>
        <v>54.75933620524772</v>
      </c>
      <c r="DW218" s="84">
        <v>134554.66234502499</v>
      </c>
      <c r="DX218" s="84">
        <v>28458.796641152818</v>
      </c>
      <c r="DY218">
        <f>DJ218*'SouthAfrica-IO-Data'!AR31</f>
        <v>465319.00930666231</v>
      </c>
      <c r="DZ218">
        <f>DW218*'SouthAfrica-IO-Data'!$AR31</f>
        <v>73160.945770211154</v>
      </c>
      <c r="EA218">
        <f>DX218*'SouthAfrica-IO-Data'!$AR31</f>
        <v>15473.804039654899</v>
      </c>
      <c r="EB218">
        <f>DJ218*'SouthAfrica-IO-Data'!$AS31</f>
        <v>152050.46365481484</v>
      </c>
      <c r="EC218">
        <f>DZ218*'SouthAfrica-IO-Data'!$AS31</f>
        <v>12998.607357078583</v>
      </c>
      <c r="ED218">
        <f>EA218*'SouthAfrica-IO-Data'!$AS31</f>
        <v>2749.2523629150173</v>
      </c>
      <c r="EE218">
        <f>(EB218*'Default-Data'!$F$19/geo_dollar_index)/'SouthAfrica-IO-Data'!$AT31</f>
        <v>4.3312678877460051</v>
      </c>
      <c r="EF218">
        <f>(EC218*'Default-Data'!$F$19/geo_dollar_index)/'SouthAfrica-IO-Data'!$AT31</f>
        <v>0.37027477113747437</v>
      </c>
      <c r="EG218">
        <f>(ED218*'Default-Data'!$F$19/geo_dollar_index)/'SouthAfrica-IO-Data'!$AT31</f>
        <v>7.8314450272487346E-2</v>
      </c>
      <c r="EI218" t="s">
        <v>147</v>
      </c>
      <c r="EJ218">
        <f>AF209</f>
        <v>96612.318477116045</v>
      </c>
      <c r="EK218">
        <v>0</v>
      </c>
      <c r="EM218" s="84">
        <v>71853098.631307468</v>
      </c>
      <c r="EN218" s="84">
        <v>15495872.261787541</v>
      </c>
      <c r="EO218">
        <f>EJ218*'Zambia-IO-Data'!BO29</f>
        <v>10368.594418881317</v>
      </c>
      <c r="EP218">
        <f>EM218*'Zambia-IO-Data'!$BO29</f>
        <v>7711393.8387098182</v>
      </c>
      <c r="EQ218">
        <f>EN218*'Zambia-IO-Data'!$BO29</f>
        <v>1663042.7380471684</v>
      </c>
      <c r="ER218">
        <f>EJ218*'Zambia-IO-Data'!BN29</f>
        <v>349.13074925511421</v>
      </c>
      <c r="ES218">
        <f>EM218*'Zambia-IO-Data'!$BN29</f>
        <v>259657.63535000966</v>
      </c>
      <c r="ET218">
        <f>EN218*'Zambia-IO-Data'!$BN29</f>
        <v>55997.884932249908</v>
      </c>
      <c r="EU218">
        <f>(ER218*'Default-Data'!$F$19/geo_dollar_index)/'Zambia-IO-Data'!$BP29</f>
        <v>1.0262620303870928</v>
      </c>
      <c r="EV218">
        <f>(ES218*'Default-Data'!$F$19/geo_dollar_index)/'Zambia-IO-Data'!$BP29</f>
        <v>763.25781280609669</v>
      </c>
      <c r="EW218">
        <f>(ET218*'Default-Data'!$F$19/geo_dollar_index)/'Zambia-IO-Data'!$BP29</f>
        <v>164.60453056788938</v>
      </c>
      <c r="EX218" s="84">
        <v>315970.47298250278</v>
      </c>
      <c r="EY218" s="84">
        <v>7511.9549966241466</v>
      </c>
      <c r="EZ218">
        <f>EK218*'Zambia-IO-Data'!BO29</f>
        <v>0</v>
      </c>
      <c r="FA218">
        <f>EX218*'Zambia-IO-Data'!$BO29</f>
        <v>33910.475748221215</v>
      </c>
      <c r="FB218">
        <f>EY218*'Zambia-IO-Data'!$BO29</f>
        <v>806.19548190776197</v>
      </c>
      <c r="FC218">
        <f>EK218*'Zambia-IO-Data'!BN29</f>
        <v>0</v>
      </c>
      <c r="FD218">
        <f>EX218*'Zambia-IO-Data'!$BN29</f>
        <v>1141.8317013166768</v>
      </c>
      <c r="FE218">
        <f>EY218*'Zambia-IO-Data'!$BN29</f>
        <v>27.146170567920894</v>
      </c>
      <c r="FF218">
        <f>(FC218*'Default-Data'!$F$19/geo_dollar_index)/'Zambia-IO-Data'!$BP29</f>
        <v>0</v>
      </c>
      <c r="FG218">
        <f>(FD218*'Default-Data'!$F$19/geo_dollar_index)/'Zambia-IO-Data'!$BP29</f>
        <v>3.3563887530781158</v>
      </c>
      <c r="FH218">
        <f>(FE218*'Default-Data'!$F$19/geo_dollar_index)/'Zambia-IO-Data'!$BP29</f>
        <v>7.9795561358337569E-2</v>
      </c>
      <c r="FJ218" t="s">
        <v>289</v>
      </c>
      <c r="FK218">
        <f t="shared" si="436"/>
        <v>183074082.25814763</v>
      </c>
      <c r="FL218">
        <f t="shared" si="437"/>
        <v>855795.96492139203</v>
      </c>
      <c r="FN218">
        <v>26965283.724179983</v>
      </c>
      <c r="FO218">
        <v>7990277.2106161416</v>
      </c>
      <c r="FP218">
        <f>FK218*CustomRegion1!C27</f>
        <v>109708247.93170738</v>
      </c>
      <c r="FQ218">
        <f>FN218*CustomRegion1!$C27</f>
        <v>16159108.902098635</v>
      </c>
      <c r="FR218">
        <f>FO218*CustomRegion1!$C27</f>
        <v>4788221.8086407166</v>
      </c>
      <c r="FS218">
        <f>FK218*CustomRegion1!D27</f>
        <v>22720734.025034819</v>
      </c>
      <c r="FT218">
        <f>FN218*CustomRegion1!$D27</f>
        <v>3346574.4132082202</v>
      </c>
      <c r="FU218">
        <f>FO218*CustomRegion1!$D27</f>
        <v>991647.53988887963</v>
      </c>
      <c r="FV218">
        <f>(FS218*'Default-Data'!$C$58/geo_dollar_index)/CustomRegion1!$E27</f>
        <v>4519.8913979578974</v>
      </c>
      <c r="FW218">
        <f>(FT218*'Default-Data'!$C$58/geo_dollar_index)/CustomRegion1!$E27</f>
        <v>665.74226370587746</v>
      </c>
      <c r="FX218">
        <f>(FU218*'Default-Data'!$C$58/geo_dollar_index)/CustomRegion1!$E27</f>
        <v>197.27087955922624</v>
      </c>
      <c r="FY218">
        <v>77420.110022133682</v>
      </c>
      <c r="FZ218">
        <v>21614.985381730716</v>
      </c>
      <c r="GA218">
        <f>FL218*CustomRegion1!C27</f>
        <v>512840.89337212773</v>
      </c>
      <c r="GB218">
        <f>FY218*CustomRegion1!$C27</f>
        <v>46394.467859364624</v>
      </c>
      <c r="GC218">
        <f>FZ218*CustomRegion1!$C27</f>
        <v>12952.910352189454</v>
      </c>
      <c r="GD218">
        <f>FL218*CustomRegion1!D27</f>
        <v>106210.07768461238</v>
      </c>
      <c r="GE218">
        <f>FY218*CustomRegion1!$D27</f>
        <v>9608.3602130063209</v>
      </c>
      <c r="GF218">
        <f>FZ218*CustomRegion1!$D27</f>
        <v>2682.56613801194</v>
      </c>
      <c r="GG218">
        <f>(GD218*'Default-Data'!$C$58/geo_dollar_index)/CustomRegion1!$E27</f>
        <v>21.128631494658933</v>
      </c>
      <c r="GH218">
        <f>(GE218*'Default-Data'!$C$58/geo_dollar_index)/CustomRegion1!$E27</f>
        <v>1.9114146852560425</v>
      </c>
      <c r="GI218">
        <f>(GF218*'Default-Data'!$C$58/geo_dollar_index)/CustomRegion1!$E27</f>
        <v>0.53364946741128561</v>
      </c>
      <c r="GK218" t="s">
        <v>52</v>
      </c>
      <c r="GL218">
        <f t="shared" si="438"/>
        <v>183074082.25814763</v>
      </c>
      <c r="GM218">
        <f t="shared" si="439"/>
        <v>855795.96492139203</v>
      </c>
      <c r="GO218">
        <v>0</v>
      </c>
      <c r="GP218">
        <v>0</v>
      </c>
      <c r="GQ218">
        <f>GL218*CustomRegion2!C31</f>
        <v>0</v>
      </c>
      <c r="GR218">
        <f>GO218*CustomRegion2!$C31</f>
        <v>0</v>
      </c>
      <c r="GS218">
        <f>GP218*CustomRegion2!$C31</f>
        <v>0</v>
      </c>
      <c r="GT218">
        <f>GL218*CustomRegion2!D31</f>
        <v>0</v>
      </c>
      <c r="GU218">
        <f>GO218*CustomRegion2!$D31</f>
        <v>0</v>
      </c>
      <c r="GV218">
        <f>GP218*CustomRegion2!$D31</f>
        <v>0</v>
      </c>
      <c r="GW218">
        <f>(GT218*'Default-Data'!$C$59/geo_dollar_index)/CustomRegion2!$E31</f>
        <v>0</v>
      </c>
      <c r="GX218">
        <f>(GU218*'Default-Data'!$C$59/geo_dollar_index)/CustomRegion2!$E31</f>
        <v>0</v>
      </c>
      <c r="GY218">
        <f>(GV218*'Default-Data'!$C$59/geo_dollar_index)/CustomRegion2!$E31</f>
        <v>0</v>
      </c>
      <c r="GZ218">
        <v>0</v>
      </c>
      <c r="HA218">
        <v>0</v>
      </c>
      <c r="HB218">
        <f>GM218*CustomRegion2!C31</f>
        <v>0</v>
      </c>
      <c r="HC218">
        <f>GZ218*CustomRegion2!$C31</f>
        <v>0</v>
      </c>
      <c r="HD218">
        <f>HA218*CustomRegion2!$C31</f>
        <v>0</v>
      </c>
      <c r="HE218">
        <f>GM218*CustomRegion2!D31</f>
        <v>0</v>
      </c>
      <c r="HF218">
        <f>GZ218*CustomRegion2!$D31</f>
        <v>0</v>
      </c>
      <c r="HG218">
        <f>HA218*CustomRegion2!$D31</f>
        <v>0</v>
      </c>
      <c r="HH218">
        <f>(HE218*'Default-Data'!$C$59/geo_dollar_index)/CustomRegion2!$E31</f>
        <v>0</v>
      </c>
      <c r="HI218">
        <f>(HF218*'Default-Data'!$C$59/geo_dollar_index)/CustomRegion2!$E31</f>
        <v>0</v>
      </c>
      <c r="HJ218">
        <f>(HG218*'Default-Data'!$C$59/geo_dollar_index)/CustomRegion2!$E31</f>
        <v>0</v>
      </c>
      <c r="HL218" t="s">
        <v>147</v>
      </c>
      <c r="HM218">
        <f t="shared" si="440"/>
        <v>96612.318477116045</v>
      </c>
      <c r="HN218">
        <f t="shared" si="441"/>
        <v>0</v>
      </c>
      <c r="HP218">
        <v>71853098.631307468</v>
      </c>
      <c r="HQ218">
        <v>15495872.261787549</v>
      </c>
      <c r="HR218">
        <f>HM218*CustomRegion3!D30</f>
        <v>10368.594418881317</v>
      </c>
      <c r="HS218">
        <f>HP218*CustomRegion3!$D30</f>
        <v>7711393.8387098182</v>
      </c>
      <c r="HT218">
        <f>HQ218*CustomRegion3!$D30</f>
        <v>1663042.7380471693</v>
      </c>
      <c r="HU218">
        <f>HM218*CustomRegion3!E30</f>
        <v>349.13074925511421</v>
      </c>
      <c r="HV218">
        <f>HP218*CustomRegion3!E$12</f>
        <v>22541946.604155418</v>
      </c>
      <c r="HW218">
        <f>HQ218*CustomRegion3!F$12</f>
        <v>1600296111.9292982</v>
      </c>
      <c r="HX218">
        <f>(HU218*'Default-Data'!$C$60/geo_dollar_index)/CustomRegion3!$F30</f>
        <v>1.030418525913251</v>
      </c>
      <c r="HY218">
        <f>(HV218*'Default-Data'!$C$60/geo_dollar_index)/CustomRegion3!$F30</f>
        <v>66529.915914385143</v>
      </c>
      <c r="HZ218">
        <f>(HW218*'Default-Data'!$C$60/geo_dollar_index)/CustomRegion3!$F30</f>
        <v>4723086.5920491237</v>
      </c>
      <c r="IA218">
        <v>315970.47298250278</v>
      </c>
      <c r="IB218">
        <v>7511.9549966241466</v>
      </c>
      <c r="IC218">
        <f>HN218*CustomRegion3!D30</f>
        <v>0</v>
      </c>
      <c r="ID218">
        <f>IA218*CustomRegion3!$D30</f>
        <v>33910.475748221215</v>
      </c>
      <c r="IE218">
        <f>IB218*CustomRegion3!$D30</f>
        <v>806.19548190776197</v>
      </c>
      <c r="IF218">
        <f>HN218*CustomRegion3!E30</f>
        <v>0</v>
      </c>
      <c r="IG218">
        <f>IA218*CustomRegion3!$E30</f>
        <v>1141.8317013166768</v>
      </c>
      <c r="IH218">
        <f>IB218*CustomRegion3!$E30</f>
        <v>27.146170567920894</v>
      </c>
      <c r="II218">
        <f>(IF218*'Default-Data'!$C$60/geo_dollar_index)/CustomRegion3!$F30</f>
        <v>0</v>
      </c>
      <c r="IJ218">
        <f>(IG218*'Default-Data'!$C$60/geo_dollar_index)/CustomRegion3!$F30</f>
        <v>3.3699825667661805</v>
      </c>
      <c r="IK218">
        <f>(IH218*'Default-Data'!$C$60/geo_dollar_index)/CustomRegion3!$F30</f>
        <v>8.0118743824386829E-2</v>
      </c>
    </row>
    <row r="219" spans="30:245" x14ac:dyDescent="0.3">
      <c r="AD219">
        <v>218</v>
      </c>
      <c r="AE219" t="s">
        <v>290</v>
      </c>
      <c r="AF219">
        <f>'Geothermal-Inputs'!B32*'Geothermal-Inputs'!C32</f>
        <v>0</v>
      </c>
      <c r="AG219">
        <f>'Geothermal-Inputs'!B41*'Geothermal-Inputs'!C41</f>
        <v>0</v>
      </c>
      <c r="AI219" s="84">
        <v>7892910.0672844071</v>
      </c>
      <c r="AJ219" s="84">
        <v>1822899.3275227696</v>
      </c>
      <c r="AK219">
        <f>AF219*'Colombia-IO-Data'!AN32</f>
        <v>0</v>
      </c>
      <c r="AL219">
        <f>AI219*'Colombia-IO-Data'!$AN32</f>
        <v>3919324.8438280621</v>
      </c>
      <c r="AM219">
        <f>AJ219*'Colombia-IO-Data'!$AN32</f>
        <v>905183.83729862631</v>
      </c>
      <c r="AN219">
        <f>'Colombia-IO-Data'!$AO32*AK219</f>
        <v>0</v>
      </c>
      <c r="AO219">
        <f>'Colombia-IO-Data'!$AO32*AL219</f>
        <v>772934.18880255916</v>
      </c>
      <c r="AP219">
        <f>'Colombia-IO-Data'!$AO32*AM219</f>
        <v>178512.25986061554</v>
      </c>
      <c r="AQ219">
        <f>(AN219*'Default-Data'!$F$19/geo_dollar_index)/'Colombia-IO-Data'!$AP32</f>
        <v>0</v>
      </c>
      <c r="AR219">
        <f>(AO219*'Default-Data'!$F$19/geo_dollar_index)/'Colombia-IO-Data'!$AP32</f>
        <v>166.58658630505889</v>
      </c>
      <c r="AS219">
        <f>(AP219*'Default-Data'!$F$19/geo_dollar_index)/'Colombia-IO-Data'!$AP32</f>
        <v>38.473842164818308</v>
      </c>
      <c r="AT219" s="84">
        <v>35941.729635774631</v>
      </c>
      <c r="AU219" s="84">
        <v>39605.235868072989</v>
      </c>
      <c r="AV219">
        <f>AG219*'Colombia-IO-Data'!AN32</f>
        <v>0</v>
      </c>
      <c r="AW219">
        <f>AT219*'Colombia-IO-Data'!$AN32</f>
        <v>17847.322811332739</v>
      </c>
      <c r="AX219">
        <f>AU219*'Colombia-IO-Data'!$AN32</f>
        <v>19666.483408547803</v>
      </c>
      <c r="AY219">
        <f>AV219*'Colombia-IO-Data'!$AO32</f>
        <v>0</v>
      </c>
      <c r="AZ219">
        <f>AW219*'Colombia-IO-Data'!$AO32</f>
        <v>3519.6893672128722</v>
      </c>
      <c r="BA219">
        <f>AX219*'Colombia-IO-Data'!$AO32</f>
        <v>3878.4479484833787</v>
      </c>
      <c r="BB219">
        <f>(Calculations!AY219*'Default-Data'!$F$19/geo_dollar_index)/'Colombia-IO-Data'!$AP32</f>
        <v>0</v>
      </c>
      <c r="BC219">
        <f>(Calculations!AZ219*'Default-Data'!$F$19/geo_dollar_index)/'Colombia-IO-Data'!$AP32</f>
        <v>0.75858080161593167</v>
      </c>
      <c r="BD219">
        <f>(Calculations!BA219*'Default-Data'!$F$19/geo_dollar_index)/'Colombia-IO-Data'!$AP32</f>
        <v>0.83590221943817555</v>
      </c>
      <c r="BF219" t="s">
        <v>947</v>
      </c>
      <c r="BG219">
        <f t="shared" si="430"/>
        <v>0</v>
      </c>
      <c r="BH219">
        <f t="shared" si="431"/>
        <v>0</v>
      </c>
      <c r="BJ219" s="84">
        <v>790297.83198555314</v>
      </c>
      <c r="BK219" s="84">
        <v>277523.57708223036</v>
      </c>
      <c r="BL219">
        <f>BG219*'Mexico-IO-Data'!AQ32</f>
        <v>0</v>
      </c>
      <c r="BM219">
        <f>BJ219*'Mexico-IO-Data'!$AQ32</f>
        <v>397474.39885054546</v>
      </c>
      <c r="BN219">
        <f>BK219*'Mexico-IO-Data'!$AQ32</f>
        <v>139578.41272381094</v>
      </c>
      <c r="BO219">
        <f>BG219*'Mexico-IO-Data'!AQ32</f>
        <v>0</v>
      </c>
      <c r="BP219">
        <f>BJ219*'Mexico-IO-Data'!$AR32</f>
        <v>174815.73586816565</v>
      </c>
      <c r="BQ219">
        <f>BK219*'Mexico-IO-Data'!$AR32</f>
        <v>61388.866810509695</v>
      </c>
      <c r="BR219">
        <f>(BO219*'Default-Data'!$F$19/geo_dollar_index)/'Mexico-IO-Data'!$AS32</f>
        <v>0</v>
      </c>
      <c r="BS219">
        <f>(BP219*'Default-Data'!$F$19/geo_dollar_index)/'Mexico-IO-Data'!$AS32</f>
        <v>46.571275194570049</v>
      </c>
      <c r="BT219">
        <f>(BQ219*'Default-Data'!$F$19/geo_dollar_index)/'Mexico-IO-Data'!$AS32</f>
        <v>16.354121646526661</v>
      </c>
      <c r="BU219" s="84">
        <v>4510.1797251574953</v>
      </c>
      <c r="BV219" s="84">
        <v>494.79787906609272</v>
      </c>
      <c r="BW219">
        <f>BH219*'Mexico-IO-Data'!AQ32</f>
        <v>0</v>
      </c>
      <c r="BX219">
        <f>BU219*'Mexico-IO-Data'!$AQ32</f>
        <v>2268.3612461152047</v>
      </c>
      <c r="BY219">
        <f>BV219*'Mexico-IO-Data'!$AQ32</f>
        <v>248.85490200600128</v>
      </c>
      <c r="BZ219">
        <f>BH219*'Mexico-IO-Data'!AR32</f>
        <v>0</v>
      </c>
      <c r="CA219">
        <f>BU219*'Mexico-IO-Data'!$AR32</f>
        <v>997.66234404335523</v>
      </c>
      <c r="CB219">
        <f>BV219*'Mexico-IO-Data'!$AR32</f>
        <v>109.45045251816893</v>
      </c>
      <c r="CC219">
        <f>(BZ219*'Default-Data'!$F$19/geo_dollar_index)/'Mexico-IO-Data'!$AS32</f>
        <v>0</v>
      </c>
      <c r="CD219">
        <f>(CA219*'Default-Data'!$F$19/geo_dollar_index)/'Mexico-IO-Data'!$AS32</f>
        <v>0.26577932098024498</v>
      </c>
      <c r="CE219">
        <f>(CB219*'Default-Data'!$F$19/geo_dollar_index)/'Mexico-IO-Data'!$AS32</f>
        <v>2.9157827921382728E-2</v>
      </c>
      <c r="CG219" t="s">
        <v>290</v>
      </c>
      <c r="CH219">
        <f t="shared" si="432"/>
        <v>0</v>
      </c>
      <c r="CI219">
        <f t="shared" si="433"/>
        <v>0</v>
      </c>
      <c r="CK219" s="84">
        <v>2403132.9051685645</v>
      </c>
      <c r="CL219" s="84">
        <v>1832537.6030938593</v>
      </c>
      <c r="CM219">
        <f>CH219*'Philippines-IO-Data'!AN32</f>
        <v>0</v>
      </c>
      <c r="CN219">
        <f>CK219*'Philippines-IO-Data'!$AN32</f>
        <v>1322512.6090880071</v>
      </c>
      <c r="CO219">
        <f>CL219*'Philippines-IO-Data'!$AN32</f>
        <v>1008497.7328998563</v>
      </c>
      <c r="CP219">
        <f>CH219*'Philippines-IO-Data'!AO32</f>
        <v>0</v>
      </c>
      <c r="CQ219">
        <f>CK219*'Philippines-IO-Data'!$AO32</f>
        <v>406400.9135163555</v>
      </c>
      <c r="CR219">
        <f>CL219*'Philippines-IO-Data'!$AO32</f>
        <v>309905.85429072549</v>
      </c>
      <c r="CS219" s="31">
        <f>(CP219*'Default-Data'!$F$19/geo_dollar_index)/'Philippines-IO-Data'!$AP32</f>
        <v>0</v>
      </c>
      <c r="CT219" s="31">
        <f>(CQ219*'Default-Data'!$F$19/geo_dollar_index)/'Philippines-IO-Data'!$AP32</f>
        <v>98.899580114372881</v>
      </c>
      <c r="CU219" s="31">
        <f>(CR219*'Default-Data'!$F$19/geo_dollar_index)/'Philippines-IO-Data'!$AP32</f>
        <v>75.417052090620572</v>
      </c>
      <c r="CV219" s="84">
        <v>11710.36922691654</v>
      </c>
      <c r="CW219" s="84">
        <v>4743.7618963032292</v>
      </c>
      <c r="CX219">
        <f>CI219*'Philippines-IO-Data'!AN32</f>
        <v>0</v>
      </c>
      <c r="CY219">
        <f>CV219*'Philippines-IO-Data'!$AN32</f>
        <v>6444.5503310966405</v>
      </c>
      <c r="CZ219">
        <f>CW219*'Philippines-IO-Data'!$AN32</f>
        <v>2610.6275307866076</v>
      </c>
      <c r="DA219">
        <f>CI219*'Philippines-IO-Data'!AO32</f>
        <v>0</v>
      </c>
      <c r="DB219">
        <f>CV219*'Philippines-IO-Data'!$AO32</f>
        <v>1980.3751765859488</v>
      </c>
      <c r="DC219">
        <f>CW219*'Philippines-IO-Data'!$AO32</f>
        <v>802.23160525800529</v>
      </c>
      <c r="DD219" s="31">
        <f>(DA219*'Default-Data'!$F$19/geo_dollar_index)/'Philippines-IO-Data'!$AP32</f>
        <v>0</v>
      </c>
      <c r="DE219" s="31">
        <f>(DB219*'Default-Data'!$F$19/geo_dollar_index)/'Philippines-IO-Data'!$AP32</f>
        <v>0.48193364463339255</v>
      </c>
      <c r="DF219" s="31">
        <f>(DC219*'Default-Data'!$F$19/geo_dollar_index)/'Philippines-IO-Data'!$AP32</f>
        <v>0.19522684687888386</v>
      </c>
      <c r="DH219" t="s">
        <v>947</v>
      </c>
      <c r="DI219">
        <f t="shared" si="434"/>
        <v>0</v>
      </c>
      <c r="DJ219">
        <f t="shared" si="435"/>
        <v>0</v>
      </c>
      <c r="DL219" s="84">
        <v>7188669.2982671298</v>
      </c>
      <c r="DM219" s="84">
        <v>3689394.3752293345</v>
      </c>
      <c r="DN219">
        <f>DI219*'SouthAfrica-IO-Data'!AR32</f>
        <v>0</v>
      </c>
      <c r="DO219">
        <f>DL219*'SouthAfrica-IO-Data'!$AR32</f>
        <v>2140430.9666778729</v>
      </c>
      <c r="DP219">
        <f>DM219*'SouthAfrica-IO-Data'!$AR32</f>
        <v>1098519.5787114066</v>
      </c>
      <c r="DQ219">
        <f>DI219*'SouthAfrica-IO-Data'!AS32</f>
        <v>0</v>
      </c>
      <c r="DR219">
        <f>DL219*'SouthAfrica-IO-Data'!$AS32</f>
        <v>965354.1746675428</v>
      </c>
      <c r="DS219">
        <f>DM219*'SouthAfrica-IO-Data'!$AS32</f>
        <v>495442.49628803018</v>
      </c>
      <c r="DT219">
        <f>(DQ219*'Default-Data'!$F$19/geo_dollar_index)/'SouthAfrica-IO-Data'!$AT32</f>
        <v>0</v>
      </c>
      <c r="DU219">
        <f>(DR219*'Default-Data'!$F$19/geo_dollar_index)/'SouthAfrica-IO-Data'!$AT32</f>
        <v>71.510058029227494</v>
      </c>
      <c r="DV219">
        <f>(DS219*'Default-Data'!$F$19/geo_dollar_index)/'SouthAfrica-IO-Data'!$AT32</f>
        <v>36.700645824527307</v>
      </c>
      <c r="DW219" s="84">
        <v>9896.4859165806829</v>
      </c>
      <c r="DX219" s="84">
        <v>9704.1667326562911</v>
      </c>
      <c r="DY219">
        <f>DJ219*'SouthAfrica-IO-Data'!AR32</f>
        <v>0</v>
      </c>
      <c r="DZ219">
        <f>DW219*'SouthAfrica-IO-Data'!$AR32</f>
        <v>2946.6851288105531</v>
      </c>
      <c r="EA219">
        <f>DX219*'SouthAfrica-IO-Data'!$AR32</f>
        <v>2889.4219665091218</v>
      </c>
      <c r="EB219">
        <f>DJ219*'SouthAfrica-IO-Data'!$AS32</f>
        <v>0</v>
      </c>
      <c r="EC219">
        <f>DZ219*'SouthAfrica-IO-Data'!$AS32</f>
        <v>395.70533467351731</v>
      </c>
      <c r="ED219">
        <f>EA219*'SouthAfrica-IO-Data'!$AS32</f>
        <v>388.01556199254605</v>
      </c>
      <c r="EE219">
        <f>(EB219*'Default-Data'!$F$19/geo_dollar_index)/'SouthAfrica-IO-Data'!$AT32</f>
        <v>0</v>
      </c>
      <c r="EF219">
        <f>(EC219*'Default-Data'!$F$19/geo_dollar_index)/'SouthAfrica-IO-Data'!$AT32</f>
        <v>2.9312466022870045E-2</v>
      </c>
      <c r="EG219">
        <f>(ED219*'Default-Data'!$F$19/geo_dollar_index)/'SouthAfrica-IO-Data'!$AT32</f>
        <v>2.8742834580775544E-2</v>
      </c>
      <c r="EI219" t="s">
        <v>148</v>
      </c>
      <c r="EJ219">
        <f>AF218</f>
        <v>183074082.25814763</v>
      </c>
      <c r="EK219">
        <f>AG218</f>
        <v>855795.96492139203</v>
      </c>
      <c r="EM219" s="84">
        <v>215345692.55100051</v>
      </c>
      <c r="EN219" s="84">
        <v>6680643.6036382914</v>
      </c>
      <c r="EO219">
        <f>EJ219*'Zambia-IO-Data'!BO30</f>
        <v>48800104.371280685</v>
      </c>
      <c r="EP219">
        <f>EM219*'Zambia-IO-Data'!$BO30</f>
        <v>57402403.129768267</v>
      </c>
      <c r="EQ219">
        <f>EN219*'Zambia-IO-Data'!$BO30</f>
        <v>1780787.8707001857</v>
      </c>
      <c r="ER219">
        <f>EJ219*'Zambia-IO-Data'!BN30</f>
        <v>2415750.8275038586</v>
      </c>
      <c r="ES219">
        <f>EM219*'Zambia-IO-Data'!$BN30</f>
        <v>2841590.2926440518</v>
      </c>
      <c r="ET219">
        <f>EN219*'Zambia-IO-Data'!$BN30</f>
        <v>88154.314989222417</v>
      </c>
      <c r="EU219">
        <f>(ER219*'Default-Data'!$F$19/geo_dollar_index)/'Zambia-IO-Data'!$BP30</f>
        <v>3201.5542615472777</v>
      </c>
      <c r="EV219">
        <f>(ES219*'Default-Data'!$F$19/geo_dollar_index)/'Zambia-IO-Data'!$BP30</f>
        <v>3765.9121989771565</v>
      </c>
      <c r="EW219">
        <f>(ET219*'Default-Data'!$F$19/geo_dollar_index)/'Zambia-IO-Data'!$BP30</f>
        <v>116.8294426785518</v>
      </c>
      <c r="EX219" s="84">
        <v>907081.51276809699</v>
      </c>
      <c r="EY219" s="84">
        <v>3270.7130087637343</v>
      </c>
      <c r="EZ219">
        <f>EK219*'Zambia-IO-Data'!BO30</f>
        <v>228120.39745634806</v>
      </c>
      <c r="FA219">
        <f>EX219*'Zambia-IO-Data'!$BO30</f>
        <v>241791.03863497468</v>
      </c>
      <c r="FB219">
        <f>EY219*'Zambia-IO-Data'!$BO30</f>
        <v>871.83906223881831</v>
      </c>
      <c r="FC219">
        <f>EK219*'Zambia-IO-Data'!BN30</f>
        <v>11292.640579883653</v>
      </c>
      <c r="FD219">
        <f>EX219*'Zambia-IO-Data'!$BN30</f>
        <v>11969.378123076513</v>
      </c>
      <c r="FE219">
        <f>EY219*'Zambia-IO-Data'!$BN30</f>
        <v>43.158635892039193</v>
      </c>
      <c r="FF219">
        <f>(FC219*'Default-Data'!$F$19/geo_dollar_index)/'Zambia-IO-Data'!$BP30</f>
        <v>14.965948127193794</v>
      </c>
      <c r="FG219">
        <f>(FD219*'Default-Data'!$F$19/geo_dollar_index)/'Zambia-IO-Data'!$BP30</f>
        <v>15.862817100885442</v>
      </c>
      <c r="FH219">
        <f>(FE219*'Default-Data'!$F$19/geo_dollar_index)/'Zambia-IO-Data'!$BP30</f>
        <v>5.7197419986190483E-2</v>
      </c>
      <c r="FJ219" t="s">
        <v>290</v>
      </c>
      <c r="FK219">
        <f t="shared" si="436"/>
        <v>0</v>
      </c>
      <c r="FL219">
        <f t="shared" si="437"/>
        <v>0</v>
      </c>
      <c r="FN219">
        <v>3453369.2417122577</v>
      </c>
      <c r="FO219">
        <v>2372239.0245378059</v>
      </c>
      <c r="FP219">
        <f>FK219*CustomRegion1!C28</f>
        <v>0</v>
      </c>
      <c r="FQ219">
        <f>FN219*CustomRegion1!$C28</f>
        <v>1900487.63269745</v>
      </c>
      <c r="FR219">
        <f>FO219*CustomRegion1!$C28</f>
        <v>1305510.8250460329</v>
      </c>
      <c r="FS219">
        <f>FK219*CustomRegion1!D28</f>
        <v>0</v>
      </c>
      <c r="FT219">
        <f>FN219*CustomRegion1!$D28</f>
        <v>584009.48675067234</v>
      </c>
      <c r="FU219">
        <f>FO219*CustomRegion1!$D28</f>
        <v>401176.3579857804</v>
      </c>
      <c r="FV219">
        <f>(FS219*'Default-Data'!$C$58/geo_dollar_index)/CustomRegion1!$E28</f>
        <v>0</v>
      </c>
      <c r="FW219">
        <f>(FT219*'Default-Data'!$C$58/geo_dollar_index)/CustomRegion1!$E28</f>
        <v>142.71532287366276</v>
      </c>
      <c r="FX219">
        <f>(FU219*'Default-Data'!$C$58/geo_dollar_index)/CustomRegion1!$E28</f>
        <v>98.036101738299124</v>
      </c>
      <c r="FY219">
        <v>15739.208804868733</v>
      </c>
      <c r="FZ219">
        <v>6417.288222394749</v>
      </c>
      <c r="GA219">
        <f>FL219*CustomRegion1!C28</f>
        <v>0</v>
      </c>
      <c r="GB219">
        <f>FY219*CustomRegion1!$C28</f>
        <v>8661.7357103883605</v>
      </c>
      <c r="GC219">
        <f>FZ219*CustomRegion1!$C28</f>
        <v>3531.616820699192</v>
      </c>
      <c r="GD219">
        <f>FL219*CustomRegion1!D28</f>
        <v>0</v>
      </c>
      <c r="GE219">
        <f>FY219*CustomRegion1!$D28</f>
        <v>2661.7041540091809</v>
      </c>
      <c r="GF219">
        <f>FZ219*CustomRegion1!$D28</f>
        <v>1085.2465921754924</v>
      </c>
      <c r="GG219">
        <f>(GD219*'Default-Data'!$C$58/geo_dollar_index)/CustomRegion1!$E28</f>
        <v>0</v>
      </c>
      <c r="GH219">
        <f>(GE219*'Default-Data'!$C$58/geo_dollar_index)/CustomRegion1!$E28</f>
        <v>0.6504448580914296</v>
      </c>
      <c r="GI219">
        <f>(GF219*'Default-Data'!$C$58/geo_dollar_index)/CustomRegion1!$E28</f>
        <v>0.26520342787854434</v>
      </c>
      <c r="GK219" t="s">
        <v>53</v>
      </c>
      <c r="GL219">
        <f t="shared" si="438"/>
        <v>0</v>
      </c>
      <c r="GM219">
        <f t="shared" si="439"/>
        <v>0</v>
      </c>
      <c r="GO219">
        <v>846417.68598395213</v>
      </c>
      <c r="GP219">
        <v>419447.68070904561</v>
      </c>
      <c r="GQ219">
        <f>GL219*CustomRegion2!C32</f>
        <v>0</v>
      </c>
      <c r="GR219">
        <f>GO219*CustomRegion2!$C32</f>
        <v>312680.12446577061</v>
      </c>
      <c r="GS219">
        <f>GP219*CustomRegion2!$C32</f>
        <v>154950.62920208144</v>
      </c>
      <c r="GT219">
        <f>GL219*CustomRegion2!D32</f>
        <v>0</v>
      </c>
      <c r="GU219">
        <f>GO219*CustomRegion2!$D32</f>
        <v>142876.95197266355</v>
      </c>
      <c r="GV219">
        <f>GP219*CustomRegion2!$D32</f>
        <v>70803.584476196382</v>
      </c>
      <c r="GW219">
        <f>(GT219*'Default-Data'!$C$59/geo_dollar_index)/CustomRegion2!$E32</f>
        <v>0</v>
      </c>
      <c r="GX219">
        <f>(GU219*'Default-Data'!$C$59/geo_dollar_index)/CustomRegion2!$E32</f>
        <v>17.540575593037822</v>
      </c>
      <c r="GY219">
        <f>(GV219*'Default-Data'!$C$59/geo_dollar_index)/CustomRegion2!$E32</f>
        <v>8.6923440668049778</v>
      </c>
      <c r="GZ219">
        <v>474.01137346528628</v>
      </c>
      <c r="HA219">
        <v>1173.2742966807205</v>
      </c>
      <c r="HB219">
        <f>GM219*CustomRegion2!C32</f>
        <v>0</v>
      </c>
      <c r="HC219">
        <f>GZ219*CustomRegion2!$C32</f>
        <v>175.10732314273343</v>
      </c>
      <c r="HD219">
        <f>HA219*CustomRegion2!$C32</f>
        <v>433.42614313658459</v>
      </c>
      <c r="HE219">
        <f>GM219*CustomRegion2!D32</f>
        <v>0</v>
      </c>
      <c r="HF219">
        <f>GZ219*CustomRegion2!$D32</f>
        <v>80.014041958924807</v>
      </c>
      <c r="HG219">
        <f>HA219*CustomRegion2!$D32</f>
        <v>198.05098370875746</v>
      </c>
      <c r="HH219">
        <f>(HE219*'Default-Data'!$C$59/geo_dollar_index)/CustomRegion2!$E32</f>
        <v>0</v>
      </c>
      <c r="HI219">
        <f>(HF219*'Default-Data'!$C$59/geo_dollar_index)/CustomRegion2!$E32</f>
        <v>9.8230843541059643E-3</v>
      </c>
      <c r="HJ219">
        <f>(HG219*'Default-Data'!$C$59/geo_dollar_index)/CustomRegion2!$E32</f>
        <v>2.4314126267780574E-2</v>
      </c>
      <c r="HL219" t="s">
        <v>148</v>
      </c>
      <c r="HM219">
        <f t="shared" si="440"/>
        <v>183074082.25814763</v>
      </c>
      <c r="HN219">
        <f t="shared" si="441"/>
        <v>855795.96492139203</v>
      </c>
      <c r="HP219">
        <v>215345692.55100051</v>
      </c>
      <c r="HQ219">
        <v>6680643.6036382914</v>
      </c>
      <c r="HR219">
        <f>HM219*CustomRegion3!D31</f>
        <v>48800104.371280685</v>
      </c>
      <c r="HS219">
        <f>HP219*CustomRegion3!$D31</f>
        <v>57402403.129768267</v>
      </c>
      <c r="HT219">
        <f>HQ219*CustomRegion3!$D31</f>
        <v>1780787.8707001857</v>
      </c>
      <c r="HU219">
        <f>HM219*CustomRegion3!E31</f>
        <v>2415750.8275038586</v>
      </c>
      <c r="HV219">
        <f>HP219*CustomRegion3!E$12</f>
        <v>67558827.599460363</v>
      </c>
      <c r="HW219">
        <f>HQ219*CustomRegion3!F$12</f>
        <v>689926181.8549875</v>
      </c>
      <c r="HX219">
        <f>(HU219*'Default-Data'!$C$60/geo_dollar_index)/CustomRegion3!$F31</f>
        <v>3214.5209752820297</v>
      </c>
      <c r="HY219">
        <f>(HV219*'Default-Data'!$C$60/geo_dollar_index)/CustomRegion3!$F31</f>
        <v>89897.213699114815</v>
      </c>
      <c r="HZ219">
        <f>(HW219*'Default-Data'!$C$60/geo_dollar_index)/CustomRegion3!$F31</f>
        <v>918050.88410574454</v>
      </c>
      <c r="IA219">
        <v>907081.51276809699</v>
      </c>
      <c r="IB219">
        <v>3270.7130087637343</v>
      </c>
      <c r="IC219">
        <f>HN219*CustomRegion3!D31</f>
        <v>228120.39745634806</v>
      </c>
      <c r="ID219">
        <f>IA219*CustomRegion3!$D31</f>
        <v>241791.03863497468</v>
      </c>
      <c r="IE219">
        <f>IB219*CustomRegion3!$D31</f>
        <v>871.83906223881831</v>
      </c>
      <c r="IF219">
        <f>HN219*CustomRegion3!E31</f>
        <v>11292.640579883653</v>
      </c>
      <c r="IG219">
        <f>IA219*CustomRegion3!$E31</f>
        <v>11969.378123076513</v>
      </c>
      <c r="IH219">
        <f>IB219*CustomRegion3!$E31</f>
        <v>43.158635892039193</v>
      </c>
      <c r="II219">
        <f>(IF219*'Default-Data'!$C$60/geo_dollar_index)/CustomRegion3!$F31</f>
        <v>15.026562175646834</v>
      </c>
      <c r="IJ219">
        <f>(IG219*'Default-Data'!$C$60/geo_dollar_index)/CustomRegion3!$F31</f>
        <v>15.927063586051837</v>
      </c>
      <c r="IK219">
        <f>(IH219*'Default-Data'!$C$60/geo_dollar_index)/CustomRegion3!$F31</f>
        <v>5.7429077022347931E-2</v>
      </c>
    </row>
    <row r="220" spans="30:245" x14ac:dyDescent="0.3">
      <c r="AD220">
        <v>219</v>
      </c>
      <c r="AE220" t="s">
        <v>291</v>
      </c>
      <c r="AF220">
        <v>0</v>
      </c>
      <c r="AG220">
        <v>0</v>
      </c>
      <c r="AI220" s="84">
        <v>7445459.512771707</v>
      </c>
      <c r="AJ220" s="84">
        <v>17112401.511611626</v>
      </c>
      <c r="AK220">
        <f>AF220*'Colombia-IO-Data'!AN33</f>
        <v>0</v>
      </c>
      <c r="AL220">
        <f>AI220*'Colombia-IO-Data'!$AN33</f>
        <v>4473139.4715211615</v>
      </c>
      <c r="AM220">
        <f>AJ220*'Colombia-IO-Data'!$AN33</f>
        <v>10280917.990730252</v>
      </c>
      <c r="AN220">
        <f>'Colombia-IO-Data'!$AO33*AK220</f>
        <v>0</v>
      </c>
      <c r="AO220">
        <f>'Colombia-IO-Data'!$AO33*AL220</f>
        <v>1940475.0040423716</v>
      </c>
      <c r="AP220">
        <f>'Colombia-IO-Data'!$AO33*AM220</f>
        <v>4459924.5131154638</v>
      </c>
      <c r="AQ220">
        <f>(AN220*'Default-Data'!$F$19/geo_dollar_index)/'Colombia-IO-Data'!$AP33</f>
        <v>0</v>
      </c>
      <c r="AR220">
        <f>(AO220*'Default-Data'!$F$19/geo_dollar_index)/'Colombia-IO-Data'!$AP33</f>
        <v>460.3866337713697</v>
      </c>
      <c r="AS220">
        <f>(AP220*'Default-Data'!$F$19/geo_dollar_index)/'Colombia-IO-Data'!$AP33</f>
        <v>1058.1376359861672</v>
      </c>
      <c r="AT220" s="84">
        <v>25778.562976201087</v>
      </c>
      <c r="AU220" s="84">
        <v>60169.595240487288</v>
      </c>
      <c r="AV220">
        <f>AG220*'Colombia-IO-Data'!AN33</f>
        <v>0</v>
      </c>
      <c r="AW220">
        <f>AT220*'Colombia-IO-Data'!$AN33</f>
        <v>15487.440012283736</v>
      </c>
      <c r="AX220">
        <f>AU220*'Colombia-IO-Data'!$AN33</f>
        <v>36149.144454279711</v>
      </c>
      <c r="AY220">
        <f>AV220*'Colombia-IO-Data'!$AO33</f>
        <v>0</v>
      </c>
      <c r="AZ220">
        <f>AW220*'Colombia-IO-Data'!$AO33</f>
        <v>6718.5453106880832</v>
      </c>
      <c r="BA220">
        <f>AX220*'Colombia-IO-Data'!$AO33</f>
        <v>15681.717880169803</v>
      </c>
      <c r="BB220">
        <f>(Calculations!AY220*'Default-Data'!$F$19/geo_dollar_index)/'Colombia-IO-Data'!$AP33</f>
        <v>0</v>
      </c>
      <c r="BC220">
        <f>(Calculations!AZ220*'Default-Data'!$F$19/geo_dollar_index)/'Colombia-IO-Data'!$AP33</f>
        <v>1.5940058248545041</v>
      </c>
      <c r="BD220">
        <f>(Calculations!BA220*'Default-Data'!$F$19/geo_dollar_index)/'Colombia-IO-Data'!$AP33</f>
        <v>3.7205598070388901</v>
      </c>
      <c r="BF220" t="s">
        <v>948</v>
      </c>
      <c r="BG220">
        <f t="shared" si="430"/>
        <v>0</v>
      </c>
      <c r="BH220">
        <f t="shared" si="431"/>
        <v>0</v>
      </c>
      <c r="BJ220" s="84">
        <v>30447667.511556812</v>
      </c>
      <c r="BK220" s="84">
        <v>26813018.492978767</v>
      </c>
      <c r="BL220">
        <f>BG220*'Mexico-IO-Data'!AQ33</f>
        <v>0</v>
      </c>
      <c r="BM220">
        <f>BJ220*'Mexico-IO-Data'!$AQ33</f>
        <v>23184927.82976453</v>
      </c>
      <c r="BN220">
        <f>BK220*'Mexico-IO-Data'!$AQ33</f>
        <v>20417258.511572227</v>
      </c>
      <c r="BO220">
        <f>BG220*'Mexico-IO-Data'!AQ33</f>
        <v>0</v>
      </c>
      <c r="BP220">
        <f>BJ220*'Mexico-IO-Data'!$AR33</f>
        <v>4668596.2763672639</v>
      </c>
      <c r="BQ220">
        <f>BK220*'Mexico-IO-Data'!$AR33</f>
        <v>4111288.9270409257</v>
      </c>
      <c r="BR220">
        <f>(BO220*'Default-Data'!$F$19/geo_dollar_index)/'Mexico-IO-Data'!$AS33</f>
        <v>0</v>
      </c>
      <c r="BS220">
        <f>(BP220*'Default-Data'!$F$19/geo_dollar_index)/'Mexico-IO-Data'!$AS33</f>
        <v>746.96012103848955</v>
      </c>
      <c r="BT220">
        <f>(BQ220*'Default-Data'!$F$19/geo_dollar_index)/'Mexico-IO-Data'!$AS33</f>
        <v>657.79276955519481</v>
      </c>
      <c r="BU220" s="84">
        <v>129753.61857796276</v>
      </c>
      <c r="BV220" s="84">
        <v>47805.036318607148</v>
      </c>
      <c r="BW220">
        <f>BH220*'Mexico-IO-Data'!AQ33</f>
        <v>0</v>
      </c>
      <c r="BX220">
        <f>BU220*'Mexico-IO-Data'!$AQ33</f>
        <v>98803.24268645572</v>
      </c>
      <c r="BY220">
        <f>BV220*'Mexico-IO-Data'!$AQ33</f>
        <v>36402.010647465453</v>
      </c>
      <c r="BZ220">
        <f>BH220*'Mexico-IO-Data'!AR33</f>
        <v>0</v>
      </c>
      <c r="CA220">
        <f>BU220*'Mexico-IO-Data'!$AR33</f>
        <v>19895.358496946548</v>
      </c>
      <c r="CB220">
        <f>BV220*'Mexico-IO-Data'!$AR33</f>
        <v>7330.0332271409407</v>
      </c>
      <c r="CC220">
        <f>(BZ220*'Default-Data'!$F$19/geo_dollar_index)/'Mexico-IO-Data'!$AS33</f>
        <v>0</v>
      </c>
      <c r="CD220">
        <f>(CA220*'Default-Data'!$F$19/geo_dollar_index)/'Mexico-IO-Data'!$AS33</f>
        <v>3.1831922297952548</v>
      </c>
      <c r="CE220">
        <f>(CB220*'Default-Data'!$F$19/geo_dollar_index)/'Mexico-IO-Data'!$AS33</f>
        <v>1.1727813206460749</v>
      </c>
      <c r="CG220" t="s">
        <v>291</v>
      </c>
      <c r="CH220">
        <f t="shared" si="432"/>
        <v>0</v>
      </c>
      <c r="CI220">
        <f t="shared" si="433"/>
        <v>0</v>
      </c>
      <c r="CK220" s="84">
        <v>20401232.360308759</v>
      </c>
      <c r="CL220" s="84">
        <v>18241787.662184916</v>
      </c>
      <c r="CM220">
        <f>CH220*'Philippines-IO-Data'!AN33</f>
        <v>0</v>
      </c>
      <c r="CN220">
        <f>CK220*'Philippines-IO-Data'!$AN33</f>
        <v>14099595.854896585</v>
      </c>
      <c r="CO220">
        <f>CL220*'Philippines-IO-Data'!$AN33</f>
        <v>12607171.427939832</v>
      </c>
      <c r="CP220">
        <f>CH220*'Philippines-IO-Data'!AO33</f>
        <v>0</v>
      </c>
      <c r="CQ220">
        <f>CK220*'Philippines-IO-Data'!$AO33</f>
        <v>3138444.7971632471</v>
      </c>
      <c r="CR220">
        <f>CL220*'Philippines-IO-Data'!$AO33</f>
        <v>2806244.3762330888</v>
      </c>
      <c r="CS220" s="31">
        <f>(CP220*'Default-Data'!$F$19/geo_dollar_index)/'Philippines-IO-Data'!$AP33</f>
        <v>0</v>
      </c>
      <c r="CT220" s="31">
        <f>(CQ220*'Default-Data'!$F$19/geo_dollar_index)/'Philippines-IO-Data'!$AP33</f>
        <v>763.75535174354798</v>
      </c>
      <c r="CU220" s="31">
        <f>(CR220*'Default-Data'!$F$19/geo_dollar_index)/'Philippines-IO-Data'!$AP33</f>
        <v>682.91281165292799</v>
      </c>
      <c r="CV220" s="84">
        <v>56528.71963306742</v>
      </c>
      <c r="CW220" s="84">
        <v>47221.239600339628</v>
      </c>
      <c r="CX220">
        <f>CI220*'Philippines-IO-Data'!AN33</f>
        <v>0</v>
      </c>
      <c r="CY220">
        <f>CV220*'Philippines-IO-Data'!$AN33</f>
        <v>39067.840949238911</v>
      </c>
      <c r="CZ220">
        <f>CW220*'Philippines-IO-Data'!$AN33</f>
        <v>32635.302729425439</v>
      </c>
      <c r="DA220">
        <f>CI220*'Philippines-IO-Data'!AO33</f>
        <v>0</v>
      </c>
      <c r="DB220">
        <f>CV220*'Philippines-IO-Data'!$AO33</f>
        <v>8696.1543738828987</v>
      </c>
      <c r="DC220">
        <f>CW220*'Philippines-IO-Data'!$AO33</f>
        <v>7264.3285033905704</v>
      </c>
      <c r="DD220" s="31">
        <f>(DA220*'Default-Data'!$F$19/geo_dollar_index)/'Philippines-IO-Data'!$AP33</f>
        <v>0</v>
      </c>
      <c r="DE220" s="31">
        <f>(DB220*'Default-Data'!$F$19/geo_dollar_index)/'Philippines-IO-Data'!$AP33</f>
        <v>2.1162502041279825</v>
      </c>
      <c r="DF220" s="31">
        <f>(DC220*'Default-Data'!$F$19/geo_dollar_index)/'Philippines-IO-Data'!$AP33</f>
        <v>1.7678086217423936</v>
      </c>
      <c r="DH220" t="s">
        <v>948</v>
      </c>
      <c r="DI220">
        <f t="shared" si="434"/>
        <v>0</v>
      </c>
      <c r="DJ220">
        <f t="shared" si="435"/>
        <v>0</v>
      </c>
      <c r="DL220" s="84">
        <v>39827856.003330156</v>
      </c>
      <c r="DM220" s="84">
        <v>37119964.369693786</v>
      </c>
      <c r="DN220">
        <f>DI220*'SouthAfrica-IO-Data'!AR33</f>
        <v>0</v>
      </c>
      <c r="DO220">
        <f>DL220*'SouthAfrica-IO-Data'!$AR33</f>
        <v>23389557.327877089</v>
      </c>
      <c r="DP220">
        <f>DM220*'SouthAfrica-IO-Data'!$AR33</f>
        <v>21799303.848068364</v>
      </c>
      <c r="DQ220">
        <f>DI220*'SouthAfrica-IO-Data'!AS33</f>
        <v>0</v>
      </c>
      <c r="DR220">
        <f>DL220*'SouthAfrica-IO-Data'!$AS33</f>
        <v>11231312.220184186</v>
      </c>
      <c r="DS220">
        <f>DM220*'SouthAfrica-IO-Data'!$AS33</f>
        <v>10467696.513798894</v>
      </c>
      <c r="DT220">
        <f>(DQ220*'Default-Data'!$F$19/geo_dollar_index)/'SouthAfrica-IO-Data'!$AT33</f>
        <v>0</v>
      </c>
      <c r="DU220">
        <f>(DR220*'Default-Data'!$F$19/geo_dollar_index)/'SouthAfrica-IO-Data'!$AT33</f>
        <v>918.97947762867511</v>
      </c>
      <c r="DV220">
        <f>(DS220*'Default-Data'!$F$19/geo_dollar_index)/'SouthAfrica-IO-Data'!$AT33</f>
        <v>856.49816207038498</v>
      </c>
      <c r="DW220" s="84">
        <v>70527.816551425203</v>
      </c>
      <c r="DX220" s="84">
        <v>97636.166459265514</v>
      </c>
      <c r="DY220">
        <f>DJ220*'SouthAfrica-IO-Data'!AR33</f>
        <v>0</v>
      </c>
      <c r="DZ220">
        <f>DW220*'SouthAfrica-IO-Data'!$AR33</f>
        <v>41418.609334673398</v>
      </c>
      <c r="EA220">
        <f>DX220*'SouthAfrica-IO-Data'!$AR33</f>
        <v>57338.429477152749</v>
      </c>
      <c r="EB220">
        <f>DJ220*'SouthAfrica-IO-Data'!$AS33</f>
        <v>0</v>
      </c>
      <c r="EC220">
        <f>DZ220*'SouthAfrica-IO-Data'!$AS33</f>
        <v>11679.898941199754</v>
      </c>
      <c r="ED220">
        <f>EA220*'SouthAfrica-IO-Data'!$AS33</f>
        <v>16169.2309929781</v>
      </c>
      <c r="EE220">
        <f>(EB220*'Default-Data'!$F$19/geo_dollar_index)/'SouthAfrica-IO-Data'!$AT33</f>
        <v>0</v>
      </c>
      <c r="EF220">
        <f>(EC220*'Default-Data'!$F$19/geo_dollar_index)/'SouthAfrica-IO-Data'!$AT33</f>
        <v>0.95568418162659174</v>
      </c>
      <c r="EG220">
        <f>(ED220*'Default-Data'!$F$19/geo_dollar_index)/'SouthAfrica-IO-Data'!$AT33</f>
        <v>1.3230147252856548</v>
      </c>
      <c r="EI220" t="s">
        <v>149</v>
      </c>
      <c r="EJ220">
        <f>AF211+AF212</f>
        <v>402911.06901388883</v>
      </c>
      <c r="EK220">
        <f>AG212</f>
        <v>0</v>
      </c>
      <c r="EM220" s="84">
        <v>49184095.667616278</v>
      </c>
      <c r="EN220" s="84">
        <v>4158651.2379246401</v>
      </c>
      <c r="EO220">
        <f>EJ220*'Zambia-IO-Data'!BO31</f>
        <v>50764.379367931571</v>
      </c>
      <c r="EP220">
        <f>EM220*'Zambia-IO-Data'!$BO31</f>
        <v>6196901.2106079534</v>
      </c>
      <c r="EQ220">
        <f>EN220*'Zambia-IO-Data'!$BO31</f>
        <v>523965.12614461686</v>
      </c>
      <c r="ER220">
        <f>EJ220*'Zambia-IO-Data'!BN31</f>
        <v>11384.267552689334</v>
      </c>
      <c r="ES220">
        <f>EM220*'Zambia-IO-Data'!$BN31</f>
        <v>1389698.4905071217</v>
      </c>
      <c r="ET220">
        <f>EN220*'Zambia-IO-Data'!$BN31</f>
        <v>117502.84862296705</v>
      </c>
      <c r="EU220">
        <f>(ER220*'Default-Data'!$F$19/geo_dollar_index)/'Zambia-IO-Data'!$BP31</f>
        <v>33.463799903100956</v>
      </c>
      <c r="EV220">
        <f>(ES220*'Default-Data'!$F$19/geo_dollar_index)/'Zambia-IO-Data'!$BP31</f>
        <v>4084.9876372578628</v>
      </c>
      <c r="EW220">
        <f>(ET220*'Default-Data'!$F$19/geo_dollar_index)/'Zambia-IO-Data'!$BP31</f>
        <v>345.39699600036568</v>
      </c>
      <c r="EX220" s="84">
        <v>245533.55961796211</v>
      </c>
      <c r="EY220" s="84">
        <v>1969.6981011974276</v>
      </c>
      <c r="EZ220">
        <f>EK220*'Zambia-IO-Data'!BO31</f>
        <v>0</v>
      </c>
      <c r="FA220">
        <f>EX220*'Zambia-IO-Data'!$BO31</f>
        <v>30935.756613763348</v>
      </c>
      <c r="FB220">
        <f>EY220*'Zambia-IO-Data'!$BO31</f>
        <v>248.17015301715102</v>
      </c>
      <c r="FC220">
        <f>EK220*'Zambia-IO-Data'!BN31</f>
        <v>0</v>
      </c>
      <c r="FD220">
        <f>EX220*'Zambia-IO-Data'!$BN31</f>
        <v>6937.5600494081327</v>
      </c>
      <c r="FE220">
        <f>EY220*'Zambia-IO-Data'!$BN31</f>
        <v>55.653894634705857</v>
      </c>
      <c r="FF220">
        <f>(FC220*'Default-Data'!$F$19/geo_dollar_index)/'Zambia-IO-Data'!$BP31</f>
        <v>0</v>
      </c>
      <c r="FG220">
        <f>(FD220*'Default-Data'!$F$19/geo_dollar_index)/'Zambia-IO-Data'!$BP31</f>
        <v>20.392802631759817</v>
      </c>
      <c r="FH220">
        <f>(FE220*'Default-Data'!$F$19/geo_dollar_index)/'Zambia-IO-Data'!$BP31</f>
        <v>0.16359337878035932</v>
      </c>
      <c r="FJ220" t="s">
        <v>291</v>
      </c>
      <c r="FK220">
        <f t="shared" si="436"/>
        <v>0</v>
      </c>
      <c r="FL220">
        <f t="shared" si="437"/>
        <v>0</v>
      </c>
      <c r="FN220">
        <v>36707938.168650776</v>
      </c>
      <c r="FO220">
        <v>28202954.409805484</v>
      </c>
      <c r="FP220">
        <f>FK220*CustomRegion1!C29</f>
        <v>0</v>
      </c>
      <c r="FQ220">
        <f>FN220*CustomRegion1!$C29</f>
        <v>25369403.362683702</v>
      </c>
      <c r="FR220">
        <f>FO220*CustomRegion1!$C29</f>
        <v>19491482.282510143</v>
      </c>
      <c r="FS220">
        <f>FK220*CustomRegion1!D29</f>
        <v>0</v>
      </c>
      <c r="FT220">
        <f>FN220*CustomRegion1!$D29</f>
        <v>5647003.843950564</v>
      </c>
      <c r="FU220">
        <f>FO220*CustomRegion1!$D29</f>
        <v>4338630.8223365918</v>
      </c>
      <c r="FV220">
        <f>(FS220*'Default-Data'!$C$58/geo_dollar_index)/CustomRegion1!$E29</f>
        <v>0</v>
      </c>
      <c r="FW220">
        <f>(FT220*'Default-Data'!$C$58/geo_dollar_index)/CustomRegion1!$E29</f>
        <v>1379.9672696109533</v>
      </c>
      <c r="FX220">
        <f>(FU220*'Default-Data'!$C$58/geo_dollar_index)/CustomRegion1!$E29</f>
        <v>1060.2380829195988</v>
      </c>
      <c r="FY220">
        <v>107677.70636267713</v>
      </c>
      <c r="FZ220">
        <v>76293.529150606162</v>
      </c>
      <c r="GA220">
        <f>FL220*CustomRegion1!C29</f>
        <v>0</v>
      </c>
      <c r="GB220">
        <f>FY220*CustomRegion1!$C29</f>
        <v>74417.668280162499</v>
      </c>
      <c r="GC220">
        <f>FZ220*CustomRegion1!$C29</f>
        <v>52727.595488797138</v>
      </c>
      <c r="GD220">
        <f>FL220*CustomRegion1!D29</f>
        <v>0</v>
      </c>
      <c r="GE220">
        <f>FY220*CustomRegion1!$D29</f>
        <v>16564.711941710437</v>
      </c>
      <c r="GF220">
        <f>FZ220*CustomRegion1!$D29</f>
        <v>11736.694401157178</v>
      </c>
      <c r="GG220">
        <f>(GD220*'Default-Data'!$C$58/geo_dollar_index)/CustomRegion1!$E29</f>
        <v>0</v>
      </c>
      <c r="GH220">
        <f>(GE220*'Default-Data'!$C$58/geo_dollar_index)/CustomRegion1!$E29</f>
        <v>4.0479448822373101</v>
      </c>
      <c r="GI220">
        <f>(GF220*'Default-Data'!$C$58/geo_dollar_index)/CustomRegion1!$E29</f>
        <v>2.8681145921962687</v>
      </c>
      <c r="GK220" t="s">
        <v>54</v>
      </c>
      <c r="GL220">
        <f t="shared" si="438"/>
        <v>0</v>
      </c>
      <c r="GM220">
        <f t="shared" si="439"/>
        <v>0</v>
      </c>
      <c r="GO220">
        <v>1320931.8277000308</v>
      </c>
      <c r="GP220">
        <v>1075702.820157089</v>
      </c>
      <c r="GQ220">
        <f>GL220*CustomRegion2!C33</f>
        <v>0</v>
      </c>
      <c r="GR220">
        <f>GO220*CustomRegion2!$C33</f>
        <v>518886.76869923325</v>
      </c>
      <c r="GS220">
        <f>GP220*CustomRegion2!$C33</f>
        <v>422556.2203341187</v>
      </c>
      <c r="GT220">
        <f>GL220*CustomRegion2!D33</f>
        <v>0</v>
      </c>
      <c r="GU220">
        <f>GO220*CustomRegion2!$D33</f>
        <v>195374.81611172273</v>
      </c>
      <c r="GV220">
        <f>GP220*CustomRegion2!$D33</f>
        <v>159103.77528338204</v>
      </c>
      <c r="GW220">
        <f>(GT220*'Default-Data'!$C$59/geo_dollar_index)/CustomRegion2!$E33</f>
        <v>0</v>
      </c>
      <c r="GX220">
        <f>(GU220*'Default-Data'!$C$59/geo_dollar_index)/CustomRegion2!$E33</f>
        <v>8.2263837680847409</v>
      </c>
      <c r="GY220">
        <f>(GV220*'Default-Data'!$C$59/geo_dollar_index)/CustomRegion2!$E33</f>
        <v>6.6991679914558029</v>
      </c>
      <c r="GZ220">
        <v>3790.7345214457118</v>
      </c>
      <c r="HA220">
        <v>3008.9437319662784</v>
      </c>
      <c r="HB220">
        <f>GM220*CustomRegion2!C33</f>
        <v>0</v>
      </c>
      <c r="HC220">
        <f>GZ220*CustomRegion2!$C33</f>
        <v>1489.0715369122556</v>
      </c>
      <c r="HD220">
        <f>HA220*CustomRegion2!$C33</f>
        <v>1181.969468474605</v>
      </c>
      <c r="HE220">
        <f>GM220*CustomRegion2!D33</f>
        <v>0</v>
      </c>
      <c r="HF220">
        <f>GZ220*CustomRegion2!$D33</f>
        <v>560.67545994811223</v>
      </c>
      <c r="HG220">
        <f>HA220*CustomRegion2!$D33</f>
        <v>445.04327626582989</v>
      </c>
      <c r="HH220">
        <f>(HE220*'Default-Data'!$C$59/geo_dollar_index)/CustomRegion2!$E33</f>
        <v>0</v>
      </c>
      <c r="HI220">
        <f>(HF220*'Default-Data'!$C$59/geo_dollar_index)/CustomRegion2!$E33</f>
        <v>2.3607605087869105E-2</v>
      </c>
      <c r="HJ220">
        <f>(HG220*'Default-Data'!$C$59/geo_dollar_index)/CustomRegion2!$E33</f>
        <v>1.8738836748923269E-2</v>
      </c>
      <c r="HL220" t="s">
        <v>149</v>
      </c>
      <c r="HM220">
        <f t="shared" si="440"/>
        <v>402911.06901388883</v>
      </c>
      <c r="HN220">
        <f t="shared" si="441"/>
        <v>0</v>
      </c>
      <c r="HP220">
        <v>49184095.667616278</v>
      </c>
      <c r="HQ220">
        <v>4158651.2379246429</v>
      </c>
      <c r="HR220">
        <f>HM220*CustomRegion3!D32</f>
        <v>50764.379367931571</v>
      </c>
      <c r="HS220">
        <f>HP220*CustomRegion3!$D32</f>
        <v>6196901.2106079534</v>
      </c>
      <c r="HT220">
        <f>HQ220*CustomRegion3!$D32</f>
        <v>523965.12614461721</v>
      </c>
      <c r="HU220">
        <f>HM220*CustomRegion3!E32</f>
        <v>11384.267552689334</v>
      </c>
      <c r="HV220">
        <f>HP220*CustomRegion3!E$12</f>
        <v>15430166.261890318</v>
      </c>
      <c r="HW220">
        <f>HQ220*CustomRegion3!F$12</f>
        <v>429473945.99605864</v>
      </c>
      <c r="HX220">
        <f>(HU220*'Default-Data'!$C$60/geo_dollar_index)/CustomRegion3!$F32</f>
        <v>33.599332671991398</v>
      </c>
      <c r="HY220">
        <f>(HV220*'Default-Data'!$C$60/geo_dollar_index)/CustomRegion3!$F32</f>
        <v>45540.328968719441</v>
      </c>
      <c r="HZ220">
        <f>(HW220*'Default-Data'!$C$60/geo_dollar_index)/CustomRegion3!$F32</f>
        <v>1267542.0635265727</v>
      </c>
      <c r="IA220">
        <v>245533.55961796211</v>
      </c>
      <c r="IB220">
        <v>1969.6981011974276</v>
      </c>
      <c r="IC220">
        <f>HN220*CustomRegion3!D32</f>
        <v>0</v>
      </c>
      <c r="ID220">
        <f>IA220*CustomRegion3!$D32</f>
        <v>30935.756613763348</v>
      </c>
      <c r="IE220">
        <f>IB220*CustomRegion3!$D32</f>
        <v>248.17015301715102</v>
      </c>
      <c r="IF220">
        <f>HN220*CustomRegion3!E32</f>
        <v>0</v>
      </c>
      <c r="IG220">
        <f>IA220*CustomRegion3!$E32</f>
        <v>6937.5600494081327</v>
      </c>
      <c r="IH220">
        <f>IB220*CustomRegion3!$E32</f>
        <v>55.653894634705857</v>
      </c>
      <c r="II220">
        <f>(IF220*'Default-Data'!$C$60/geo_dollar_index)/CustomRegion3!$F32</f>
        <v>0</v>
      </c>
      <c r="IJ220">
        <f>(IG220*'Default-Data'!$C$60/geo_dollar_index)/CustomRegion3!$F32</f>
        <v>20.47539615114859</v>
      </c>
      <c r="IK220">
        <f>(IH220*'Default-Data'!$C$60/geo_dollar_index)/CustomRegion3!$F32</f>
        <v>0.16425595337327611</v>
      </c>
    </row>
    <row r="221" spans="30:245" x14ac:dyDescent="0.3">
      <c r="AD221">
        <v>220</v>
      </c>
      <c r="AE221" t="s">
        <v>292</v>
      </c>
      <c r="AF221">
        <f>'Geothermal-Inputs'!B24*'Geothermal-Inputs'!C24</f>
        <v>201775.30519663796</v>
      </c>
      <c r="AG221">
        <v>0</v>
      </c>
      <c r="AI221" s="84">
        <v>5004076.2507793624</v>
      </c>
      <c r="AJ221" s="84">
        <v>11605853.887670048</v>
      </c>
      <c r="AK221">
        <f>AF221*'Colombia-IO-Data'!AN34</f>
        <v>93254.255564228544</v>
      </c>
      <c r="AL221">
        <f>AI221*'Colombia-IO-Data'!$AN34</f>
        <v>2312728.0372506198</v>
      </c>
      <c r="AM221">
        <f>AJ221*'Colombia-IO-Data'!$AN34</f>
        <v>5363863.8456135094</v>
      </c>
      <c r="AN221">
        <f>'Colombia-IO-Data'!$AO34*AK221</f>
        <v>39649.395107409946</v>
      </c>
      <c r="AO221">
        <f>'Colombia-IO-Data'!$AO34*AL221</f>
        <v>983314.56478978251</v>
      </c>
      <c r="AP221">
        <f>'Colombia-IO-Data'!$AO34*AM221</f>
        <v>2280581.7882552603</v>
      </c>
      <c r="AQ221">
        <f>(AN221*'Default-Data'!$F$19/geo_dollar_index)/'Colombia-IO-Data'!$AP34</f>
        <v>6.363472061901942</v>
      </c>
      <c r="AR221">
        <f>(AO221*'Default-Data'!$F$19/geo_dollar_index)/'Colombia-IO-Data'!$AP34</f>
        <v>157.81564243666463</v>
      </c>
      <c r="AS221">
        <f>(AP221*'Default-Data'!$F$19/geo_dollar_index)/'Colombia-IO-Data'!$AP34</f>
        <v>366.01866069156097</v>
      </c>
      <c r="AT221" s="84">
        <v>7154.3113283688754</v>
      </c>
      <c r="AU221" s="84">
        <v>30478.757942984426</v>
      </c>
      <c r="AV221">
        <f>AG221*'Colombia-IO-Data'!AN34</f>
        <v>0</v>
      </c>
      <c r="AW221">
        <f>AT221*'Colombia-IO-Data'!$AN34</f>
        <v>3306.4996549086281</v>
      </c>
      <c r="AX221">
        <f>AU221*'Colombia-IO-Data'!$AN34</f>
        <v>14086.331722930232</v>
      </c>
      <c r="AY221">
        <f>AV221*'Colombia-IO-Data'!$AO34</f>
        <v>0</v>
      </c>
      <c r="AZ221">
        <f>AW221*'Colombia-IO-Data'!$AO34</f>
        <v>1405.8415934669242</v>
      </c>
      <c r="BA221">
        <f>AX221*'Colombia-IO-Data'!$AO34</f>
        <v>5989.1586578783908</v>
      </c>
      <c r="BB221">
        <f>(Calculations!AY221*'Default-Data'!$F$19/geo_dollar_index)/'Colombia-IO-Data'!$AP34</f>
        <v>0</v>
      </c>
      <c r="BC221">
        <f>(Calculations!AZ221*'Default-Data'!$F$19/geo_dollar_index)/'Colombia-IO-Data'!$AP34</f>
        <v>0.22562850402261456</v>
      </c>
      <c r="BD221">
        <f>(Calculations!BA221*'Default-Data'!$F$19/geo_dollar_index)/'Colombia-IO-Data'!$AP34</f>
        <v>0.96122131726001214</v>
      </c>
      <c r="BF221" t="s">
        <v>949</v>
      </c>
      <c r="BG221">
        <f t="shared" si="430"/>
        <v>201775.30519663796</v>
      </c>
      <c r="BH221">
        <f t="shared" si="431"/>
        <v>0</v>
      </c>
      <c r="BJ221" s="84">
        <v>1700046.6257128136</v>
      </c>
      <c r="BK221" s="84">
        <v>4724120.6737264404</v>
      </c>
      <c r="BL221">
        <f>BG221*'Mexico-IO-Data'!AQ34</f>
        <v>148391.6889209917</v>
      </c>
      <c r="BM221">
        <f>BJ221*'Mexico-IO-Data'!$AQ34</f>
        <v>1250265.9321372737</v>
      </c>
      <c r="BN221">
        <f>BK221*'Mexico-IO-Data'!$AQ34</f>
        <v>3474261.8516060128</v>
      </c>
      <c r="BO221">
        <f>BG221*'Mexico-IO-Data'!AQ34</f>
        <v>148391.6889209917</v>
      </c>
      <c r="BP221">
        <f>BJ221*'Mexico-IO-Data'!$AR34</f>
        <v>305818.65833424393</v>
      </c>
      <c r="BQ221">
        <f>BK221*'Mexico-IO-Data'!$AR34</f>
        <v>849814.48414235411</v>
      </c>
      <c r="BR221">
        <f>(BO221*'Default-Data'!$F$19/geo_dollar_index)/'Mexico-IO-Data'!$AS34</f>
        <v>80.996595295622342</v>
      </c>
      <c r="BS221">
        <f>(BP221*'Default-Data'!$F$19/geo_dollar_index)/'Mexico-IO-Data'!$AS34</f>
        <v>166.92491529048783</v>
      </c>
      <c r="BT221">
        <f>(BQ221*'Default-Data'!$F$19/geo_dollar_index)/'Mexico-IO-Data'!$AS34</f>
        <v>463.85400927059095</v>
      </c>
      <c r="BU221" s="84">
        <v>3708.7692007857318</v>
      </c>
      <c r="BV221" s="84">
        <v>8422.6533629592268</v>
      </c>
      <c r="BW221">
        <f>BH221*'Mexico-IO-Data'!AQ34</f>
        <v>0</v>
      </c>
      <c r="BX221">
        <f>BU221*'Mexico-IO-Data'!$AQ34</f>
        <v>2727.5415343141876</v>
      </c>
      <c r="BY221">
        <f>BV221*'Mexico-IO-Data'!$AQ34</f>
        <v>6194.2751443619954</v>
      </c>
      <c r="BZ221">
        <f>BH221*'Mexico-IO-Data'!AR34</f>
        <v>0</v>
      </c>
      <c r="CA221">
        <f>BU221*'Mexico-IO-Data'!$AR34</f>
        <v>667.16453766678001</v>
      </c>
      <c r="CB221">
        <f>BV221*'Mexico-IO-Data'!$AR34</f>
        <v>1515.1375921790309</v>
      </c>
      <c r="CC221">
        <f>(BZ221*'Default-Data'!$F$19/geo_dollar_index)/'Mexico-IO-Data'!$AS34</f>
        <v>0</v>
      </c>
      <c r="CD221">
        <f>(CA221*'Default-Data'!$F$19/geo_dollar_index)/'Mexico-IO-Data'!$AS34</f>
        <v>0.36415823855039953</v>
      </c>
      <c r="CE221">
        <f>(CB221*'Default-Data'!$F$19/geo_dollar_index)/'Mexico-IO-Data'!$AS34</f>
        <v>0.82700714078568849</v>
      </c>
      <c r="CG221" t="s">
        <v>292</v>
      </c>
      <c r="CH221">
        <f t="shared" si="432"/>
        <v>201775.30519663796</v>
      </c>
      <c r="CI221">
        <f t="shared" si="433"/>
        <v>0</v>
      </c>
      <c r="CK221" s="84">
        <v>6824149.9196754945</v>
      </c>
      <c r="CL221" s="84">
        <v>5468338.5719033871</v>
      </c>
      <c r="CM221">
        <f>CH221*'Philippines-IO-Data'!AN34</f>
        <v>75638.073554554678</v>
      </c>
      <c r="CN221">
        <f>CK221*'Philippines-IO-Data'!$AN34</f>
        <v>2558120.5443783118</v>
      </c>
      <c r="CO221">
        <f>CL221*'Philippines-IO-Data'!$AN34</f>
        <v>2049877.1874970193</v>
      </c>
      <c r="CP221">
        <f>CH221*'Philippines-IO-Data'!AO34</f>
        <v>28493.465280150176</v>
      </c>
      <c r="CQ221">
        <f>CK221*'Philippines-IO-Data'!$AO34</f>
        <v>963664.40191142482</v>
      </c>
      <c r="CR221">
        <f>CL221*'Philippines-IO-Data'!$AO34</f>
        <v>772205.07775612257</v>
      </c>
      <c r="CS221" s="31">
        <f>(CP221*'Default-Data'!$F$19/geo_dollar_index)/'Philippines-IO-Data'!$AP34</f>
        <v>6.9340192368856606</v>
      </c>
      <c r="CT221" s="31">
        <f>(CQ221*'Default-Data'!$F$19/geo_dollar_index)/'Philippines-IO-Data'!$AP34</f>
        <v>234.51227974755187</v>
      </c>
      <c r="CU221" s="31">
        <f>(CR221*'Default-Data'!$F$19/geo_dollar_index)/'Philippines-IO-Data'!$AP34</f>
        <v>187.91974971580288</v>
      </c>
      <c r="CV221" s="84">
        <v>2828.742378289076</v>
      </c>
      <c r="CW221" s="84">
        <v>14155.505518514517</v>
      </c>
      <c r="CX221">
        <f>CI221*'Philippines-IO-Data'!AN34</f>
        <v>0</v>
      </c>
      <c r="CY221">
        <f>CV221*'Philippines-IO-Data'!$AN34</f>
        <v>1060.3905362323801</v>
      </c>
      <c r="CZ221">
        <f>CW221*'Philippines-IO-Data'!$AN34</f>
        <v>5306.3736742604415</v>
      </c>
      <c r="DA221">
        <f>CI221*'Philippines-IO-Data'!AO34</f>
        <v>0</v>
      </c>
      <c r="DB221">
        <f>CV221*'Philippines-IO-Data'!$AO34</f>
        <v>399.45756822779032</v>
      </c>
      <c r="DC221">
        <f>CW221*'Philippines-IO-Data'!$AO34</f>
        <v>1998.9532644824774</v>
      </c>
      <c r="DD221" s="31">
        <f>(DA221*'Default-Data'!$F$19/geo_dollar_index)/'Philippines-IO-Data'!$AP34</f>
        <v>0</v>
      </c>
      <c r="DE221" s="31">
        <f>(DB221*'Default-Data'!$F$19/geo_dollar_index)/'Philippines-IO-Data'!$AP34</f>
        <v>9.7209884272681402E-2</v>
      </c>
      <c r="DF221" s="31">
        <f>(DC221*'Default-Data'!$F$19/geo_dollar_index)/'Philippines-IO-Data'!$AP34</f>
        <v>0.48645470999320417</v>
      </c>
      <c r="DH221" t="s">
        <v>949</v>
      </c>
      <c r="DI221">
        <f t="shared" si="434"/>
        <v>201775.30519663796</v>
      </c>
      <c r="DJ221">
        <f t="shared" si="435"/>
        <v>0</v>
      </c>
      <c r="DL221" s="84">
        <v>1936781.9001987099</v>
      </c>
      <c r="DM221" s="84">
        <v>2715115.6834319904</v>
      </c>
      <c r="DN221">
        <f>DI221*'SouthAfrica-IO-Data'!AR34</f>
        <v>90609.838008815801</v>
      </c>
      <c r="DO221">
        <f>DL221*'SouthAfrica-IO-Data'!$AR34</f>
        <v>869737.22609111259</v>
      </c>
      <c r="DP221">
        <f>DM221*'SouthAfrica-IO-Data'!$AR34</f>
        <v>1219258.1843016688</v>
      </c>
      <c r="DQ221">
        <f>DI221*'SouthAfrica-IO-Data'!AS34</f>
        <v>34756.635609917808</v>
      </c>
      <c r="DR221">
        <f>DL221*'SouthAfrica-IO-Data'!$AS34</f>
        <v>333618.73840551823</v>
      </c>
      <c r="DS221">
        <f>DM221*'SouthAfrica-IO-Data'!$AS34</f>
        <v>467689.97006770998</v>
      </c>
      <c r="DT221">
        <f>(DQ221*'Default-Data'!$F$19/geo_dollar_index)/'SouthAfrica-IO-Data'!$AT34</f>
        <v>2.8438916317837584</v>
      </c>
      <c r="DU221">
        <f>(DR221*'Default-Data'!$F$19/geo_dollar_index)/'SouthAfrica-IO-Data'!$AT34</f>
        <v>27.297680621509144</v>
      </c>
      <c r="DV221">
        <f>(DS221*'Default-Data'!$F$19/geo_dollar_index)/'SouthAfrica-IO-Data'!$AT34</f>
        <v>38.267788835269897</v>
      </c>
      <c r="DW221" s="84">
        <v>2615.4899989130108</v>
      </c>
      <c r="DX221" s="84">
        <v>7141.5339784151629</v>
      </c>
      <c r="DY221">
        <f>DJ221*'SouthAfrica-IO-Data'!AR34</f>
        <v>0</v>
      </c>
      <c r="DZ221">
        <f>DW221*'SouthAfrica-IO-Data'!$AR34</f>
        <v>1174.519968557255</v>
      </c>
      <c r="EA221">
        <f>DX221*'SouthAfrica-IO-Data'!$AR34</f>
        <v>3206.9991731051232</v>
      </c>
      <c r="EB221">
        <f>DJ221*'SouthAfrica-IO-Data'!$AS34</f>
        <v>0</v>
      </c>
      <c r="EC221">
        <f>DZ221*'SouthAfrica-IO-Data'!$AS34</f>
        <v>202.31595003131648</v>
      </c>
      <c r="ED221">
        <f>EA221*'SouthAfrica-IO-Data'!$AS34</f>
        <v>552.41894716648289</v>
      </c>
      <c r="EE221">
        <f>(EB221*'Default-Data'!$F$19/geo_dollar_index)/'SouthAfrica-IO-Data'!$AT34</f>
        <v>0</v>
      </c>
      <c r="EF221">
        <f>(EC221*'Default-Data'!$F$19/geo_dollar_index)/'SouthAfrica-IO-Data'!$AT34</f>
        <v>1.6554094697999528E-2</v>
      </c>
      <c r="EG221">
        <f>(ED221*'Default-Data'!$F$19/geo_dollar_index)/'SouthAfrica-IO-Data'!$AT34</f>
        <v>4.5200566554182371E-2</v>
      </c>
      <c r="EI221" t="s">
        <v>150</v>
      </c>
      <c r="EJ221">
        <f>AF219</f>
        <v>0</v>
      </c>
      <c r="EK221">
        <f>AG219</f>
        <v>0</v>
      </c>
      <c r="EM221" s="84">
        <v>18276576.970436398</v>
      </c>
      <c r="EN221" s="84">
        <v>4508468.9280710071</v>
      </c>
      <c r="EO221">
        <f>EJ221*'Zambia-IO-Data'!BO32</f>
        <v>0</v>
      </c>
      <c r="EP221">
        <f>EM221*'Zambia-IO-Data'!$BO32</f>
        <v>1108763.7431626893</v>
      </c>
      <c r="EQ221">
        <f>EN221*'Zambia-IO-Data'!$BO32</f>
        <v>273510.01736849459</v>
      </c>
      <c r="ER221">
        <f>EJ221*'Zambia-IO-Data'!BN32</f>
        <v>0</v>
      </c>
      <c r="ES221">
        <f>EM221*'Zambia-IO-Data'!$BN32</f>
        <v>487691.01595458348</v>
      </c>
      <c r="ET221">
        <f>EN221*'Zambia-IO-Data'!$BN32</f>
        <v>120303.69775955488</v>
      </c>
      <c r="EU221">
        <f>(ER221*'Default-Data'!$F$19/geo_dollar_index)/'Zambia-IO-Data'!$BP32</f>
        <v>0</v>
      </c>
      <c r="EV221">
        <f>(ES221*'Default-Data'!$F$19/geo_dollar_index)/'Zambia-IO-Data'!$BP32</f>
        <v>1327.4196028165316</v>
      </c>
      <c r="EW221">
        <f>(ET221*'Default-Data'!$F$19/geo_dollar_index)/'Zambia-IO-Data'!$BP32</f>
        <v>327.44807977397716</v>
      </c>
      <c r="EX221" s="84">
        <v>71467.263137604954</v>
      </c>
      <c r="EY221" s="84">
        <v>2187.3852570503223</v>
      </c>
      <c r="EZ221">
        <f>EK221*'Zambia-IO-Data'!BO32</f>
        <v>0</v>
      </c>
      <c r="FA221">
        <f>EX221*'Zambia-IO-Data'!$BO32</f>
        <v>4335.6209599981621</v>
      </c>
      <c r="FB221">
        <f>EY221*'Zambia-IO-Data'!$BO32</f>
        <v>132.69954594173041</v>
      </c>
      <c r="FC221">
        <f>EK221*'Zambia-IO-Data'!BN32</f>
        <v>0</v>
      </c>
      <c r="FD221">
        <f>EX221*'Zambia-IO-Data'!$BN32</f>
        <v>1907.0278982465222</v>
      </c>
      <c r="FE221">
        <f>EY221*'Zambia-IO-Data'!$BN32</f>
        <v>58.368048897806148</v>
      </c>
      <c r="FF221">
        <f>(FC221*'Default-Data'!$F$19/geo_dollar_index)/'Zambia-IO-Data'!$BP32</f>
        <v>0</v>
      </c>
      <c r="FG221">
        <f>(FD221*'Default-Data'!$F$19/geo_dollar_index)/'Zambia-IO-Data'!$BP32</f>
        <v>5.1906353253105326</v>
      </c>
      <c r="FH221">
        <f>(FE221*'Default-Data'!$F$19/geo_dollar_index)/'Zambia-IO-Data'!$BP32</f>
        <v>0.1588688119124938</v>
      </c>
      <c r="FJ221" t="s">
        <v>292</v>
      </c>
      <c r="FK221">
        <f t="shared" si="436"/>
        <v>201775.30519663796</v>
      </c>
      <c r="FL221">
        <f t="shared" si="437"/>
        <v>0</v>
      </c>
      <c r="FN221">
        <v>7589358.1439533206</v>
      </c>
      <c r="FO221">
        <v>6571710.3207428725</v>
      </c>
      <c r="FP221">
        <f>FK221*CustomRegion1!C30</f>
        <v>75638.073554554678</v>
      </c>
      <c r="FQ221">
        <f>FN221*CustomRegion1!$C30</f>
        <v>2844968.708954602</v>
      </c>
      <c r="FR221">
        <f>FO221*CustomRegion1!$C30</f>
        <v>2463490.3073751261</v>
      </c>
      <c r="FS221">
        <f>FK221*CustomRegion1!D30</f>
        <v>28493.465280150176</v>
      </c>
      <c r="FT221">
        <f>FN221*CustomRegion1!$D30</f>
        <v>1071722.3922056153</v>
      </c>
      <c r="FU221">
        <f>FO221*CustomRegion1!$D30</f>
        <v>928016.43725830759</v>
      </c>
      <c r="FV221">
        <f>(FS221*'Default-Data'!$C$58/geo_dollar_index)/CustomRegion1!$E30</f>
        <v>6.9629932210025887</v>
      </c>
      <c r="FW221">
        <f>(FT221*'Default-Data'!$C$58/geo_dollar_index)/CustomRegion1!$E30</f>
        <v>261.89849772056385</v>
      </c>
      <c r="FX221">
        <f>(FU221*'Default-Data'!$C$58/geo_dollar_index)/CustomRegion1!$E30</f>
        <v>226.78084599664783</v>
      </c>
      <c r="FY221">
        <v>5124.5173143349675</v>
      </c>
      <c r="FZ221">
        <v>17777.533716489583</v>
      </c>
      <c r="GA221">
        <f>FL221*CustomRegion1!C30</f>
        <v>0</v>
      </c>
      <c r="GB221">
        <f>FY221*CustomRegion1!$C30</f>
        <v>1920.9913580629575</v>
      </c>
      <c r="GC221">
        <f>FZ221*CustomRegion1!$C30</f>
        <v>6664.1376235609832</v>
      </c>
      <c r="GD221">
        <f>FL221*CustomRegion1!D30</f>
        <v>0</v>
      </c>
      <c r="GE221">
        <f>FY221*CustomRegion1!$D30</f>
        <v>723.65275835531122</v>
      </c>
      <c r="GF221">
        <f>FZ221*CustomRegion1!$D30</f>
        <v>2510.4337680165991</v>
      </c>
      <c r="GG221">
        <f>(GD221*'Default-Data'!$C$58/geo_dollar_index)/CustomRegion1!$E30</f>
        <v>0</v>
      </c>
      <c r="GH221">
        <f>(GE221*'Default-Data'!$C$58/geo_dollar_index)/CustomRegion1!$E30</f>
        <v>0.17684017023714213</v>
      </c>
      <c r="GI221">
        <f>(GF221*'Default-Data'!$C$58/geo_dollar_index)/CustomRegion1!$E30</f>
        <v>0.61347867437706882</v>
      </c>
      <c r="GK221" t="s">
        <v>55</v>
      </c>
      <c r="GL221">
        <f t="shared" si="438"/>
        <v>201775.30519663796</v>
      </c>
      <c r="GM221">
        <f t="shared" si="439"/>
        <v>0</v>
      </c>
      <c r="GO221">
        <v>143905.75253072495</v>
      </c>
      <c r="GP221">
        <v>84045.108094798197</v>
      </c>
      <c r="GQ221">
        <f>GL221*CustomRegion2!C34</f>
        <v>98323.602821665787</v>
      </c>
      <c r="GR221">
        <f>GO221*CustomRegion2!$C34</f>
        <v>70124.200985818592</v>
      </c>
      <c r="GS221">
        <f>GP221*CustomRegion2!$C34</f>
        <v>40954.554965800628</v>
      </c>
      <c r="GT221">
        <f>GL221*CustomRegion2!D34</f>
        <v>40574.858087015069</v>
      </c>
      <c r="GU221">
        <f>GO221*CustomRegion2!$D34</f>
        <v>28937.909330128296</v>
      </c>
      <c r="GV221">
        <f>GP221*CustomRegion2!$D34</f>
        <v>16900.573291320183</v>
      </c>
      <c r="GW221">
        <f>(GT221*'Default-Data'!$C$59/geo_dollar_index)/CustomRegion2!$E34</f>
        <v>10.809226483913511</v>
      </c>
      <c r="GX221">
        <f>(GU221*'Default-Data'!$C$59/geo_dollar_index)/CustomRegion2!$E34</f>
        <v>7.7091191606758329</v>
      </c>
      <c r="GY221">
        <f>(GV221*'Default-Data'!$C$59/geo_dollar_index)/CustomRegion2!$E34</f>
        <v>4.5023478337764562</v>
      </c>
      <c r="GZ221">
        <v>425.25291626926725</v>
      </c>
      <c r="HA221">
        <v>235.09002343913306</v>
      </c>
      <c r="HB221">
        <f>GM221*CustomRegion2!C34</f>
        <v>0</v>
      </c>
      <c r="HC221">
        <f>GZ221*CustomRegion2!$C34</f>
        <v>207.22257759574049</v>
      </c>
      <c r="HD221">
        <f>HA221*CustomRegion2!$C34</f>
        <v>114.55761679774957</v>
      </c>
      <c r="HE221">
        <f>GM221*CustomRegion2!D34</f>
        <v>0</v>
      </c>
      <c r="HF221">
        <f>GZ221*CustomRegion2!$D34</f>
        <v>85.513818016033014</v>
      </c>
      <c r="HG221">
        <f>HA221*CustomRegion2!$D34</f>
        <v>47.274091987718663</v>
      </c>
      <c r="HH221">
        <f>(HE221*'Default-Data'!$C$59/geo_dollar_index)/CustomRegion2!$E34</f>
        <v>0</v>
      </c>
      <c r="HI221">
        <f>(HF221*'Default-Data'!$C$59/geo_dollar_index)/CustomRegion2!$E34</f>
        <v>2.2781058764448883E-2</v>
      </c>
      <c r="HJ221">
        <f>(HG221*'Default-Data'!$C$59/geo_dollar_index)/CustomRegion2!$E34</f>
        <v>1.2593916311937594E-2</v>
      </c>
      <c r="HL221" t="s">
        <v>150</v>
      </c>
      <c r="HM221">
        <f t="shared" si="440"/>
        <v>0</v>
      </c>
      <c r="HN221">
        <f t="shared" si="441"/>
        <v>0</v>
      </c>
      <c r="HP221">
        <v>18276576.970436398</v>
      </c>
      <c r="HQ221">
        <v>4508468.9280710071</v>
      </c>
      <c r="HR221">
        <f>HM221*CustomRegion3!D33</f>
        <v>0</v>
      </c>
      <c r="HS221">
        <f>HP221*CustomRegion3!$D33</f>
        <v>1108763.7431626893</v>
      </c>
      <c r="HT221">
        <f>HQ221*CustomRegion3!$D33</f>
        <v>273510.01736849459</v>
      </c>
      <c r="HU221">
        <f>HM221*CustomRegion3!E33</f>
        <v>0</v>
      </c>
      <c r="HV221">
        <f>HP221*CustomRegion3!E$12</f>
        <v>5733776.6919185286</v>
      </c>
      <c r="HW221">
        <f>HQ221*CustomRegion3!F$12</f>
        <v>465600462.78503591</v>
      </c>
      <c r="HX221">
        <f>(HU221*'Default-Data'!$C$60/geo_dollar_index)/CustomRegion3!$F33</f>
        <v>0</v>
      </c>
      <c r="HY221">
        <f>(HV221*'Default-Data'!$C$60/geo_dollar_index)/CustomRegion3!$F33</f>
        <v>15669.662535821286</v>
      </c>
      <c r="HZ221">
        <f>(HW221*'Default-Data'!$C$60/geo_dollar_index)/CustomRegion3!$F33</f>
        <v>1272425.230415199</v>
      </c>
      <c r="IA221">
        <v>71467.263137604954</v>
      </c>
      <c r="IB221">
        <v>2187.3852570503223</v>
      </c>
      <c r="IC221">
        <f>HN221*CustomRegion3!D33</f>
        <v>0</v>
      </c>
      <c r="ID221">
        <f>IA221*CustomRegion3!$D33</f>
        <v>4335.6209599981621</v>
      </c>
      <c r="IE221">
        <f>IB221*CustomRegion3!$D33</f>
        <v>132.69954594173041</v>
      </c>
      <c r="IF221">
        <f>HN221*CustomRegion3!E33</f>
        <v>0</v>
      </c>
      <c r="IG221">
        <f>IA221*CustomRegion3!$E33</f>
        <v>1907.0278982465222</v>
      </c>
      <c r="IH221">
        <f>IB221*CustomRegion3!$E33</f>
        <v>58.368048897806148</v>
      </c>
      <c r="II221">
        <f>(IF221*'Default-Data'!$C$60/geo_dollar_index)/CustomRegion3!$F33</f>
        <v>0</v>
      </c>
      <c r="IJ221">
        <f>(IG221*'Default-Data'!$C$60/geo_dollar_index)/CustomRegion3!$F33</f>
        <v>5.2116580776571579</v>
      </c>
      <c r="IK221">
        <f>(IH221*'Default-Data'!$C$60/geo_dollar_index)/CustomRegion3!$F33</f>
        <v>0.15951225139130926</v>
      </c>
    </row>
    <row r="222" spans="30:245" x14ac:dyDescent="0.3">
      <c r="AD222">
        <v>221</v>
      </c>
      <c r="AE222" t="s">
        <v>293</v>
      </c>
      <c r="AF222">
        <v>0</v>
      </c>
      <c r="AG222">
        <v>0</v>
      </c>
      <c r="AI222" s="84">
        <v>16363274.414277943</v>
      </c>
      <c r="AJ222" s="84">
        <v>12073418.844456242</v>
      </c>
      <c r="AK222">
        <f>AF222*'Colombia-IO-Data'!AN35</f>
        <v>0</v>
      </c>
      <c r="AL222">
        <f>AI222*'Colombia-IO-Data'!$AN35</f>
        <v>7137930.5431333147</v>
      </c>
      <c r="AM222">
        <f>AJ222*'Colombia-IO-Data'!$AN35</f>
        <v>5266624.6955248136</v>
      </c>
      <c r="AN222">
        <f>'Colombia-IO-Data'!$AO35*AK222</f>
        <v>0</v>
      </c>
      <c r="AO222">
        <f>'Colombia-IO-Data'!$AO35*AL222</f>
        <v>1805368.7663185797</v>
      </c>
      <c r="AP222">
        <f>'Colombia-IO-Data'!$AO35*AM222</f>
        <v>1332066.7204263399</v>
      </c>
      <c r="AQ222">
        <f>(AN222*'Default-Data'!$F$19/geo_dollar_index)/'Colombia-IO-Data'!$AP35</f>
        <v>0</v>
      </c>
      <c r="AR222">
        <f>(AO222*'Default-Data'!$F$19/geo_dollar_index)/'Colombia-IO-Data'!$AP35</f>
        <v>316.23060526562421</v>
      </c>
      <c r="AS222">
        <f>(AP222*'Default-Data'!$F$19/geo_dollar_index)/'Colombia-IO-Data'!$AP35</f>
        <v>233.32643895994124</v>
      </c>
      <c r="AT222" s="84">
        <v>48818.856578417151</v>
      </c>
      <c r="AU222" s="84">
        <v>73082.975015457647</v>
      </c>
      <c r="AV222">
        <f>AG222*'Colombia-IO-Data'!AN35</f>
        <v>0</v>
      </c>
      <c r="AW222">
        <f>AT222*'Colombia-IO-Data'!$AN35</f>
        <v>21295.591495298231</v>
      </c>
      <c r="AX222">
        <f>AU222*'Colombia-IO-Data'!$AN35</f>
        <v>31880.000685602583</v>
      </c>
      <c r="AY222">
        <f>AV222*'Colombia-IO-Data'!$AO35</f>
        <v>0</v>
      </c>
      <c r="AZ222">
        <f>AW222*'Colombia-IO-Data'!$AO35</f>
        <v>5386.2104028003487</v>
      </c>
      <c r="BA222">
        <f>AX222*'Colombia-IO-Data'!$AO35</f>
        <v>8063.2834909510066</v>
      </c>
      <c r="BB222">
        <f>(Calculations!AY222*'Default-Data'!$F$19/geo_dollar_index)/'Colombia-IO-Data'!$AP35</f>
        <v>0</v>
      </c>
      <c r="BC222">
        <f>(Calculations!AZ222*'Default-Data'!$F$19/geo_dollar_index)/'Colombia-IO-Data'!$AP35</f>
        <v>0.94345521399420851</v>
      </c>
      <c r="BD222">
        <f>(Calculations!BA222*'Default-Data'!$F$19/geo_dollar_index)/'Colombia-IO-Data'!$AP35</f>
        <v>1.4123746163900337</v>
      </c>
      <c r="BF222" t="s">
        <v>950</v>
      </c>
      <c r="BG222">
        <f t="shared" si="430"/>
        <v>0</v>
      </c>
      <c r="BH222">
        <f t="shared" si="431"/>
        <v>0</v>
      </c>
      <c r="BJ222" s="84">
        <v>9345074.464961974</v>
      </c>
      <c r="BK222" s="84">
        <v>15492263.736209</v>
      </c>
      <c r="BL222">
        <f>BG222*'Mexico-IO-Data'!AQ35</f>
        <v>0</v>
      </c>
      <c r="BM222">
        <f>BJ222*'Mexico-IO-Data'!$AQ35</f>
        <v>6830269.076073356</v>
      </c>
      <c r="BN222">
        <f>BK222*'Mexico-IO-Data'!$AQ35</f>
        <v>11323219.554059656</v>
      </c>
      <c r="BO222">
        <f>BG222*'Mexico-IO-Data'!AQ35</f>
        <v>0</v>
      </c>
      <c r="BP222">
        <f>BJ222*'Mexico-IO-Data'!$AR35</f>
        <v>2203534.9401657023</v>
      </c>
      <c r="BQ222">
        <f>BK222*'Mexico-IO-Data'!$AR35</f>
        <v>3653020.0559656522</v>
      </c>
      <c r="BR222">
        <f>(BO222*'Default-Data'!$F$19/geo_dollar_index)/'Mexico-IO-Data'!$AS35</f>
        <v>0</v>
      </c>
      <c r="BS222">
        <f>(BP222*'Default-Data'!$F$19/geo_dollar_index)/'Mexico-IO-Data'!$AS35</f>
        <v>236.7588594432172</v>
      </c>
      <c r="BT222">
        <f>(BQ222*'Default-Data'!$F$19/geo_dollar_index)/'Mexico-IO-Data'!$AS35</f>
        <v>392.49881915128037</v>
      </c>
      <c r="BU222" s="84">
        <v>34220.761496490151</v>
      </c>
      <c r="BV222" s="84">
        <v>27621.218057222723</v>
      </c>
      <c r="BW222">
        <f>BH222*'Mexico-IO-Data'!AQ35</f>
        <v>0</v>
      </c>
      <c r="BX222">
        <f>BU222*'Mexico-IO-Data'!$AQ35</f>
        <v>25011.786678161003</v>
      </c>
      <c r="BY222">
        <f>BV222*'Mexico-IO-Data'!$AQ35</f>
        <v>20188.212758184269</v>
      </c>
      <c r="BZ222">
        <f>BH222*'Mexico-IO-Data'!AR35</f>
        <v>0</v>
      </c>
      <c r="CA222">
        <f>BU222*'Mexico-IO-Data'!$AR35</f>
        <v>8069.1324525363243</v>
      </c>
      <c r="CB222">
        <f>BV222*'Mexico-IO-Data'!$AR35</f>
        <v>6512.9838512500019</v>
      </c>
      <c r="CC222">
        <f>(BZ222*'Default-Data'!$F$19/geo_dollar_index)/'Mexico-IO-Data'!$AS35</f>
        <v>0</v>
      </c>
      <c r="CD222">
        <f>(CA222*'Default-Data'!$F$19/geo_dollar_index)/'Mexico-IO-Data'!$AS35</f>
        <v>0.86698811139118492</v>
      </c>
      <c r="CE222">
        <f>(CB222*'Default-Data'!$F$19/geo_dollar_index)/'Mexico-IO-Data'!$AS35</f>
        <v>0.69978769117138939</v>
      </c>
      <c r="CG222" t="s">
        <v>293</v>
      </c>
      <c r="CH222">
        <f t="shared" si="432"/>
        <v>0</v>
      </c>
      <c r="CI222">
        <f t="shared" si="433"/>
        <v>0</v>
      </c>
      <c r="CK222" s="84">
        <v>2056330.7820830287</v>
      </c>
      <c r="CL222" s="84">
        <v>4534890.083412379</v>
      </c>
      <c r="CM222">
        <f>CH222*'Philippines-IO-Data'!AN35</f>
        <v>0</v>
      </c>
      <c r="CN222">
        <f>CK222*'Philippines-IO-Data'!$AN35</f>
        <v>908947.5950650149</v>
      </c>
      <c r="CO222">
        <f>CL222*'Philippines-IO-Data'!$AN35</f>
        <v>2004530.3368100985</v>
      </c>
      <c r="CP222">
        <f>CH222*'Philippines-IO-Data'!AO35</f>
        <v>0</v>
      </c>
      <c r="CQ222">
        <f>CK222*'Philippines-IO-Data'!$AO35</f>
        <v>338247.34117254918</v>
      </c>
      <c r="CR222">
        <f>CL222*'Philippines-IO-Data'!$AO35</f>
        <v>745947.35758911667</v>
      </c>
      <c r="CS222" s="31">
        <f>(CP222*'Default-Data'!$F$19/geo_dollar_index)/'Philippines-IO-Data'!$AP35</f>
        <v>0</v>
      </c>
      <c r="CT222" s="31">
        <f>(CQ222*'Default-Data'!$F$19/geo_dollar_index)/'Philippines-IO-Data'!$AP35</f>
        <v>82.314086667085846</v>
      </c>
      <c r="CU222" s="31">
        <f>(CR222*'Default-Data'!$F$19/geo_dollar_index)/'Philippines-IO-Data'!$AP35</f>
        <v>181.52980960270548</v>
      </c>
      <c r="CV222" s="84">
        <v>5896.4266472414292</v>
      </c>
      <c r="CW222" s="84">
        <v>11739.152716591316</v>
      </c>
      <c r="CX222">
        <f>CI222*'Philippines-IO-Data'!AN35</f>
        <v>0</v>
      </c>
      <c r="CY222">
        <f>CV222*'Philippines-IO-Data'!$AN35</f>
        <v>2606.3621996934939</v>
      </c>
      <c r="CZ222">
        <f>CW222*'Philippines-IO-Data'!$AN35</f>
        <v>5188.9874541671761</v>
      </c>
      <c r="DA222">
        <f>CI222*'Philippines-IO-Data'!AO35</f>
        <v>0</v>
      </c>
      <c r="DB222">
        <f>CV222*'Philippines-IO-Data'!$AO35</f>
        <v>969.90749407935073</v>
      </c>
      <c r="DC222">
        <f>CW222*'Philippines-IO-Data'!$AO35</f>
        <v>1930.9817411687188</v>
      </c>
      <c r="DD222" s="31">
        <f>(DA222*'Default-Data'!$F$19/geo_dollar_index)/'Philippines-IO-Data'!$AP35</f>
        <v>0</v>
      </c>
      <c r="DE222" s="31">
        <f>(DB222*'Default-Data'!$F$19/geo_dollar_index)/'Philippines-IO-Data'!$AP35</f>
        <v>0.23603156568783393</v>
      </c>
      <c r="DF222" s="31">
        <f>(DC222*'Default-Data'!$F$19/geo_dollar_index)/'Philippines-IO-Data'!$AP35</f>
        <v>0.46991351903647055</v>
      </c>
      <c r="DH222" t="s">
        <v>950</v>
      </c>
      <c r="DI222">
        <f t="shared" si="434"/>
        <v>0</v>
      </c>
      <c r="DJ222">
        <f t="shared" si="435"/>
        <v>0</v>
      </c>
      <c r="DL222" s="84">
        <v>21850564.222125992</v>
      </c>
      <c r="DM222" s="84">
        <v>19393854.653063029</v>
      </c>
      <c r="DN222">
        <f>DI222*'SouthAfrica-IO-Data'!AR35</f>
        <v>0</v>
      </c>
      <c r="DO222">
        <f>DL222*'SouthAfrica-IO-Data'!$AR35</f>
        <v>11554761.266093774</v>
      </c>
      <c r="DP222">
        <f>DM222*'SouthAfrica-IO-Data'!$AR35</f>
        <v>10255632.681491544</v>
      </c>
      <c r="DQ222">
        <f>DI222*'SouthAfrica-IO-Data'!AS35</f>
        <v>0</v>
      </c>
      <c r="DR222">
        <f>DL222*'SouthAfrica-IO-Data'!$AS35</f>
        <v>4025106.3016107865</v>
      </c>
      <c r="DS222">
        <f>DM222*'SouthAfrica-IO-Data'!$AS35</f>
        <v>3572554.272878746</v>
      </c>
      <c r="DT222">
        <f>(DQ222*'Default-Data'!$F$19/geo_dollar_index)/'SouthAfrica-IO-Data'!$AT35</f>
        <v>0</v>
      </c>
      <c r="DU222">
        <f>(DR222*'Default-Data'!$F$19/geo_dollar_index)/'SouthAfrica-IO-Data'!$AT35</f>
        <v>177.16880970868417</v>
      </c>
      <c r="DV222">
        <f>(DS222*'Default-Data'!$F$19/geo_dollar_index)/'SouthAfrica-IO-Data'!$AT35</f>
        <v>157.24930988587954</v>
      </c>
      <c r="DW222" s="84">
        <v>88797.771052132448</v>
      </c>
      <c r="DX222" s="84">
        <v>51011.407293785713</v>
      </c>
      <c r="DY222">
        <f>DJ222*'SouthAfrica-IO-Data'!AR35</f>
        <v>0</v>
      </c>
      <c r="DZ222">
        <f>DW222*'SouthAfrica-IO-Data'!$AR35</f>
        <v>46957.004635590718</v>
      </c>
      <c r="EA222">
        <f>DX222*'SouthAfrica-IO-Data'!$AR35</f>
        <v>26975.259180278474</v>
      </c>
      <c r="EB222">
        <f>DJ222*'SouthAfrica-IO-Data'!$AS35</f>
        <v>0</v>
      </c>
      <c r="EC222">
        <f>DZ222*'SouthAfrica-IO-Data'!$AS35</f>
        <v>8649.9796225899609</v>
      </c>
      <c r="ED222">
        <f>EA222*'SouthAfrica-IO-Data'!$AS35</f>
        <v>4969.1296119564813</v>
      </c>
      <c r="EE222">
        <f>(EB222*'Default-Data'!$F$19/geo_dollar_index)/'SouthAfrica-IO-Data'!$AT35</f>
        <v>0</v>
      </c>
      <c r="EF222">
        <f>(EC222*'Default-Data'!$F$19/geo_dollar_index)/'SouthAfrica-IO-Data'!$AT35</f>
        <v>0.38073692441994655</v>
      </c>
      <c r="EG222">
        <f>(ED222*'Default-Data'!$F$19/geo_dollar_index)/'SouthAfrica-IO-Data'!$AT35</f>
        <v>0.21872087658559303</v>
      </c>
      <c r="EI222" t="s">
        <v>151</v>
      </c>
      <c r="EJ222">
        <v>0</v>
      </c>
      <c r="EK222">
        <v>0</v>
      </c>
      <c r="EM222" s="84">
        <v>19025924.932506785</v>
      </c>
      <c r="EN222" s="84">
        <v>16336564.496967867</v>
      </c>
      <c r="EO222">
        <f>EJ222*'Zambia-IO-Data'!BO33</f>
        <v>0</v>
      </c>
      <c r="EP222">
        <f>EM222*'Zambia-IO-Data'!$BO33</f>
        <v>4301217.7789415894</v>
      </c>
      <c r="EQ222">
        <f>EN222*'Zambia-IO-Data'!$BO33</f>
        <v>3693230.2587365466</v>
      </c>
      <c r="ER222">
        <f>EJ222*'Zambia-IO-Data'!BN33</f>
        <v>0</v>
      </c>
      <c r="ES222">
        <f>EM222*'Zambia-IO-Data'!$BN33</f>
        <v>1583528.1467818338</v>
      </c>
      <c r="ET222">
        <f>EN222*'Zambia-IO-Data'!$BN33</f>
        <v>1359692.6191202507</v>
      </c>
      <c r="EU222">
        <f>(ER222*'Default-Data'!$F$19/geo_dollar_index)/'Zambia-IO-Data'!$BP33</f>
        <v>0</v>
      </c>
      <c r="EV222">
        <f>(ES222*'Default-Data'!$F$19/geo_dollar_index)/'Zambia-IO-Data'!$BP33</f>
        <v>3084.779788518983</v>
      </c>
      <c r="EW222">
        <f>(ET222*'Default-Data'!$F$19/geo_dollar_index)/'Zambia-IO-Data'!$BP33</f>
        <v>2648.7387158761085</v>
      </c>
      <c r="EX222" s="84">
        <v>74122.743112368538</v>
      </c>
      <c r="EY222" s="84">
        <v>7863.5346382620482</v>
      </c>
      <c r="EZ222">
        <f>EK222*'Zambia-IO-Data'!BO33</f>
        <v>0</v>
      </c>
      <c r="FA222">
        <f>EX222*'Zambia-IO-Data'!$BO33</f>
        <v>16757.033449350074</v>
      </c>
      <c r="FB222">
        <f>EY222*'Zambia-IO-Data'!$BO33</f>
        <v>1777.7204057831514</v>
      </c>
      <c r="FC222">
        <f>EK222*'Zambia-IO-Data'!BN33</f>
        <v>0</v>
      </c>
      <c r="FD222">
        <f>EX222*'Zambia-IO-Data'!$BN33</f>
        <v>6169.2375246668198</v>
      </c>
      <c r="FE222">
        <f>EY222*'Zambia-IO-Data'!$BN33</f>
        <v>654.48215931971583</v>
      </c>
      <c r="FF222">
        <f>(FC222*'Default-Data'!$F$19/geo_dollar_index)/'Zambia-IO-Data'!$BP33</f>
        <v>0</v>
      </c>
      <c r="FG222">
        <f>(FD222*'Default-Data'!$F$19/geo_dollar_index)/'Zambia-IO-Data'!$BP33</f>
        <v>12.017935560754507</v>
      </c>
      <c r="FH222">
        <f>(FE222*'Default-Data'!$F$19/geo_dollar_index)/'Zambia-IO-Data'!$BP33</f>
        <v>1.2749589207610548</v>
      </c>
      <c r="FJ222" t="s">
        <v>293</v>
      </c>
      <c r="FK222">
        <f t="shared" si="436"/>
        <v>0</v>
      </c>
      <c r="FL222">
        <f t="shared" si="437"/>
        <v>0</v>
      </c>
      <c r="FN222">
        <v>5034173.7055033054</v>
      </c>
      <c r="FO222">
        <v>7935408.2289835922</v>
      </c>
      <c r="FP222">
        <f>FK222*CustomRegion1!C31</f>
        <v>0</v>
      </c>
      <c r="FQ222">
        <f>FN222*CustomRegion1!$C31</f>
        <v>2225225.689673115</v>
      </c>
      <c r="FR222">
        <f>FO222*CustomRegion1!$C31</f>
        <v>3507641.0315111112</v>
      </c>
      <c r="FS222">
        <f>FK222*CustomRegion1!D31</f>
        <v>0</v>
      </c>
      <c r="FT222">
        <f>FN222*CustomRegion1!$D31</f>
        <v>828074.8825645399</v>
      </c>
      <c r="FU222">
        <f>FO222*CustomRegion1!$D31</f>
        <v>1305301.0527097629</v>
      </c>
      <c r="FV222">
        <f>(FS222*'Default-Data'!$C$58/geo_dollar_index)/CustomRegion1!$E31</f>
        <v>0</v>
      </c>
      <c r="FW222">
        <f>(FT222*'Default-Data'!$C$58/geo_dollar_index)/CustomRegion1!$E31</f>
        <v>202.35797004993199</v>
      </c>
      <c r="FX222">
        <f>(FU222*'Default-Data'!$C$58/geo_dollar_index)/CustomRegion1!$E31</f>
        <v>318.97848478673069</v>
      </c>
      <c r="FY222">
        <v>15124.495808048625</v>
      </c>
      <c r="FZ222">
        <v>21466.555958741323</v>
      </c>
      <c r="GA222">
        <f>FL222*CustomRegion1!C31</f>
        <v>0</v>
      </c>
      <c r="GB222">
        <f>FY222*CustomRegion1!$C31</f>
        <v>6685.3904104722078</v>
      </c>
      <c r="GC222">
        <f>FZ222*CustomRegion1!$C31</f>
        <v>9488.7333220101809</v>
      </c>
      <c r="GD222">
        <f>FL222*CustomRegion1!D31</f>
        <v>0</v>
      </c>
      <c r="GE222">
        <f>FY222*CustomRegion1!$D31</f>
        <v>2487.839280636344</v>
      </c>
      <c r="GF222">
        <f>FZ222*CustomRegion1!$D31</f>
        <v>3531.0493527800604</v>
      </c>
      <c r="GG222">
        <f>(GD222*'Default-Data'!$C$58/geo_dollar_index)/CustomRegion1!$E31</f>
        <v>0</v>
      </c>
      <c r="GH222">
        <f>(GE222*'Default-Data'!$C$58/geo_dollar_index)/CustomRegion1!$E31</f>
        <v>0.60795722372465044</v>
      </c>
      <c r="GI222">
        <f>(GF222*'Default-Data'!$C$58/geo_dollar_index)/CustomRegion1!$E31</f>
        <v>0.86288812065134501</v>
      </c>
      <c r="GK222" t="s">
        <v>56</v>
      </c>
      <c r="GL222">
        <f t="shared" si="438"/>
        <v>0</v>
      </c>
      <c r="GM222">
        <f t="shared" si="439"/>
        <v>0</v>
      </c>
      <c r="GO222">
        <v>5570119.9386236453</v>
      </c>
      <c r="GP222">
        <v>6054307.9160471531</v>
      </c>
      <c r="GQ222">
        <f>GL222*CustomRegion2!C35</f>
        <v>0</v>
      </c>
      <c r="GR222">
        <f>GO222*CustomRegion2!$C35</f>
        <v>4086588.3203963432</v>
      </c>
      <c r="GS222">
        <f>GP222*CustomRegion2!$C35</f>
        <v>4441818.89984849</v>
      </c>
      <c r="GT222">
        <f>GL222*CustomRegion2!D35</f>
        <v>0</v>
      </c>
      <c r="GU222">
        <f>GO222*CustomRegion2!$D35</f>
        <v>995285.97796922305</v>
      </c>
      <c r="GV222">
        <f>GP222*CustomRegion2!$D35</f>
        <v>1081802.1589385637</v>
      </c>
      <c r="GW222">
        <f>(GT222*'Default-Data'!$C$59/geo_dollar_index)/CustomRegion2!$E35</f>
        <v>0</v>
      </c>
      <c r="GX222">
        <f>(GU222*'Default-Data'!$C$59/geo_dollar_index)/CustomRegion2!$E35</f>
        <v>159.24249829336031</v>
      </c>
      <c r="GY222">
        <f>(GV222*'Default-Data'!$C$59/geo_dollar_index)/CustomRegion2!$E35</f>
        <v>173.08480402790801</v>
      </c>
      <c r="GZ222">
        <v>15854.678458250222</v>
      </c>
      <c r="HA222">
        <v>16935.041457568754</v>
      </c>
      <c r="HB222">
        <f>GM222*CustomRegion2!C35</f>
        <v>0</v>
      </c>
      <c r="HC222">
        <f>GZ222*CustomRegion2!$C35</f>
        <v>11631.983606287407</v>
      </c>
      <c r="HD222">
        <f>HA222*CustomRegion2!$C35</f>
        <v>12424.605464245891</v>
      </c>
      <c r="HE222">
        <f>GM222*CustomRegion2!D35</f>
        <v>0</v>
      </c>
      <c r="HF222">
        <f>GZ222*CustomRegion2!$D35</f>
        <v>2832.9621854796733</v>
      </c>
      <c r="HG222">
        <f>HA222*CustomRegion2!$D35</f>
        <v>3026.0047332500544</v>
      </c>
      <c r="HH222">
        <f>(HE222*'Default-Data'!$C$59/geo_dollar_index)/CustomRegion2!$E35</f>
        <v>0</v>
      </c>
      <c r="HI222">
        <f>(HF222*'Default-Data'!$C$59/geo_dollar_index)/CustomRegion2!$E35</f>
        <v>0.45326467565320328</v>
      </c>
      <c r="HJ222">
        <f>(HG222*'Default-Data'!$C$59/geo_dollar_index)/CustomRegion2!$E35</f>
        <v>0.48415085134975422</v>
      </c>
      <c r="HL222" t="s">
        <v>151</v>
      </c>
      <c r="HM222">
        <f t="shared" si="440"/>
        <v>0</v>
      </c>
      <c r="HN222">
        <f t="shared" si="441"/>
        <v>0</v>
      </c>
      <c r="HP222">
        <v>19025924.932506785</v>
      </c>
      <c r="HQ222">
        <v>16336564.496967867</v>
      </c>
      <c r="HR222">
        <f>HM222*CustomRegion3!D34</f>
        <v>0</v>
      </c>
      <c r="HS222">
        <f>HP222*CustomRegion3!$D34</f>
        <v>4301217.7789415894</v>
      </c>
      <c r="HT222">
        <f>HQ222*CustomRegion3!$D34</f>
        <v>3693230.2587365466</v>
      </c>
      <c r="HU222">
        <f>HM222*CustomRegion3!E34</f>
        <v>0</v>
      </c>
      <c r="HV222">
        <f>HP222*CustomRegion3!E$12</f>
        <v>5968864.1421563858</v>
      </c>
      <c r="HW222">
        <f>HQ222*CustomRegion3!F$12</f>
        <v>1687116427.2080858</v>
      </c>
      <c r="HX222">
        <f>(HU222*'Default-Data'!$C$60/geo_dollar_index)/CustomRegion3!$F34</f>
        <v>0</v>
      </c>
      <c r="HY222">
        <f>(HV222*'Default-Data'!$C$60/geo_dollar_index)/CustomRegion3!$F34</f>
        <v>11674.693039552974</v>
      </c>
      <c r="HZ222">
        <f>(HW222*'Default-Data'!$C$60/geo_dollar_index)/CustomRegion3!$F34</f>
        <v>3299885.194325415</v>
      </c>
      <c r="IA222">
        <v>74122.743112368538</v>
      </c>
      <c r="IB222">
        <v>7863.5346382620482</v>
      </c>
      <c r="IC222">
        <f>HN222*CustomRegion3!D34</f>
        <v>0</v>
      </c>
      <c r="ID222">
        <f>IA222*CustomRegion3!$D34</f>
        <v>16757.033449350074</v>
      </c>
      <c r="IE222">
        <f>IB222*CustomRegion3!$D34</f>
        <v>1777.7204057831514</v>
      </c>
      <c r="IF222">
        <f>HN222*CustomRegion3!E34</f>
        <v>0</v>
      </c>
      <c r="IG222">
        <f>IA222*CustomRegion3!$E34</f>
        <v>6169.2375246668198</v>
      </c>
      <c r="IH222">
        <f>IB222*CustomRegion3!$E34</f>
        <v>654.48215931971583</v>
      </c>
      <c r="II222">
        <f>(IF222*'Default-Data'!$C$60/geo_dollar_index)/CustomRegion3!$F34</f>
        <v>0</v>
      </c>
      <c r="IJ222">
        <f>(IG222*'Default-Data'!$C$60/geo_dollar_index)/CustomRegion3!$F34</f>
        <v>12.06660977251804</v>
      </c>
      <c r="IK222">
        <f>(IH222*'Default-Data'!$C$60/geo_dollar_index)/CustomRegion3!$F34</f>
        <v>1.2801226712392635</v>
      </c>
    </row>
    <row r="223" spans="30:245" x14ac:dyDescent="0.3">
      <c r="AD223">
        <v>222</v>
      </c>
      <c r="AE223" t="s">
        <v>294</v>
      </c>
      <c r="AF223">
        <v>0</v>
      </c>
      <c r="AG223">
        <v>0</v>
      </c>
      <c r="AI223" s="84">
        <v>6943974.399734864</v>
      </c>
      <c r="AJ223" s="84">
        <v>7308178.5292429607</v>
      </c>
      <c r="AK223">
        <f>AF223*'Colombia-IO-Data'!AN36</f>
        <v>0</v>
      </c>
      <c r="AL223">
        <f>AI223*'Colombia-IO-Data'!$AN36</f>
        <v>3796480.487233683</v>
      </c>
      <c r="AM223">
        <f>AJ223*'Colombia-IO-Data'!$AN36</f>
        <v>3995601.8824825208</v>
      </c>
      <c r="AN223">
        <f>'Colombia-IO-Data'!$AO36*AK223</f>
        <v>0</v>
      </c>
      <c r="AO223">
        <f>'Colombia-IO-Data'!$AO36*AL223</f>
        <v>921528.37666384317</v>
      </c>
      <c r="AP223">
        <f>'Colombia-IO-Data'!$AO36*AM223</f>
        <v>969861.5675599213</v>
      </c>
      <c r="AQ223">
        <f>(AN223*'Default-Data'!$F$19/geo_dollar_index)/'Colombia-IO-Data'!$AP36</f>
        <v>0</v>
      </c>
      <c r="AR223">
        <f>(AO223*'Default-Data'!$F$19/geo_dollar_index)/'Colombia-IO-Data'!$AP36</f>
        <v>161.41603962502103</v>
      </c>
      <c r="AS223">
        <f>(AP223*'Default-Data'!$F$19/geo_dollar_index)/'Colombia-IO-Data'!$AP36</f>
        <v>169.88214056607868</v>
      </c>
      <c r="AT223" s="84">
        <v>8446.5064129687125</v>
      </c>
      <c r="AU223" s="84">
        <v>23133.854849821033</v>
      </c>
      <c r="AV223">
        <f>AG223*'Colombia-IO-Data'!AN36</f>
        <v>0</v>
      </c>
      <c r="AW223">
        <f>AT223*'Colombia-IO-Data'!$AN36</f>
        <v>4617.9601098981975</v>
      </c>
      <c r="AX223">
        <f>AU223*'Colombia-IO-Data'!$AN36</f>
        <v>12647.977005098879</v>
      </c>
      <c r="AY223">
        <f>AV223*'Colombia-IO-Data'!$AO36</f>
        <v>0</v>
      </c>
      <c r="AZ223">
        <f>AW223*'Colombia-IO-Data'!$AO36</f>
        <v>1120.9280010480736</v>
      </c>
      <c r="BA223">
        <f>AX223*'Colombia-IO-Data'!$AO36</f>
        <v>3070.0723358868572</v>
      </c>
      <c r="BB223">
        <f>(Calculations!AY223*'Default-Data'!$F$19/geo_dollar_index)/'Colombia-IO-Data'!$AP36</f>
        <v>0</v>
      </c>
      <c r="BC223">
        <f>(Calculations!AZ223*'Default-Data'!$F$19/geo_dollar_index)/'Colombia-IO-Data'!$AP36</f>
        <v>0.19634312216082042</v>
      </c>
      <c r="BD223">
        <f>(Calculations!BA223*'Default-Data'!$F$19/geo_dollar_index)/'Colombia-IO-Data'!$AP36</f>
        <v>0.53775763217974648</v>
      </c>
      <c r="BF223" t="s">
        <v>951</v>
      </c>
      <c r="BG223">
        <f t="shared" si="430"/>
        <v>0</v>
      </c>
      <c r="BH223">
        <f t="shared" si="431"/>
        <v>0</v>
      </c>
      <c r="BJ223" s="84">
        <v>4708252.5701100044</v>
      </c>
      <c r="BK223" s="84">
        <v>6038263.1284177881</v>
      </c>
      <c r="BL223">
        <f>BG223*'Mexico-IO-Data'!AQ36</f>
        <v>0</v>
      </c>
      <c r="BM223">
        <f>BJ223*'Mexico-IO-Data'!$AQ36</f>
        <v>2872697.1821794091</v>
      </c>
      <c r="BN223">
        <f>BK223*'Mexico-IO-Data'!$AQ36</f>
        <v>3684190.9425981208</v>
      </c>
      <c r="BO223">
        <f>BG223*'Mexico-IO-Data'!AQ36</f>
        <v>0</v>
      </c>
      <c r="BP223">
        <f>BJ223*'Mexico-IO-Data'!$AR36</f>
        <v>734369.41004701902</v>
      </c>
      <c r="BQ223">
        <f>BK223*'Mexico-IO-Data'!$AR36</f>
        <v>941817.72649066581</v>
      </c>
      <c r="BR223">
        <f>(BO223*'Default-Data'!$F$19/geo_dollar_index)/'Mexico-IO-Data'!$AS36</f>
        <v>0</v>
      </c>
      <c r="BS223">
        <f>(BP223*'Default-Data'!$F$19/geo_dollar_index)/'Mexico-IO-Data'!$AS36</f>
        <v>46.565451651479052</v>
      </c>
      <c r="BT223">
        <f>(BQ223*'Default-Data'!$F$19/geo_dollar_index)/'Mexico-IO-Data'!$AS36</f>
        <v>59.719491590205351</v>
      </c>
      <c r="BU223" s="84">
        <v>6082.1644798176449</v>
      </c>
      <c r="BV223" s="84">
        <v>10765.643123354683</v>
      </c>
      <c r="BW223">
        <f>BH223*'Mexico-IO-Data'!AQ36</f>
        <v>0</v>
      </c>
      <c r="BX223">
        <f>BU223*'Mexico-IO-Data'!$AQ36</f>
        <v>3710.9769500567841</v>
      </c>
      <c r="BY223">
        <f>BV223*'Mexico-IO-Data'!$AQ36</f>
        <v>6568.5585478451849</v>
      </c>
      <c r="BZ223">
        <f>BH223*'Mexico-IO-Data'!AR36</f>
        <v>0</v>
      </c>
      <c r="CA223">
        <f>BU223*'Mexico-IO-Data'!$AR36</f>
        <v>948.66523712177593</v>
      </c>
      <c r="CB223">
        <f>BV223*'Mexico-IO-Data'!$AR36</f>
        <v>1679.1705354689605</v>
      </c>
      <c r="CC223">
        <f>(BZ223*'Default-Data'!$F$19/geo_dollar_index)/'Mexico-IO-Data'!$AS36</f>
        <v>0</v>
      </c>
      <c r="CD223">
        <f>(CA223*'Default-Data'!$F$19/geo_dollar_index)/'Mexico-IO-Data'!$AS36</f>
        <v>6.015368372956139E-2</v>
      </c>
      <c r="CE223">
        <f>(CB223*'Default-Data'!$F$19/geo_dollar_index)/'Mexico-IO-Data'!$AS36</f>
        <v>0.10647411686028936</v>
      </c>
      <c r="CG223" t="s">
        <v>294</v>
      </c>
      <c r="CH223">
        <f t="shared" si="432"/>
        <v>0</v>
      </c>
      <c r="CI223">
        <f t="shared" si="433"/>
        <v>0</v>
      </c>
      <c r="CK223" s="84">
        <v>2674907.0414953623</v>
      </c>
      <c r="CL223" s="84">
        <v>4014672.9296163032</v>
      </c>
      <c r="CM223">
        <f>CH223*'Philippines-IO-Data'!AN36</f>
        <v>0</v>
      </c>
      <c r="CN223">
        <f>CK223*'Philippines-IO-Data'!$AN36</f>
        <v>1620185.4117820009</v>
      </c>
      <c r="CO223">
        <f>CL223*'Philippines-IO-Data'!$AN36</f>
        <v>2431678.7135915579</v>
      </c>
      <c r="CP223">
        <f>CH223*'Philippines-IO-Data'!AO36</f>
        <v>0</v>
      </c>
      <c r="CQ223">
        <f>CK223*'Philippines-IO-Data'!$AO36</f>
        <v>287296.08113663271</v>
      </c>
      <c r="CR223">
        <f>CL223*'Philippines-IO-Data'!$AO36</f>
        <v>431192.47952605464</v>
      </c>
      <c r="CS223" s="31">
        <f>(CP223*'Default-Data'!$F$19/geo_dollar_index)/'Philippines-IO-Data'!$AP36</f>
        <v>0</v>
      </c>
      <c r="CT223" s="31">
        <f>(CQ223*'Default-Data'!$F$19/geo_dollar_index)/'Philippines-IO-Data'!$AP36</f>
        <v>56.914695149186798</v>
      </c>
      <c r="CU223" s="31">
        <f>(CR223*'Default-Data'!$F$19/geo_dollar_index)/'Philippines-IO-Data'!$AP36</f>
        <v>85.421243567802222</v>
      </c>
      <c r="CV223" s="84">
        <v>1941.3053155094146</v>
      </c>
      <c r="CW223" s="84">
        <v>10392.502962821023</v>
      </c>
      <c r="CX223">
        <f>CI223*'Philippines-IO-Data'!AN36</f>
        <v>0</v>
      </c>
      <c r="CY223">
        <f>CV223*'Philippines-IO-Data'!$AN36</f>
        <v>1175.8444324274142</v>
      </c>
      <c r="CZ223">
        <f>CW223*'Philippines-IO-Data'!$AN36</f>
        <v>6294.7165755902161</v>
      </c>
      <c r="DA223">
        <f>CI223*'Philippines-IO-Data'!AO36</f>
        <v>0</v>
      </c>
      <c r="DB223">
        <f>CV223*'Philippines-IO-Data'!$AO36</f>
        <v>208.50422118735753</v>
      </c>
      <c r="DC223">
        <f>CW223*'Philippines-IO-Data'!$AO36</f>
        <v>1116.1978072891104</v>
      </c>
      <c r="DD223" s="31">
        <f>(DA223*'Default-Data'!$F$19/geo_dollar_index)/'Philippines-IO-Data'!$AP36</f>
        <v>0</v>
      </c>
      <c r="DE223" s="31">
        <f>(DB223*'Default-Data'!$F$19/geo_dollar_index)/'Philippines-IO-Data'!$AP36</f>
        <v>4.1305659789189278E-2</v>
      </c>
      <c r="DF223" s="31">
        <f>(DC223*'Default-Data'!$F$19/geo_dollar_index)/'Philippines-IO-Data'!$AP36</f>
        <v>0.22112399750359876</v>
      </c>
      <c r="DH223" t="s">
        <v>951</v>
      </c>
      <c r="DI223">
        <f t="shared" si="434"/>
        <v>0</v>
      </c>
      <c r="DJ223">
        <f t="shared" si="435"/>
        <v>0</v>
      </c>
      <c r="DL223" s="84">
        <v>16007391.274421869</v>
      </c>
      <c r="DM223" s="84">
        <v>11046608.364156524</v>
      </c>
      <c r="DN223">
        <f>DI223*'SouthAfrica-IO-Data'!AR36</f>
        <v>0</v>
      </c>
      <c r="DO223">
        <f>DL223*'SouthAfrica-IO-Data'!$AR36</f>
        <v>6500299.4533911124</v>
      </c>
      <c r="DP223">
        <f>DM223*'SouthAfrica-IO-Data'!$AR36</f>
        <v>4485819.149438248</v>
      </c>
      <c r="DQ223">
        <f>DI223*'SouthAfrica-IO-Data'!AS36</f>
        <v>0</v>
      </c>
      <c r="DR223">
        <f>DL223*'SouthAfrica-IO-Data'!$AS36</f>
        <v>2127186.5646050991</v>
      </c>
      <c r="DS223">
        <f>DM223*'SouthAfrica-IO-Data'!$AS36</f>
        <v>1467959.1754738777</v>
      </c>
      <c r="DT223">
        <f>(DQ223*'Default-Data'!$F$19/geo_dollar_index)/'SouthAfrica-IO-Data'!$AT36</f>
        <v>0</v>
      </c>
      <c r="DU223">
        <f>(DR223*'Default-Data'!$F$19/geo_dollar_index)/'SouthAfrica-IO-Data'!$AT36</f>
        <v>93.630101527647184</v>
      </c>
      <c r="DV223">
        <f>(DS223*'Default-Data'!$F$19/geo_dollar_index)/'SouthAfrica-IO-Data'!$AT36</f>
        <v>64.613592867241721</v>
      </c>
      <c r="DW223" s="84">
        <v>12627.053635798409</v>
      </c>
      <c r="DX223" s="84">
        <v>29055.75237926875</v>
      </c>
      <c r="DY223">
        <f>DJ223*'SouthAfrica-IO-Data'!AR36</f>
        <v>0</v>
      </c>
      <c r="DZ223">
        <f>DW223*'SouthAfrica-IO-Data'!$AR36</f>
        <v>5127.6081429880014</v>
      </c>
      <c r="EA223">
        <f>DX223*'SouthAfrica-IO-Data'!$AR36</f>
        <v>11798.992607285383</v>
      </c>
      <c r="EB223">
        <f>DJ223*'SouthAfrica-IO-Data'!$AS36</f>
        <v>0</v>
      </c>
      <c r="EC223">
        <f>DZ223*'SouthAfrica-IO-Data'!$AS36</f>
        <v>681.39642264836903</v>
      </c>
      <c r="ED223">
        <f>EA223*'SouthAfrica-IO-Data'!$AS36</f>
        <v>1567.9418413540861</v>
      </c>
      <c r="EE223">
        <f>(EB223*'Default-Data'!$F$19/geo_dollar_index)/'SouthAfrica-IO-Data'!$AT36</f>
        <v>0</v>
      </c>
      <c r="EF223">
        <f>(EC223*'Default-Data'!$F$19/geo_dollar_index)/'SouthAfrica-IO-Data'!$AT36</f>
        <v>2.9992299356679311E-2</v>
      </c>
      <c r="EG223">
        <f>(ED223*'Default-Data'!$F$19/geo_dollar_index)/'SouthAfrica-IO-Data'!$AT36</f>
        <v>6.9014423200196851E-2</v>
      </c>
      <c r="EI223" t="s">
        <v>152</v>
      </c>
      <c r="EJ223">
        <f>AF221</f>
        <v>201775.30519663796</v>
      </c>
      <c r="EK223">
        <v>0</v>
      </c>
      <c r="EM223" s="84">
        <v>265064.75655959174</v>
      </c>
      <c r="EN223" s="84">
        <v>54739.56264682053</v>
      </c>
      <c r="EO223">
        <f>EJ223*'Zambia-IO-Data'!BO34</f>
        <v>88191.744634745977</v>
      </c>
      <c r="EP223">
        <f>EM223*'Zambia-IO-Data'!$BO34</f>
        <v>115854.23349697469</v>
      </c>
      <c r="EQ223">
        <f>EN223*'Zambia-IO-Data'!$BO34</f>
        <v>23925.51222094008</v>
      </c>
      <c r="ER223">
        <f>EJ223*'Zambia-IO-Data'!BN34</f>
        <v>61808.249596325069</v>
      </c>
      <c r="ES223">
        <f>EM223*'Zambia-IO-Data'!$BN34</f>
        <v>81195.211756256933</v>
      </c>
      <c r="ET223">
        <f>EN223*'Zambia-IO-Data'!$BN34</f>
        <v>16767.941684296511</v>
      </c>
      <c r="EU223">
        <f>(ER223*'Default-Data'!$F$19/geo_dollar_index)/'Zambia-IO-Data'!$BP34</f>
        <v>140.24719904899015</v>
      </c>
      <c r="EV223">
        <f>(ES223*'Default-Data'!$F$19/geo_dollar_index)/'Zambia-IO-Data'!$BP34</f>
        <v>184.23755889184301</v>
      </c>
      <c r="EW223">
        <f>(ET223*'Default-Data'!$F$19/geo_dollar_index)/'Zambia-IO-Data'!$BP34</f>
        <v>38.047620995550957</v>
      </c>
      <c r="EX223" s="84">
        <v>246.36428598015047</v>
      </c>
      <c r="EY223" s="84">
        <v>26.36861664617598</v>
      </c>
      <c r="EZ223">
        <f>EK223*'Zambia-IO-Data'!BO34</f>
        <v>0</v>
      </c>
      <c r="FA223">
        <f>EX223*'Zambia-IO-Data'!$BO34</f>
        <v>107.68065088593897</v>
      </c>
      <c r="FB223">
        <f>EY223*'Zambia-IO-Data'!$BO34</f>
        <v>11.525168074283314</v>
      </c>
      <c r="FC223">
        <f>EK223*'Zambia-IO-Data'!BN34</f>
        <v>0</v>
      </c>
      <c r="FD223">
        <f>EX223*'Zambia-IO-Data'!$BN34</f>
        <v>75.466843004608037</v>
      </c>
      <c r="FE223">
        <f>EY223*'Zambia-IO-Data'!$BN34</f>
        <v>8.0772919044198925</v>
      </c>
      <c r="FF223">
        <f>(FC223*'Default-Data'!$F$19/geo_dollar_index)/'Zambia-IO-Data'!$BP34</f>
        <v>0</v>
      </c>
      <c r="FG223">
        <f>(FD223*'Default-Data'!$F$19/geo_dollar_index)/'Zambia-IO-Data'!$BP34</f>
        <v>0.17123949345906483</v>
      </c>
      <c r="FH223">
        <f>(FE223*'Default-Data'!$F$19/geo_dollar_index)/'Zambia-IO-Data'!$BP34</f>
        <v>1.8327934748104034E-2</v>
      </c>
      <c r="FJ223" t="s">
        <v>294</v>
      </c>
      <c r="FK223">
        <f t="shared" si="436"/>
        <v>0</v>
      </c>
      <c r="FL223">
        <f t="shared" si="437"/>
        <v>0</v>
      </c>
      <c r="FN223">
        <v>3424107.5327556902</v>
      </c>
      <c r="FO223">
        <v>5092989.4416508712</v>
      </c>
      <c r="FP223">
        <f>FK223*CustomRegion1!C32</f>
        <v>0</v>
      </c>
      <c r="FQ223">
        <f>FN223*CustomRegion1!$C32</f>
        <v>2073974.5295381502</v>
      </c>
      <c r="FR223">
        <f>FO223*CustomRegion1!$C32</f>
        <v>3084812.6935691894</v>
      </c>
      <c r="FS223">
        <f>FK223*CustomRegion1!D32</f>
        <v>0</v>
      </c>
      <c r="FT223">
        <f>FN223*CustomRegion1!$D32</f>
        <v>367763.31300140981</v>
      </c>
      <c r="FU223">
        <f>FO223*CustomRegion1!$D32</f>
        <v>547008.1334260375</v>
      </c>
      <c r="FV223">
        <f>(FS223*'Default-Data'!$C$58/geo_dollar_index)/CustomRegion1!$E32</f>
        <v>0</v>
      </c>
      <c r="FW223">
        <f>(FT223*'Default-Data'!$C$58/geo_dollar_index)/CustomRegion1!$E32</f>
        <v>73.160058697400402</v>
      </c>
      <c r="FX223">
        <f>(FU223*'Default-Data'!$C$58/geo_dollar_index)/CustomRegion1!$E32</f>
        <v>108.81767086226714</v>
      </c>
      <c r="FY223">
        <v>3771.0007616648645</v>
      </c>
      <c r="FZ223">
        <v>13777.355832452315</v>
      </c>
      <c r="GA223">
        <f>FL223*CustomRegion1!C32</f>
        <v>0</v>
      </c>
      <c r="GB223">
        <f>FY223*CustomRegion1!$C32</f>
        <v>2284.0870082919555</v>
      </c>
      <c r="GC223">
        <f>FZ223*CustomRegion1!$C32</f>
        <v>8344.9146405440079</v>
      </c>
      <c r="GD223">
        <f>FL223*CustomRegion1!D32</f>
        <v>0</v>
      </c>
      <c r="GE223">
        <f>FY223*CustomRegion1!$D32</f>
        <v>405.02108072657336</v>
      </c>
      <c r="GF223">
        <f>FZ223*CustomRegion1!$D32</f>
        <v>1479.7450070921811</v>
      </c>
      <c r="GG223">
        <f>(GD223*'Default-Data'!$C$58/geo_dollar_index)/CustomRegion1!$E32</f>
        <v>0</v>
      </c>
      <c r="GH223">
        <f>(GE223*'Default-Data'!$C$58/geo_dollar_index)/CustomRegion1!$E32</f>
        <v>8.0571837897074478E-2</v>
      </c>
      <c r="GI223">
        <f>(GF223*'Default-Data'!$C$58/geo_dollar_index)/CustomRegion1!$E32</f>
        <v>0.29436930696682662</v>
      </c>
      <c r="GK223" t="s">
        <v>57</v>
      </c>
      <c r="GL223">
        <f t="shared" si="438"/>
        <v>0</v>
      </c>
      <c r="GM223">
        <f t="shared" si="439"/>
        <v>0</v>
      </c>
      <c r="GO223">
        <v>442999.06285655592</v>
      </c>
      <c r="GP223">
        <v>1504186.1818053229</v>
      </c>
      <c r="GQ223">
        <f>GL223*CustomRegion2!C36</f>
        <v>0</v>
      </c>
      <c r="GR223">
        <f>GO223*CustomRegion2!$C36</f>
        <v>318576.77898073854</v>
      </c>
      <c r="GS223">
        <f>GP223*CustomRegion2!$C36</f>
        <v>1081715.1298174213</v>
      </c>
      <c r="GT223">
        <f>GL223*CustomRegion2!D36</f>
        <v>0</v>
      </c>
      <c r="GU223">
        <f>GO223*CustomRegion2!$D36</f>
        <v>88021.600981375232</v>
      </c>
      <c r="GV223">
        <f>GP223*CustomRegion2!$D36</f>
        <v>298873.94127386261</v>
      </c>
      <c r="GW223">
        <f>(GT223*'Default-Data'!$C$59/geo_dollar_index)/CustomRegion2!$E36</f>
        <v>0</v>
      </c>
      <c r="GX223">
        <f>(GU223*'Default-Data'!$C$59/geo_dollar_index)/CustomRegion2!$E36</f>
        <v>48.044806577793878</v>
      </c>
      <c r="GY223">
        <f>(GV223*'Default-Data'!$C$59/geo_dollar_index)/CustomRegion2!$E36</f>
        <v>163.13428226196424</v>
      </c>
      <c r="GZ223">
        <v>1256.0251740558392</v>
      </c>
      <c r="HA223">
        <v>4207.4925329213766</v>
      </c>
      <c r="HB223">
        <f>GM223*CustomRegion2!C36</f>
        <v>0</v>
      </c>
      <c r="HC223">
        <f>GZ223*CustomRegion2!$C36</f>
        <v>903.25350055875208</v>
      </c>
      <c r="HD223">
        <f>HA223*CustomRegion2!$C36</f>
        <v>3025.7612963791498</v>
      </c>
      <c r="HE223">
        <f>GM223*CustomRegion2!D36</f>
        <v>0</v>
      </c>
      <c r="HF223">
        <f>GZ223*CustomRegion2!$D36</f>
        <v>249.56564463230967</v>
      </c>
      <c r="HG223">
        <f>HA223*CustomRegion2!$D36</f>
        <v>836.00679982666554</v>
      </c>
      <c r="HH223">
        <f>(HE223*'Default-Data'!$C$59/geo_dollar_index)/CustomRegion2!$E36</f>
        <v>0</v>
      </c>
      <c r="HI223">
        <f>(HF223*'Default-Data'!$C$59/geo_dollar_index)/CustomRegion2!$E36</f>
        <v>0.13622034808658881</v>
      </c>
      <c r="HJ223">
        <f>(HG223*'Default-Data'!$C$59/geo_dollar_index)/CustomRegion2!$E36</f>
        <v>0.45631736468746331</v>
      </c>
      <c r="HL223" t="s">
        <v>152</v>
      </c>
      <c r="HM223">
        <f t="shared" si="440"/>
        <v>201775.30519663796</v>
      </c>
      <c r="HN223">
        <f t="shared" si="441"/>
        <v>0</v>
      </c>
      <c r="HP223">
        <v>265064.75655959174</v>
      </c>
      <c r="HQ223">
        <v>54739.562646820559</v>
      </c>
      <c r="HR223">
        <f>HM223*CustomRegion3!D35</f>
        <v>88191.744634745977</v>
      </c>
      <c r="HS223">
        <f>HP223*CustomRegion3!$D35</f>
        <v>115854.23349697469</v>
      </c>
      <c r="HT223">
        <f>HQ223*CustomRegion3!$D35</f>
        <v>23925.512220940094</v>
      </c>
      <c r="HU223">
        <f>HM223*CustomRegion3!E35</f>
        <v>61808.249596325069</v>
      </c>
      <c r="HV223">
        <f>HP223*CustomRegion3!E$12</f>
        <v>83156.825562514321</v>
      </c>
      <c r="HW223">
        <f>HQ223*CustomRegion3!F$12</f>
        <v>5653086.6925404053</v>
      </c>
      <c r="HX223">
        <f>(HU223*'Default-Data'!$C$60/geo_dollar_index)/CustomRegion3!$F35</f>
        <v>140.81521855876727</v>
      </c>
      <c r="HY223">
        <f>(HV223*'Default-Data'!$C$60/geo_dollar_index)/CustomRegion3!$F35</f>
        <v>189.45280998436439</v>
      </c>
      <c r="HZ223">
        <f>(HW223*'Default-Data'!$C$60/geo_dollar_index)/CustomRegion3!$F35</f>
        <v>12879.197248599421</v>
      </c>
      <c r="IA223">
        <v>246.36428598015047</v>
      </c>
      <c r="IB223">
        <v>26.36861664617598</v>
      </c>
      <c r="IC223">
        <f>HN223*CustomRegion3!D35</f>
        <v>0</v>
      </c>
      <c r="ID223">
        <f>IA223*CustomRegion3!$D35</f>
        <v>107.68065088593897</v>
      </c>
      <c r="IE223">
        <f>IB223*CustomRegion3!$D35</f>
        <v>11.525168074283314</v>
      </c>
      <c r="IF223">
        <f>HN223*CustomRegion3!E35</f>
        <v>0</v>
      </c>
      <c r="IG223">
        <f>IA223*CustomRegion3!$E35</f>
        <v>75.466843004608037</v>
      </c>
      <c r="IH223">
        <f>IB223*CustomRegion3!$E35</f>
        <v>8.0772919044198925</v>
      </c>
      <c r="II223">
        <f>(IF223*'Default-Data'!$C$60/geo_dollar_index)/CustomRegion3!$F35</f>
        <v>0</v>
      </c>
      <c r="IJ223">
        <f>(IG223*'Default-Data'!$C$60/geo_dollar_index)/CustomRegion3!$F35</f>
        <v>0.17193303581704897</v>
      </c>
      <c r="IK223">
        <f>(IH223*'Default-Data'!$C$60/geo_dollar_index)/CustomRegion3!$F35</f>
        <v>1.8402165282342432E-2</v>
      </c>
    </row>
    <row r="224" spans="30:245" x14ac:dyDescent="0.3">
      <c r="AD224">
        <v>223</v>
      </c>
      <c r="AE224" t="s">
        <v>295</v>
      </c>
      <c r="AF224">
        <v>0</v>
      </c>
      <c r="AG224">
        <v>0</v>
      </c>
      <c r="AI224" s="84">
        <v>17077590.942668322</v>
      </c>
      <c r="AJ224" s="84">
        <v>10880732.133081604</v>
      </c>
      <c r="AK224">
        <f>AF224*'Colombia-IO-Data'!AN37</f>
        <v>0</v>
      </c>
      <c r="AL224">
        <f>AI224*'Colombia-IO-Data'!$AN37</f>
        <v>11378461.421232905</v>
      </c>
      <c r="AM224">
        <f>AJ224*'Colombia-IO-Data'!$AN37</f>
        <v>7249616.8356925128</v>
      </c>
      <c r="AN224">
        <f>'Colombia-IO-Data'!$AO37*AK224</f>
        <v>0</v>
      </c>
      <c r="AO224">
        <f>'Colombia-IO-Data'!$AO37*AL224</f>
        <v>4050755.9049101234</v>
      </c>
      <c r="AP224">
        <f>'Colombia-IO-Data'!$AO37*AM224</f>
        <v>2580878.6547114127</v>
      </c>
      <c r="AQ224">
        <f>(AN224*'Default-Data'!$F$19/geo_dollar_index)/'Colombia-IO-Data'!$AP37</f>
        <v>0</v>
      </c>
      <c r="AR224">
        <f>(AO224*'Default-Data'!$F$19/geo_dollar_index)/'Colombia-IO-Data'!$AP37</f>
        <v>445.75677878470157</v>
      </c>
      <c r="AS224">
        <f>(AP224*'Default-Data'!$F$19/geo_dollar_index)/'Colombia-IO-Data'!$AP37</f>
        <v>284.00727729948932</v>
      </c>
      <c r="AT224" s="84">
        <v>46902.010434709075</v>
      </c>
      <c r="AU224" s="84">
        <v>68769.169734001567</v>
      </c>
      <c r="AV224">
        <f>AG224*'Colombia-IO-Data'!AN37</f>
        <v>0</v>
      </c>
      <c r="AW224">
        <f>AT224*'Colombia-IO-Data'!$AN37</f>
        <v>31249.882849472655</v>
      </c>
      <c r="AX224">
        <f>AU224*'Colombia-IO-Data'!$AN37</f>
        <v>45819.539033079396</v>
      </c>
      <c r="AY224">
        <f>AV224*'Colombia-IO-Data'!$AO37</f>
        <v>0</v>
      </c>
      <c r="AZ224">
        <f>AW224*'Colombia-IO-Data'!$AO37</f>
        <v>11125.023216586593</v>
      </c>
      <c r="BA224">
        <f>AX224*'Colombia-IO-Data'!$AO37</f>
        <v>16311.851086664343</v>
      </c>
      <c r="BB224">
        <f>(Calculations!AY224*'Default-Data'!$F$19/geo_dollar_index)/'Colombia-IO-Data'!$AP37</f>
        <v>0</v>
      </c>
      <c r="BC224">
        <f>(Calculations!AZ224*'Default-Data'!$F$19/geo_dollar_index)/'Colombia-IO-Data'!$AP37</f>
        <v>1.2242294103477183</v>
      </c>
      <c r="BD224">
        <f>(Calculations!BA224*'Default-Data'!$F$19/geo_dollar_index)/'Colombia-IO-Data'!$AP37</f>
        <v>1.7950028012286658</v>
      </c>
      <c r="BF224" t="s">
        <v>952</v>
      </c>
      <c r="BG224">
        <f t="shared" si="430"/>
        <v>0</v>
      </c>
      <c r="BH224">
        <f t="shared" si="431"/>
        <v>0</v>
      </c>
      <c r="BJ224" s="84">
        <v>9430895.5505100675</v>
      </c>
      <c r="BK224" s="84">
        <v>9423910.2340606451</v>
      </c>
      <c r="BL224">
        <f>BG224*'Mexico-IO-Data'!AQ37</f>
        <v>0</v>
      </c>
      <c r="BM224">
        <f>BJ224*'Mexico-IO-Data'!$AQ37</f>
        <v>6411055.4897705643</v>
      </c>
      <c r="BN224">
        <f>BK224*'Mexico-IO-Data'!$AQ37</f>
        <v>6406306.9215003503</v>
      </c>
      <c r="BO224">
        <f>BG224*'Mexico-IO-Data'!AQ37</f>
        <v>0</v>
      </c>
      <c r="BP224">
        <f>BJ224*'Mexico-IO-Data'!$AR37</f>
        <v>1741155.3182386043</v>
      </c>
      <c r="BQ224">
        <f>BK224*'Mexico-IO-Data'!$AR37</f>
        <v>1739865.6717972511</v>
      </c>
      <c r="BR224">
        <f>(BO224*'Default-Data'!$F$19/geo_dollar_index)/'Mexico-IO-Data'!$AS37</f>
        <v>0</v>
      </c>
      <c r="BS224">
        <f>(BP224*'Default-Data'!$F$19/geo_dollar_index)/'Mexico-IO-Data'!$AS37</f>
        <v>103.42239299231547</v>
      </c>
      <c r="BT224">
        <f>(BQ224*'Default-Data'!$F$19/geo_dollar_index)/'Mexico-IO-Data'!$AS37</f>
        <v>103.34578964758128</v>
      </c>
      <c r="BU224" s="84">
        <v>18309.350960968084</v>
      </c>
      <c r="BV224" s="84">
        <v>16801.926687983039</v>
      </c>
      <c r="BW224">
        <f>BH224*'Mexico-IO-Data'!AQ37</f>
        <v>0</v>
      </c>
      <c r="BX224">
        <f>BU224*'Mexico-IO-Data'!$AQ37</f>
        <v>12446.566114932935</v>
      </c>
      <c r="BY224">
        <f>BV224*'Mexico-IO-Data'!$AQ37</f>
        <v>11421.829852191537</v>
      </c>
      <c r="BZ224">
        <f>BH224*'Mexico-IO-Data'!AR37</f>
        <v>0</v>
      </c>
      <c r="CA224">
        <f>BU224*'Mexico-IO-Data'!$AR37</f>
        <v>3380.3177681744651</v>
      </c>
      <c r="CB224">
        <f>BV224*'Mexico-IO-Data'!$AR37</f>
        <v>3102.0133615894592</v>
      </c>
      <c r="CC224">
        <f>(BZ224*'Default-Data'!$F$19/geo_dollar_index)/'Mexico-IO-Data'!$AS37</f>
        <v>0</v>
      </c>
      <c r="CD224">
        <f>(CA224*'Default-Data'!$F$19/geo_dollar_index)/'Mexico-IO-Data'!$AS37</f>
        <v>0.20078654040623489</v>
      </c>
      <c r="CE224">
        <f>(CB224*'Default-Data'!$F$19/geo_dollar_index)/'Mexico-IO-Data'!$AS37</f>
        <v>0.18425561556120432</v>
      </c>
      <c r="CG224" t="s">
        <v>295</v>
      </c>
      <c r="CH224">
        <f t="shared" si="432"/>
        <v>0</v>
      </c>
      <c r="CI224">
        <f t="shared" si="433"/>
        <v>0</v>
      </c>
      <c r="CK224" s="84">
        <v>7047886.8793075988</v>
      </c>
      <c r="CL224" s="84">
        <v>12651466.117172264</v>
      </c>
      <c r="CM224">
        <f>CH224*'Philippines-IO-Data'!AN37</f>
        <v>0</v>
      </c>
      <c r="CN224">
        <f>CK224*'Philippines-IO-Data'!$AN37</f>
        <v>4495101.1731915753</v>
      </c>
      <c r="CO224">
        <f>CL224*'Philippines-IO-Data'!$AN37</f>
        <v>8069031.3507814864</v>
      </c>
      <c r="CP224">
        <f>CH224*'Philippines-IO-Data'!AO37</f>
        <v>0</v>
      </c>
      <c r="CQ224">
        <f>CK224*'Philippines-IO-Data'!$AO37</f>
        <v>984817.60285520938</v>
      </c>
      <c r="CR224">
        <f>CL224*'Philippines-IO-Data'!$AO37</f>
        <v>1767818.7444662182</v>
      </c>
      <c r="CS224" s="31">
        <f>(CP224*'Default-Data'!$F$19/geo_dollar_index)/'Philippines-IO-Data'!$AP37</f>
        <v>0</v>
      </c>
      <c r="CT224" s="31">
        <f>(CQ224*'Default-Data'!$F$19/geo_dollar_index)/'Philippines-IO-Data'!$AP37</f>
        <v>195.0969655496294</v>
      </c>
      <c r="CU224" s="31">
        <f>(CR224*'Default-Data'!$F$19/geo_dollar_index)/'Philippines-IO-Data'!$AP37</f>
        <v>350.21314778206948</v>
      </c>
      <c r="CV224" s="84">
        <v>19102.476247573795</v>
      </c>
      <c r="CW224" s="84">
        <v>32749.965292766348</v>
      </c>
      <c r="CX224">
        <f>CI224*'Philippines-IO-Data'!AN37</f>
        <v>0</v>
      </c>
      <c r="CY224">
        <f>CV224*'Philippines-IO-Data'!$AN37</f>
        <v>12183.448012401841</v>
      </c>
      <c r="CZ224">
        <f>CW224*'Philippines-IO-Data'!$AN37</f>
        <v>20887.736981380167</v>
      </c>
      <c r="DA224">
        <f>CI224*'Philippines-IO-Data'!AO37</f>
        <v>0</v>
      </c>
      <c r="DB224">
        <f>CV224*'Philippines-IO-Data'!$AO37</f>
        <v>2669.2333729088427</v>
      </c>
      <c r="DC224">
        <f>CW224*'Philippines-IO-Data'!$AO37</f>
        <v>4576.2287144401562</v>
      </c>
      <c r="DD224" s="31">
        <f>(DA224*'Default-Data'!$F$19/geo_dollar_index)/'Philippines-IO-Data'!$AP37</f>
        <v>0</v>
      </c>
      <c r="DE224" s="31">
        <f>(DB224*'Default-Data'!$F$19/geo_dollar_index)/'Philippines-IO-Data'!$AP37</f>
        <v>0.52878759466577185</v>
      </c>
      <c r="DF224" s="31">
        <f>(DC224*'Default-Data'!$F$19/geo_dollar_index)/'Philippines-IO-Data'!$AP37</f>
        <v>0.90657227618586655</v>
      </c>
      <c r="DH224" t="s">
        <v>952</v>
      </c>
      <c r="DI224">
        <f t="shared" si="434"/>
        <v>0</v>
      </c>
      <c r="DJ224">
        <f t="shared" si="435"/>
        <v>0</v>
      </c>
      <c r="DL224" s="84">
        <v>32159352.121236105</v>
      </c>
      <c r="DM224" s="84">
        <v>31377303.586062368</v>
      </c>
      <c r="DN224">
        <f>DI224*'SouthAfrica-IO-Data'!AR37</f>
        <v>0</v>
      </c>
      <c r="DO224">
        <f>DL224*'SouthAfrica-IO-Data'!$AR37</f>
        <v>18714272.936895628</v>
      </c>
      <c r="DP224">
        <f>DM224*'SouthAfrica-IO-Data'!$AR37</f>
        <v>18259180.7546288</v>
      </c>
      <c r="DQ224">
        <f>DI224*'SouthAfrica-IO-Data'!AS37</f>
        <v>0</v>
      </c>
      <c r="DR224">
        <f>DL224*'SouthAfrica-IO-Data'!$AS37</f>
        <v>9402262.7899241596</v>
      </c>
      <c r="DS224">
        <f>DM224*'SouthAfrica-IO-Data'!$AS37</f>
        <v>9173619.3205389902</v>
      </c>
      <c r="DT224">
        <f>(DQ224*'Default-Data'!$F$19/geo_dollar_index)/'SouthAfrica-IO-Data'!$AT37</f>
        <v>0</v>
      </c>
      <c r="DU224">
        <f>(DR224*'Default-Data'!$F$19/geo_dollar_index)/'SouthAfrica-IO-Data'!$AT37</f>
        <v>458.89473908367552</v>
      </c>
      <c r="DV224">
        <f>(DS224*'Default-Data'!$F$19/geo_dollar_index)/'SouthAfrica-IO-Data'!$AT37</f>
        <v>447.73537377225983</v>
      </c>
      <c r="DW224" s="84">
        <v>82800.388086160921</v>
      </c>
      <c r="DX224" s="84">
        <v>82531.319412388999</v>
      </c>
      <c r="DY224">
        <f>DJ224*'SouthAfrica-IO-Data'!AR37</f>
        <v>0</v>
      </c>
      <c r="DZ224">
        <f>DW224*'SouthAfrica-IO-Data'!$AR37</f>
        <v>48183.466385881184</v>
      </c>
      <c r="EA224">
        <f>DX224*'SouthAfrica-IO-Data'!$AR37</f>
        <v>48026.889083553906</v>
      </c>
      <c r="EB224">
        <f>DJ224*'SouthAfrica-IO-Data'!$AS37</f>
        <v>0</v>
      </c>
      <c r="EC224">
        <f>DZ224*'SouthAfrica-IO-Data'!$AS37</f>
        <v>14087.149871106263</v>
      </c>
      <c r="ED224">
        <f>EA224*'SouthAfrica-IO-Data'!$AS37</f>
        <v>14041.372178263804</v>
      </c>
      <c r="EE224">
        <f>(EB224*'Default-Data'!$F$19/geo_dollar_index)/'SouthAfrica-IO-Data'!$AT37</f>
        <v>0</v>
      </c>
      <c r="EF224">
        <f>(EC224*'Default-Data'!$F$19/geo_dollar_index)/'SouthAfrica-IO-Data'!$AT37</f>
        <v>0.68754927499596996</v>
      </c>
      <c r="EG224">
        <f>(ED224*'Default-Data'!$F$19/geo_dollar_index)/'SouthAfrica-IO-Data'!$AT37</f>
        <v>0.68531501044900323</v>
      </c>
      <c r="EI224" t="s">
        <v>153</v>
      </c>
      <c r="EJ224">
        <f>AF228</f>
        <v>183074082.25814763</v>
      </c>
      <c r="EK224">
        <v>0</v>
      </c>
      <c r="EM224" s="84">
        <v>194956367.72022715</v>
      </c>
      <c r="EN224" s="84">
        <v>3443997.2073253393</v>
      </c>
      <c r="EO224">
        <f>EJ224*'Zambia-IO-Data'!BO35</f>
        <v>67003561.256459169</v>
      </c>
      <c r="EP224">
        <f>EM224*'Zambia-IO-Data'!$BO35</f>
        <v>71352376.949018776</v>
      </c>
      <c r="EQ224">
        <f>EN224*'Zambia-IO-Data'!$BO35</f>
        <v>1260473.7656022187</v>
      </c>
      <c r="ER224">
        <f>EJ224*'Zambia-IO-Data'!BN35</f>
        <v>53611208.184882574</v>
      </c>
      <c r="ES224">
        <f>EM224*'Zambia-IO-Data'!$BN35</f>
        <v>57090803.285195567</v>
      </c>
      <c r="ET224">
        <f>EN224*'Zambia-IO-Data'!$BN35</f>
        <v>1008536.2657163111</v>
      </c>
      <c r="EU224">
        <f>(ER224*'Default-Data'!$F$19/geo_dollar_index)/'Zambia-IO-Data'!$BP35</f>
        <v>97864.708727270088</v>
      </c>
      <c r="EV224">
        <f>(ES224*'Default-Data'!$F$19/geo_dollar_index)/'Zambia-IO-Data'!$BP35</f>
        <v>104216.54395931007</v>
      </c>
      <c r="EW224">
        <f>(ET224*'Default-Data'!$F$19/geo_dollar_index)/'Zambia-IO-Data'!$BP35</f>
        <v>1841.0349482302315</v>
      </c>
      <c r="EX224" s="84">
        <v>8406.030405532314</v>
      </c>
      <c r="EY224" s="84">
        <v>1716.3248564311361</v>
      </c>
      <c r="EZ224">
        <f>EK224*'Zambia-IO-Data'!BO35</f>
        <v>0</v>
      </c>
      <c r="FA224">
        <f>EX224*'Zambia-IO-Data'!$BO35</f>
        <v>3076.5358277560135</v>
      </c>
      <c r="FB224">
        <f>EY224*'Zambia-IO-Data'!$BO35</f>
        <v>628.16033943957734</v>
      </c>
      <c r="FC224">
        <f>EK224*'Zambia-IO-Data'!BN35</f>
        <v>0</v>
      </c>
      <c r="FD224">
        <f>EX224*'Zambia-IO-Data'!$BN35</f>
        <v>2461.6124823391788</v>
      </c>
      <c r="FE224">
        <f>EY224*'Zambia-IO-Data'!$BN35</f>
        <v>502.60663910510073</v>
      </c>
      <c r="FF224">
        <f>(FC224*'Default-Data'!$F$19/geo_dollar_index)/'Zambia-IO-Data'!$BP35</f>
        <v>0</v>
      </c>
      <c r="FG224">
        <f>(FD224*'Default-Data'!$F$19/geo_dollar_index)/'Zambia-IO-Data'!$BP35</f>
        <v>4.4935564173960749</v>
      </c>
      <c r="FH224">
        <f>(FE224*'Default-Data'!$F$19/geo_dollar_index)/'Zambia-IO-Data'!$BP35</f>
        <v>0.91748449635356</v>
      </c>
      <c r="FJ224" t="s">
        <v>295</v>
      </c>
      <c r="FK224">
        <f t="shared" si="436"/>
        <v>0</v>
      </c>
      <c r="FL224">
        <f t="shared" si="437"/>
        <v>0</v>
      </c>
      <c r="FN224">
        <v>10543808.090064093</v>
      </c>
      <c r="FO224">
        <v>17113519.108269539</v>
      </c>
      <c r="FP224">
        <f>FK224*CustomRegion1!C33</f>
        <v>0</v>
      </c>
      <c r="FQ224">
        <f>FN224*CustomRegion1!$C33</f>
        <v>6724779.3455235166</v>
      </c>
      <c r="FR224">
        <f>FO224*CustomRegion1!$C33</f>
        <v>10914902.741540078</v>
      </c>
      <c r="FS224">
        <f>FK224*CustomRegion1!D33</f>
        <v>0</v>
      </c>
      <c r="FT224">
        <f>FN224*CustomRegion1!$D33</f>
        <v>1473310.7931554096</v>
      </c>
      <c r="FU224">
        <f>FO224*CustomRegion1!$D33</f>
        <v>2391311.7723419778</v>
      </c>
      <c r="FV224">
        <f>(FS224*'Default-Data'!$C$58/geo_dollar_index)/CustomRegion1!$E33</f>
        <v>0</v>
      </c>
      <c r="FW224">
        <f>(FT224*'Default-Data'!$C$58/geo_dollar_index)/CustomRegion1!$E33</f>
        <v>293.08933299268517</v>
      </c>
      <c r="FX224">
        <f>(FU224*'Default-Data'!$C$58/geo_dollar_index)/CustomRegion1!$E33</f>
        <v>475.70952143247916</v>
      </c>
      <c r="FY224">
        <v>29755.507612703477</v>
      </c>
      <c r="FZ224">
        <v>46294.82252051845</v>
      </c>
      <c r="GA224">
        <f>FL224*CustomRegion1!C33</f>
        <v>0</v>
      </c>
      <c r="GB224">
        <f>FY224*CustomRegion1!$C33</f>
        <v>18977.889326157085</v>
      </c>
      <c r="GC224">
        <f>FZ224*CustomRegion1!$C33</f>
        <v>29526.567975381931</v>
      </c>
      <c r="GD224">
        <f>FL224*CustomRegion1!D33</f>
        <v>0</v>
      </c>
      <c r="GE224">
        <f>FY224*CustomRegion1!$D33</f>
        <v>4157.8061879678526</v>
      </c>
      <c r="GF224">
        <f>FZ224*CustomRegion1!$D33</f>
        <v>6468.8830737509516</v>
      </c>
      <c r="GG224">
        <f>(GD224*'Default-Data'!$C$58/geo_dollar_index)/CustomRegion1!$E33</f>
        <v>0</v>
      </c>
      <c r="GH224">
        <f>(GE224*'Default-Data'!$C$58/geo_dollar_index)/CustomRegion1!$E33</f>
        <v>0.82712259219553164</v>
      </c>
      <c r="GI224">
        <f>(GF224*'Default-Data'!$C$58/geo_dollar_index)/CustomRegion1!$E33</f>
        <v>1.2868707906718941</v>
      </c>
      <c r="GK224" t="s">
        <v>58</v>
      </c>
      <c r="GL224">
        <f t="shared" si="438"/>
        <v>0</v>
      </c>
      <c r="GM224">
        <f t="shared" si="439"/>
        <v>0</v>
      </c>
      <c r="GO224">
        <v>2006365.1054097896</v>
      </c>
      <c r="GP224">
        <v>3709050.5023412164</v>
      </c>
      <c r="GQ224">
        <f>GL224*CustomRegion2!C37</f>
        <v>0</v>
      </c>
      <c r="GR224">
        <f>GO224*CustomRegion2!$C37</f>
        <v>1244834.8513718757</v>
      </c>
      <c r="GS224">
        <f>GP224*CustomRegion2!$C37</f>
        <v>2301253.8038881412</v>
      </c>
      <c r="GT224">
        <f>GL224*CustomRegion2!D37</f>
        <v>0</v>
      </c>
      <c r="GU224">
        <f>GO224*CustomRegion2!$D37</f>
        <v>422718.32369563059</v>
      </c>
      <c r="GV224">
        <f>GP224*CustomRegion2!$D37</f>
        <v>781454.78438824997</v>
      </c>
      <c r="GW224">
        <f>(GT224*'Default-Data'!$C$59/geo_dollar_index)/CustomRegion2!$E37</f>
        <v>0</v>
      </c>
      <c r="GX224">
        <f>(GU224*'Default-Data'!$C$59/geo_dollar_index)/CustomRegion2!$E37</f>
        <v>45.418979458705635</v>
      </c>
      <c r="GY224">
        <f>(GV224*'Default-Data'!$C$59/geo_dollar_index)/CustomRegion2!$E37</f>
        <v>83.963426259215282</v>
      </c>
      <c r="GZ224">
        <v>6196.6540115779007</v>
      </c>
      <c r="HA224">
        <v>10374.914011042749</v>
      </c>
      <c r="HB224">
        <f>GM224*CustomRegion2!C37</f>
        <v>0</v>
      </c>
      <c r="HC224">
        <f>GZ224*CustomRegion2!$C37</f>
        <v>3844.6695741999602</v>
      </c>
      <c r="HD224">
        <f>HA224*CustomRegion2!$C37</f>
        <v>6437.0410480671508</v>
      </c>
      <c r="HE224">
        <f>GM224*CustomRegion2!D37</f>
        <v>0</v>
      </c>
      <c r="HF224">
        <f>GZ224*CustomRegion2!$D37</f>
        <v>1305.5645700940397</v>
      </c>
      <c r="HG224">
        <f>HA224*CustomRegion2!$D37</f>
        <v>2185.8764625686372</v>
      </c>
      <c r="HH224">
        <f>(HE224*'Default-Data'!$C$59/geo_dollar_index)/CustomRegion2!$E37</f>
        <v>0</v>
      </c>
      <c r="HI224">
        <f>(HF224*'Default-Data'!$C$59/geo_dollar_index)/CustomRegion2!$E37</f>
        <v>0.14027641355289555</v>
      </c>
      <c r="HJ224">
        <f>(HG224*'Default-Data'!$C$59/geo_dollar_index)/CustomRegion2!$E37</f>
        <v>0.23486154393476863</v>
      </c>
      <c r="HL224" t="s">
        <v>153</v>
      </c>
      <c r="HM224">
        <f t="shared" si="440"/>
        <v>183074082.25814763</v>
      </c>
      <c r="HN224">
        <f t="shared" si="441"/>
        <v>0</v>
      </c>
      <c r="HP224">
        <v>194956367.72022715</v>
      </c>
      <c r="HQ224">
        <v>3443997.2073253393</v>
      </c>
      <c r="HR224">
        <f>HM224*CustomRegion3!D36</f>
        <v>67003561.256459169</v>
      </c>
      <c r="HS224">
        <f>HP224*CustomRegion3!$D36</f>
        <v>71352376.949018776</v>
      </c>
      <c r="HT224">
        <f>HQ224*CustomRegion3!$D36</f>
        <v>1260473.7656022187</v>
      </c>
      <c r="HU224">
        <f>HM224*CustomRegion3!E36</f>
        <v>53611208.184882574</v>
      </c>
      <c r="HV224">
        <f>HP224*CustomRegion3!E$12</f>
        <v>61162233.988536917</v>
      </c>
      <c r="HW224">
        <f>HQ224*CustomRegion3!F$12</f>
        <v>355669900.16877723</v>
      </c>
      <c r="HX224">
        <f>(HU224*'Default-Data'!$C$60/geo_dollar_index)/CustomRegion3!$F36</f>
        <v>98261.073604805555</v>
      </c>
      <c r="HY224">
        <f>(HV224*'Default-Data'!$C$60/geo_dollar_index)/CustomRegion3!$F36</f>
        <v>112100.93895023699</v>
      </c>
      <c r="HZ224">
        <f>(HW224*'Default-Data'!$C$60/geo_dollar_index)/CustomRegion3!$F36</f>
        <v>651888.05518009071</v>
      </c>
      <c r="IA224">
        <v>8406.030405532314</v>
      </c>
      <c r="IB224">
        <v>1716.3248564311361</v>
      </c>
      <c r="IC224">
        <f>HN224*CustomRegion3!D36</f>
        <v>0</v>
      </c>
      <c r="ID224">
        <f>IA224*CustomRegion3!$D36</f>
        <v>3076.5358277560135</v>
      </c>
      <c r="IE224">
        <f>IB224*CustomRegion3!$D36</f>
        <v>628.16033943957734</v>
      </c>
      <c r="IF224">
        <f>HN224*CustomRegion3!E36</f>
        <v>0</v>
      </c>
      <c r="IG224">
        <f>IA224*CustomRegion3!$E36</f>
        <v>2461.6124823391788</v>
      </c>
      <c r="IH224">
        <f>IB224*CustomRegion3!$E36</f>
        <v>502.60663910510073</v>
      </c>
      <c r="II224">
        <f>(IF224*'Default-Data'!$C$60/geo_dollar_index)/CustomRegion3!$F36</f>
        <v>0</v>
      </c>
      <c r="IJ224">
        <f>(IG224*'Default-Data'!$C$60/geo_dollar_index)/CustomRegion3!$F36</f>
        <v>4.5117559089415247</v>
      </c>
      <c r="IK224">
        <f>(IH224*'Default-Data'!$C$60/geo_dollar_index)/CustomRegion3!$F36</f>
        <v>0.92120042863157159</v>
      </c>
    </row>
    <row r="225" spans="30:245" x14ac:dyDescent="0.3">
      <c r="AD225">
        <v>224</v>
      </c>
      <c r="AE225" t="s">
        <v>296</v>
      </c>
      <c r="AF225">
        <v>0</v>
      </c>
      <c r="AG225">
        <v>0</v>
      </c>
      <c r="AI225" s="84">
        <v>7137278.3996725613</v>
      </c>
      <c r="AJ225" s="84">
        <v>14717587.889165968</v>
      </c>
      <c r="AK225">
        <f>AF225*'Colombia-IO-Data'!AN38</f>
        <v>0</v>
      </c>
      <c r="AL225">
        <f>AI225*'Colombia-IO-Data'!$AN38</f>
        <v>6329911.3812672338</v>
      </c>
      <c r="AM225">
        <f>AJ225*'Colombia-IO-Data'!$AN38</f>
        <v>13052738.294292461</v>
      </c>
      <c r="AN225">
        <f>'Colombia-IO-Data'!$AO38*AK225</f>
        <v>0</v>
      </c>
      <c r="AO225">
        <f>'Colombia-IO-Data'!$AO38*AL225</f>
        <v>208552.85657468546</v>
      </c>
      <c r="AP225">
        <f>'Colombia-IO-Data'!$AO38*AM225</f>
        <v>430051.17977678624</v>
      </c>
      <c r="AQ225">
        <f>(AN225*'Default-Data'!$F$19/geo_dollar_index)/'Colombia-IO-Data'!$AP38</f>
        <v>0</v>
      </c>
      <c r="AR225">
        <f>(AO225*'Default-Data'!$F$19/geo_dollar_index)/'Colombia-IO-Data'!$AP38</f>
        <v>34.310936469479245</v>
      </c>
      <c r="AS225">
        <f>(AP225*'Default-Data'!$F$19/geo_dollar_index)/'Colombia-IO-Data'!$AP38</f>
        <v>70.751649966788108</v>
      </c>
      <c r="AT225" s="84">
        <v>8129.4406488389004</v>
      </c>
      <c r="AU225" s="84">
        <v>37707.582536482441</v>
      </c>
      <c r="AV225">
        <f>AG225*'Colombia-IO-Data'!AN38</f>
        <v>0</v>
      </c>
      <c r="AW225">
        <f>AT225*'Colombia-IO-Data'!$AN38</f>
        <v>7209.8405028985026</v>
      </c>
      <c r="AX225">
        <f>AU225*'Colombia-IO-Data'!$AN38</f>
        <v>33442.110912852164</v>
      </c>
      <c r="AY225">
        <f>AV225*'Colombia-IO-Data'!$AO38</f>
        <v>0</v>
      </c>
      <c r="AZ225">
        <f>AW225*'Colombia-IO-Data'!$AO38</f>
        <v>237.54405737451663</v>
      </c>
      <c r="BA225">
        <f>AX225*'Colombia-IO-Data'!$AO38</f>
        <v>1101.8239183257749</v>
      </c>
      <c r="BB225">
        <f>(Calculations!AY225*'Default-Data'!$F$19/geo_dollar_index)/'Colombia-IO-Data'!$AP38</f>
        <v>0</v>
      </c>
      <c r="BC225">
        <f>(Calculations!AZ225*'Default-Data'!$F$19/geo_dollar_index)/'Colombia-IO-Data'!$AP38</f>
        <v>3.9080543873349555E-2</v>
      </c>
      <c r="BD225">
        <f>(Calculations!BA225*'Default-Data'!$F$19/geo_dollar_index)/'Colombia-IO-Data'!$AP38</f>
        <v>0.18127112274144291</v>
      </c>
      <c r="BF225" t="s">
        <v>953</v>
      </c>
      <c r="BG225">
        <f t="shared" si="430"/>
        <v>0</v>
      </c>
      <c r="BH225">
        <f t="shared" si="431"/>
        <v>0</v>
      </c>
      <c r="BJ225" s="84">
        <v>4982436.3536957176</v>
      </c>
      <c r="BK225" s="84">
        <v>16840291.329408564</v>
      </c>
      <c r="BL225">
        <f>BG225*'Mexico-IO-Data'!AQ38</f>
        <v>0</v>
      </c>
      <c r="BM225">
        <f>BJ225*'Mexico-IO-Data'!$AQ38</f>
        <v>4604695.8860446159</v>
      </c>
      <c r="BN225">
        <f>BK225*'Mexico-IO-Data'!$AQ38</f>
        <v>15563554.594491091</v>
      </c>
      <c r="BO225">
        <f>BG225*'Mexico-IO-Data'!AQ38</f>
        <v>0</v>
      </c>
      <c r="BP225">
        <f>BJ225*'Mexico-IO-Data'!$AR38</f>
        <v>65970.831244649104</v>
      </c>
      <c r="BQ225">
        <f>BK225*'Mexico-IO-Data'!$AR38</f>
        <v>222976.86082413886</v>
      </c>
      <c r="BR225">
        <f>(BO225*'Default-Data'!$F$19/geo_dollar_index)/'Mexico-IO-Data'!$AS38</f>
        <v>0</v>
      </c>
      <c r="BS225">
        <f>(BP225*'Default-Data'!$F$19/geo_dollar_index)/'Mexico-IO-Data'!$AS38</f>
        <v>22.129584711998405</v>
      </c>
      <c r="BT225">
        <f>(BQ225*'Default-Data'!$F$19/geo_dollar_index)/'Mexico-IO-Data'!$AS38</f>
        <v>74.796470460170042</v>
      </c>
      <c r="BU225" s="84">
        <v>6733.5687481729392</v>
      </c>
      <c r="BV225" s="84">
        <v>30024.621764577219</v>
      </c>
      <c r="BW225">
        <f>BH225*'Mexico-IO-Data'!AQ38</f>
        <v>0</v>
      </c>
      <c r="BX225">
        <f>BU225*'Mexico-IO-Data'!$AQ38</f>
        <v>6223.0672129131817</v>
      </c>
      <c r="BY225">
        <f>BV225*'Mexico-IO-Data'!$AQ38</f>
        <v>27748.322809350968</v>
      </c>
      <c r="BZ225">
        <f>BH225*'Mexico-IO-Data'!AR38</f>
        <v>0</v>
      </c>
      <c r="CA225">
        <f>BU225*'Mexico-IO-Data'!$AR38</f>
        <v>89.157009949652632</v>
      </c>
      <c r="CB225">
        <f>BV225*'Mexico-IO-Data'!$AR38</f>
        <v>397.54632372697012</v>
      </c>
      <c r="CC225">
        <f>(BZ225*'Default-Data'!$F$19/geo_dollar_index)/'Mexico-IO-Data'!$AS38</f>
        <v>0</v>
      </c>
      <c r="CD225">
        <f>(CA225*'Default-Data'!$F$19/geo_dollar_index)/'Mexico-IO-Data'!$AS38</f>
        <v>2.9907272155364165E-2</v>
      </c>
      <c r="CE225">
        <f>(CB225*'Default-Data'!$F$19/geo_dollar_index)/'Mexico-IO-Data'!$AS38</f>
        <v>0.13335492189319798</v>
      </c>
      <c r="CG225" t="s">
        <v>296</v>
      </c>
      <c r="CH225">
        <f t="shared" si="432"/>
        <v>0</v>
      </c>
      <c r="CI225">
        <f t="shared" si="433"/>
        <v>0</v>
      </c>
      <c r="CK225" s="84">
        <v>7332623.9062938299</v>
      </c>
      <c r="CL225" s="84">
        <v>13624683.943650121</v>
      </c>
      <c r="CM225">
        <f>CH225*'Philippines-IO-Data'!AN38</f>
        <v>0</v>
      </c>
      <c r="CN225">
        <f>CK225*'Philippines-IO-Data'!$AN38</f>
        <v>5950207.7370812045</v>
      </c>
      <c r="CO225">
        <f>CL225*'Philippines-IO-Data'!$AN38</f>
        <v>11056028.626697769</v>
      </c>
      <c r="CP225">
        <f>CH225*'Philippines-IO-Data'!AO38</f>
        <v>0</v>
      </c>
      <c r="CQ225">
        <f>CK225*'Philippines-IO-Data'!$AO38</f>
        <v>152500.85862597061</v>
      </c>
      <c r="CR225">
        <f>CL225*'Philippines-IO-Data'!$AO38</f>
        <v>283360.5032068665</v>
      </c>
      <c r="CS225" s="31">
        <f>(CP225*'Default-Data'!$F$19/geo_dollar_index)/'Philippines-IO-Data'!$AP38</f>
        <v>0</v>
      </c>
      <c r="CT225" s="31">
        <f>(CQ225*'Default-Data'!$F$19/geo_dollar_index)/'Philippines-IO-Data'!$AP38</f>
        <v>30.211132168414515</v>
      </c>
      <c r="CU225" s="31">
        <f>(CR225*'Default-Data'!$F$19/geo_dollar_index)/'Philippines-IO-Data'!$AP38</f>
        <v>56.135038784845428</v>
      </c>
      <c r="CV225" s="84">
        <v>5301.0473384638444</v>
      </c>
      <c r="CW225" s="84">
        <v>35269.266197836107</v>
      </c>
      <c r="CX225">
        <f>CI225*'Philippines-IO-Data'!AN38</f>
        <v>0</v>
      </c>
      <c r="CY225">
        <f>CV225*'Philippines-IO-Data'!$AN38</f>
        <v>4301.6433531914108</v>
      </c>
      <c r="CZ225">
        <f>CW225*'Philippines-IO-Data'!$AN38</f>
        <v>28619.967871448007</v>
      </c>
      <c r="DA225">
        <f>CI225*'Philippines-IO-Data'!AO38</f>
        <v>0</v>
      </c>
      <c r="DB225">
        <f>CV225*'Philippines-IO-Data'!$AO38</f>
        <v>110.24897513682164</v>
      </c>
      <c r="DC225">
        <f>CW225*'Philippines-IO-Data'!$AO38</f>
        <v>733.51551191126907</v>
      </c>
      <c r="DD225" s="31">
        <f>(DA225*'Default-Data'!$F$19/geo_dollar_index)/'Philippines-IO-Data'!$AP38</f>
        <v>0</v>
      </c>
      <c r="DE225" s="31">
        <f>(DB225*'Default-Data'!$F$19/geo_dollar_index)/'Philippines-IO-Data'!$AP38</f>
        <v>2.1840836761843285E-2</v>
      </c>
      <c r="DF225" s="31">
        <f>(DC225*'Default-Data'!$F$19/geo_dollar_index)/'Philippines-IO-Data'!$AP38</f>
        <v>0.14531284792490817</v>
      </c>
      <c r="DH225" t="s">
        <v>953</v>
      </c>
      <c r="DI225">
        <f t="shared" si="434"/>
        <v>0</v>
      </c>
      <c r="DJ225">
        <f t="shared" si="435"/>
        <v>0</v>
      </c>
      <c r="DL225" s="84">
        <v>12705110.725149799</v>
      </c>
      <c r="DM225" s="84">
        <v>20916706.912460912</v>
      </c>
      <c r="DN225">
        <f>DI225*'SouthAfrica-IO-Data'!AR38</f>
        <v>0</v>
      </c>
      <c r="DO225">
        <f>DL225*'SouthAfrica-IO-Data'!$AR38</f>
        <v>7471038.1269262908</v>
      </c>
      <c r="DP225">
        <f>DM225*'SouthAfrica-IO-Data'!$AR38</f>
        <v>12299736.555888668</v>
      </c>
      <c r="DQ225">
        <f>DI225*'SouthAfrica-IO-Data'!AS38</f>
        <v>0</v>
      </c>
      <c r="DR225">
        <f>DL225*'SouthAfrica-IO-Data'!$AS38</f>
        <v>459136.96139677521</v>
      </c>
      <c r="DS225">
        <f>DM225*'SouthAfrica-IO-Data'!$AS38</f>
        <v>755887.41113478143</v>
      </c>
      <c r="DT225">
        <f>(DQ225*'Default-Data'!$F$19/geo_dollar_index)/'SouthAfrica-IO-Data'!$AT38</f>
        <v>0</v>
      </c>
      <c r="DU225">
        <f>(DR225*'Default-Data'!$F$19/geo_dollar_index)/'SouthAfrica-IO-Data'!$AT38</f>
        <v>22.40902438183652</v>
      </c>
      <c r="DV225">
        <f>(DS225*'Default-Data'!$F$19/geo_dollar_index)/'SouthAfrica-IO-Data'!$AT38</f>
        <v>36.892476211264075</v>
      </c>
      <c r="DW225" s="84">
        <v>10718.085029294851</v>
      </c>
      <c r="DX225" s="84">
        <v>55016.946070995131</v>
      </c>
      <c r="DY225">
        <f>DJ225*'SouthAfrica-IO-Data'!AR38</f>
        <v>0</v>
      </c>
      <c r="DZ225">
        <f>DW225*'SouthAfrica-IO-Data'!$AR38</f>
        <v>6302.5992951789558</v>
      </c>
      <c r="EA225">
        <f>DX225*'SouthAfrica-IO-Data'!$AR38</f>
        <v>32351.839398755488</v>
      </c>
      <c r="EB225">
        <f>DJ225*'SouthAfrica-IO-Data'!$AS38</f>
        <v>0</v>
      </c>
      <c r="EC225">
        <f>DZ225*'SouthAfrica-IO-Data'!$AS38</f>
        <v>227.76316963233739</v>
      </c>
      <c r="ED225">
        <f>EA225*'SouthAfrica-IO-Data'!$AS38</f>
        <v>1169.129931920836</v>
      </c>
      <c r="EE225">
        <f>(EB225*'Default-Data'!$F$19/geo_dollar_index)/'SouthAfrica-IO-Data'!$AT38</f>
        <v>0</v>
      </c>
      <c r="EF225">
        <f>(EC225*'Default-Data'!$F$19/geo_dollar_index)/'SouthAfrica-IO-Data'!$AT38</f>
        <v>1.1116400661903374E-2</v>
      </c>
      <c r="EG225">
        <f>(ED225*'Default-Data'!$F$19/geo_dollar_index)/'SouthAfrica-IO-Data'!$AT38</f>
        <v>5.7061537956444947E-2</v>
      </c>
      <c r="EI225" t="s">
        <v>154</v>
      </c>
      <c r="EJ225">
        <v>0</v>
      </c>
      <c r="EK225">
        <v>0</v>
      </c>
      <c r="EM225" s="84">
        <v>38889783.592223071</v>
      </c>
      <c r="EN225" s="84">
        <v>12897708.879467696</v>
      </c>
      <c r="EO225">
        <f>EJ225*'Zambia-IO-Data'!BO36</f>
        <v>0</v>
      </c>
      <c r="EP225">
        <f>EM225*'Zambia-IO-Data'!$BO36</f>
        <v>8101856.6808415977</v>
      </c>
      <c r="EQ225">
        <f>EN225*'Zambia-IO-Data'!$BO36</f>
        <v>2686962.4667585362</v>
      </c>
      <c r="ER225">
        <f>EJ225*'Zambia-IO-Data'!BN36</f>
        <v>0</v>
      </c>
      <c r="ES225">
        <f>EM225*'Zambia-IO-Data'!$BN36</f>
        <v>1930571.9241718384</v>
      </c>
      <c r="ET225">
        <f>EN225*'Zambia-IO-Data'!$BN36</f>
        <v>640269.81764489657</v>
      </c>
      <c r="EU225">
        <f>(ER225*'Default-Data'!$F$19/geo_dollar_index)/'Zambia-IO-Data'!$BP36</f>
        <v>0</v>
      </c>
      <c r="EV225">
        <f>(ES225*'Default-Data'!$F$19/geo_dollar_index)/'Zambia-IO-Data'!$BP36</f>
        <v>1498.4175745701409</v>
      </c>
      <c r="EW225">
        <f>(ET225*'Default-Data'!$F$19/geo_dollar_index)/'Zambia-IO-Data'!$BP36</f>
        <v>496.9468038014096</v>
      </c>
      <c r="EX225" s="84">
        <v>125267.08002312381</v>
      </c>
      <c r="EY225" s="84">
        <v>6354.6080883549439</v>
      </c>
      <c r="EZ225">
        <f>EK225*'Zambia-IO-Data'!BO36</f>
        <v>0</v>
      </c>
      <c r="FA225">
        <f>EX225*'Zambia-IO-Data'!$BO36</f>
        <v>26096.723494697384</v>
      </c>
      <c r="FB225">
        <f>EY225*'Zambia-IO-Data'!$BO36</f>
        <v>1323.847016856736</v>
      </c>
      <c r="FC225">
        <f>EK225*'Zambia-IO-Data'!BN36</f>
        <v>0</v>
      </c>
      <c r="FD225">
        <f>EX225*'Zambia-IO-Data'!$BN36</f>
        <v>6218.5254166338646</v>
      </c>
      <c r="FE225">
        <f>EY225*'Zambia-IO-Data'!$BN36</f>
        <v>315.45631863445533</v>
      </c>
      <c r="FF225">
        <f>(FC225*'Default-Data'!$F$19/geo_dollar_index)/'Zambia-IO-Data'!$BP36</f>
        <v>0</v>
      </c>
      <c r="FG225">
        <f>(FD225*'Default-Data'!$F$19/geo_dollar_index)/'Zambia-IO-Data'!$BP36</f>
        <v>4.8265219521372815</v>
      </c>
      <c r="FH225">
        <f>(FE225*'Default-Data'!$F$19/geo_dollar_index)/'Zambia-IO-Data'!$BP36</f>
        <v>0.24484210400699521</v>
      </c>
      <c r="FJ225" t="s">
        <v>296</v>
      </c>
      <c r="FK225">
        <f t="shared" si="436"/>
        <v>0</v>
      </c>
      <c r="FL225">
        <f t="shared" si="437"/>
        <v>0</v>
      </c>
      <c r="FN225">
        <v>8341143.0652899481</v>
      </c>
      <c r="FO225">
        <v>15807355.728427604</v>
      </c>
      <c r="FP225">
        <f>FK225*CustomRegion1!C34</f>
        <v>0</v>
      </c>
      <c r="FQ225">
        <f>FN225*CustomRegion1!$C34</f>
        <v>6768591.2488419218</v>
      </c>
      <c r="FR225">
        <f>FO225*CustomRegion1!$C34</f>
        <v>12827202.316670381</v>
      </c>
      <c r="FS225">
        <f>FK225*CustomRegion1!D34</f>
        <v>0</v>
      </c>
      <c r="FT225">
        <f>FN225*CustomRegion1!$D34</f>
        <v>173475.62013741783</v>
      </c>
      <c r="FU225">
        <f>FO225*CustomRegion1!$D34</f>
        <v>328754.80210054654</v>
      </c>
      <c r="FV225">
        <f>(FS225*'Default-Data'!$C$58/geo_dollar_index)/CustomRegion1!$E34</f>
        <v>0</v>
      </c>
      <c r="FW225">
        <f>(FT225*'Default-Data'!$C$58/geo_dollar_index)/CustomRegion1!$E34</f>
        <v>34.509930988610527</v>
      </c>
      <c r="FX225">
        <f>(FU225*'Default-Data'!$C$58/geo_dollar_index)/CustomRegion1!$E34</f>
        <v>65.399999859790356</v>
      </c>
      <c r="FY225">
        <v>8472.6532697313378</v>
      </c>
      <c r="FZ225">
        <v>42761.440434109129</v>
      </c>
      <c r="GA225">
        <f>FL225*CustomRegion1!C34</f>
        <v>0</v>
      </c>
      <c r="GB225">
        <f>FY225*CustomRegion1!$C34</f>
        <v>6875.3078957028947</v>
      </c>
      <c r="GC225">
        <f>FZ225*CustomRegion1!$C34</f>
        <v>34699.645989122604</v>
      </c>
      <c r="GD225">
        <f>FL225*CustomRegion1!D34</f>
        <v>0</v>
      </c>
      <c r="GE225">
        <f>FY225*CustomRegion1!$D34</f>
        <v>176.21071460723985</v>
      </c>
      <c r="GF225">
        <f>FZ225*CustomRegion1!$D34</f>
        <v>889.3346318618112</v>
      </c>
      <c r="GG225">
        <f>(GD225*'Default-Data'!$C$58/geo_dollar_index)/CustomRegion1!$E34</f>
        <v>0</v>
      </c>
      <c r="GH225">
        <f>(GE225*'Default-Data'!$C$58/geo_dollar_index)/CustomRegion1!$E34</f>
        <v>3.5054030046023428E-2</v>
      </c>
      <c r="GI225">
        <f>(GF225*'Default-Data'!$C$58/geo_dollar_index)/CustomRegion1!$E34</f>
        <v>0.17691752159191493</v>
      </c>
      <c r="GK225" t="s">
        <v>59</v>
      </c>
      <c r="GL225">
        <f t="shared" si="438"/>
        <v>0</v>
      </c>
      <c r="GM225">
        <f t="shared" si="439"/>
        <v>0</v>
      </c>
      <c r="GO225">
        <v>2467862.7875164598</v>
      </c>
      <c r="GP225">
        <v>1421624.1857121037</v>
      </c>
      <c r="GQ225">
        <f>GL225*CustomRegion2!C38</f>
        <v>0</v>
      </c>
      <c r="GR225">
        <f>GO225*CustomRegion2!$C38</f>
        <v>1517154.4269543751</v>
      </c>
      <c r="GS225">
        <f>GP225*CustomRegion2!$C38</f>
        <v>873964.07844418765</v>
      </c>
      <c r="GT225">
        <f>GL225*CustomRegion2!D38</f>
        <v>0</v>
      </c>
      <c r="GU225">
        <f>GO225*CustomRegion2!$D38</f>
        <v>415193.92121272354</v>
      </c>
      <c r="GV225">
        <f>GP225*CustomRegion2!$D38</f>
        <v>239174.4480861729</v>
      </c>
      <c r="GW225">
        <f>(GT225*'Default-Data'!$C$59/geo_dollar_index)/CustomRegion2!$E38</f>
        <v>0</v>
      </c>
      <c r="GX225">
        <f>(GU225*'Default-Data'!$C$59/geo_dollar_index)/CustomRegion2!$E38</f>
        <v>26.326930560712238</v>
      </c>
      <c r="GY225">
        <f>(GV225*'Default-Data'!$C$59/geo_dollar_index)/CustomRegion2!$E38</f>
        <v>15.165754518441599</v>
      </c>
      <c r="GZ225">
        <v>2455.9622609808248</v>
      </c>
      <c r="HA225">
        <v>3976.5510535571793</v>
      </c>
      <c r="HB225">
        <f>GM225*CustomRegion2!C38</f>
        <v>0</v>
      </c>
      <c r="HC225">
        <f>GZ225*CustomRegion2!$C38</f>
        <v>1509.8384057363573</v>
      </c>
      <c r="HD225">
        <f>HA225*CustomRegion2!$C38</f>
        <v>2444.6424110092953</v>
      </c>
      <c r="HE225">
        <f>GM225*CustomRegion2!D38</f>
        <v>0</v>
      </c>
      <c r="HF225">
        <f>GZ225*CustomRegion2!$D38</f>
        <v>413.19177332110644</v>
      </c>
      <c r="HG225">
        <f>HA225*CustomRegion2!$D38</f>
        <v>669.01605436926275</v>
      </c>
      <c r="HH225">
        <f>(HE225*'Default-Data'!$C$59/geo_dollar_index)/CustomRegion2!$E38</f>
        <v>0</v>
      </c>
      <c r="HI225">
        <f>(HF225*'Default-Data'!$C$59/geo_dollar_index)/CustomRegion2!$E38</f>
        <v>2.6199976851079589E-2</v>
      </c>
      <c r="HJ225">
        <f>(HG225*'Default-Data'!$C$59/geo_dollar_index)/CustomRegion2!$E38</f>
        <v>4.2421476586014896E-2</v>
      </c>
      <c r="HL225" t="s">
        <v>154</v>
      </c>
      <c r="HM225">
        <f t="shared" si="440"/>
        <v>0</v>
      </c>
      <c r="HN225">
        <f t="shared" si="441"/>
        <v>0</v>
      </c>
      <c r="HP225">
        <v>38889783.592223071</v>
      </c>
      <c r="HQ225">
        <v>12897708.879467696</v>
      </c>
      <c r="HR225">
        <f>HM225*CustomRegion3!D37</f>
        <v>0</v>
      </c>
      <c r="HS225">
        <f>HP225*CustomRegion3!$D37</f>
        <v>8101856.6808415977</v>
      </c>
      <c r="HT225">
        <f>HQ225*CustomRegion3!$D37</f>
        <v>2686962.4667585362</v>
      </c>
      <c r="HU225">
        <f>HM225*CustomRegion3!E37</f>
        <v>0</v>
      </c>
      <c r="HV225">
        <f>HP225*CustomRegion3!E$12</f>
        <v>12200607.098120077</v>
      </c>
      <c r="HW225">
        <f>HQ225*CustomRegion3!F$12</f>
        <v>1331977511.4245272</v>
      </c>
      <c r="HX225">
        <f>(HU225*'Default-Data'!$C$60/geo_dollar_index)/CustomRegion3!$F37</f>
        <v>0</v>
      </c>
      <c r="HY225">
        <f>(HV225*'Default-Data'!$C$60/geo_dollar_index)/CustomRegion3!$F37</f>
        <v>9507.8804138093201</v>
      </c>
      <c r="HZ225">
        <f>(HW225*'Default-Data'!$C$60/geo_dollar_index)/CustomRegion3!$F37</f>
        <v>1038004.3214783228</v>
      </c>
      <c r="IA225">
        <v>125267.08002312381</v>
      </c>
      <c r="IB225">
        <v>6354.6080883549439</v>
      </c>
      <c r="IC225">
        <f>HN225*CustomRegion3!D37</f>
        <v>0</v>
      </c>
      <c r="ID225">
        <f>IA225*CustomRegion3!$D37</f>
        <v>26096.723494697384</v>
      </c>
      <c r="IE225">
        <f>IB225*CustomRegion3!$D37</f>
        <v>1323.847016856736</v>
      </c>
      <c r="IF225">
        <f>HN225*CustomRegion3!E37</f>
        <v>0</v>
      </c>
      <c r="IG225">
        <f>IA225*CustomRegion3!$E37</f>
        <v>6218.5254166338646</v>
      </c>
      <c r="IH225">
        <f>IB225*CustomRegion3!$E37</f>
        <v>315.45631863445533</v>
      </c>
      <c r="II225">
        <f>(IF225*'Default-Data'!$C$60/geo_dollar_index)/CustomRegion3!$F37</f>
        <v>0</v>
      </c>
      <c r="IJ225">
        <f>(IG225*'Default-Data'!$C$60/geo_dollar_index)/CustomRegion3!$F37</f>
        <v>4.8460699976723944</v>
      </c>
      <c r="IK225">
        <f>(IH225*'Default-Data'!$C$60/geo_dollar_index)/CustomRegion3!$F37</f>
        <v>0.24583374656979803</v>
      </c>
    </row>
    <row r="226" spans="30:245" x14ac:dyDescent="0.3">
      <c r="AD226">
        <v>225</v>
      </c>
      <c r="AE226" t="s">
        <v>297</v>
      </c>
      <c r="AF226">
        <v>0</v>
      </c>
      <c r="AG226">
        <v>0</v>
      </c>
      <c r="AI226" s="84">
        <v>635980.02705685329</v>
      </c>
      <c r="AJ226" s="84">
        <v>261428.34037579363</v>
      </c>
      <c r="AK226">
        <f>AF226*'Colombia-IO-Data'!AN39</f>
        <v>0</v>
      </c>
      <c r="AL226">
        <f>AI226*'Colombia-IO-Data'!$AN39</f>
        <v>458956.01911064133</v>
      </c>
      <c r="AM226">
        <f>AJ226*'Colombia-IO-Data'!$AN39</f>
        <v>188660.18629048869</v>
      </c>
      <c r="AN226">
        <f>'Colombia-IO-Data'!$AO39*AK226</f>
        <v>0</v>
      </c>
      <c r="AO226">
        <f>'Colombia-IO-Data'!$AO39*AL226</f>
        <v>175242.55128778945</v>
      </c>
      <c r="AP226">
        <f>'Colombia-IO-Data'!$AO39*AM226</f>
        <v>72035.861815344731</v>
      </c>
      <c r="AQ226">
        <f>(AN226*'Default-Data'!$F$19/geo_dollar_index)/'Colombia-IO-Data'!$AP39</f>
        <v>0</v>
      </c>
      <c r="AR226">
        <f>(AO226*'Default-Data'!$F$19/geo_dollar_index)/'Colombia-IO-Data'!$AP39</f>
        <v>30.695700012044419</v>
      </c>
      <c r="AS226">
        <f>(AP226*'Default-Data'!$F$19/geo_dollar_index)/'Colombia-IO-Data'!$AP39</f>
        <v>12.617889822669907</v>
      </c>
      <c r="AT226" s="84">
        <v>2054.4255886336023</v>
      </c>
      <c r="AU226" s="84">
        <v>2579.8217747014669</v>
      </c>
      <c r="AV226">
        <f>AG226*'Colombia-IO-Data'!AN39</f>
        <v>0</v>
      </c>
      <c r="AW226">
        <f>AT226*'Colombia-IO-Data'!$AN39</f>
        <v>1482.579561628316</v>
      </c>
      <c r="AX226">
        <f>AU226*'Colombia-IO-Data'!$AN39</f>
        <v>1861.7325723439574</v>
      </c>
      <c r="AY226">
        <f>AV226*'Colombia-IO-Data'!$AO39</f>
        <v>0</v>
      </c>
      <c r="AZ226">
        <f>AW226*'Colombia-IO-Data'!$AO39</f>
        <v>566.09133347970203</v>
      </c>
      <c r="BA226">
        <f>AX226*'Colombia-IO-Data'!$AO39</f>
        <v>710.86281083173526</v>
      </c>
      <c r="BB226">
        <f>(Calculations!AY226*'Default-Data'!$F$19/geo_dollar_index)/'Colombia-IO-Data'!$AP39</f>
        <v>0</v>
      </c>
      <c r="BC226">
        <f>(Calculations!AZ226*'Default-Data'!$F$19/geo_dollar_index)/'Colombia-IO-Data'!$AP39</f>
        <v>9.9157251616216899E-2</v>
      </c>
      <c r="BD226">
        <f>(Calculations!BA226*'Default-Data'!$F$19/geo_dollar_index)/'Colombia-IO-Data'!$AP39</f>
        <v>0.12451560098081059</v>
      </c>
      <c r="BF226" t="s">
        <v>954</v>
      </c>
      <c r="BG226">
        <f t="shared" si="430"/>
        <v>0</v>
      </c>
      <c r="BH226">
        <f t="shared" si="431"/>
        <v>0</v>
      </c>
      <c r="BJ226" s="84">
        <v>970092.73330623121</v>
      </c>
      <c r="BK226" s="84">
        <v>429678.76329192054</v>
      </c>
      <c r="BL226">
        <f>BG226*'Mexico-IO-Data'!AQ39</f>
        <v>0</v>
      </c>
      <c r="BM226">
        <f>BJ226*'Mexico-IO-Data'!$AQ39</f>
        <v>798093.95555833238</v>
      </c>
      <c r="BN226">
        <f>BK226*'Mexico-IO-Data'!$AQ39</f>
        <v>353496.12675307988</v>
      </c>
      <c r="BO226">
        <f>BG226*'Mexico-IO-Data'!AQ39</f>
        <v>0</v>
      </c>
      <c r="BP226">
        <f>BJ226*'Mexico-IO-Data'!$AR39</f>
        <v>36322.176238620719</v>
      </c>
      <c r="BQ226">
        <f>BK226*'Mexico-IO-Data'!$AR39</f>
        <v>16088.016362199758</v>
      </c>
      <c r="BR226">
        <f>(BO226*'Default-Data'!$F$19/geo_dollar_index)/'Mexico-IO-Data'!$AS39</f>
        <v>0</v>
      </c>
      <c r="BS226">
        <f>(BP226*'Default-Data'!$F$19/geo_dollar_index)/'Mexico-IO-Data'!$AS39</f>
        <v>12.18409198174062</v>
      </c>
      <c r="BT226">
        <f>(BQ226*'Default-Data'!$F$19/geo_dollar_index)/'Mexico-IO-Data'!$AS39</f>
        <v>5.396644459655688</v>
      </c>
      <c r="BU226" s="84">
        <v>4798.4604526426274</v>
      </c>
      <c r="BV226" s="84">
        <v>766.07596007451502</v>
      </c>
      <c r="BW226">
        <f>BH226*'Mexico-IO-Data'!AQ39</f>
        <v>0</v>
      </c>
      <c r="BX226">
        <f>BU226*'Mexico-IO-Data'!$AQ39</f>
        <v>3947.6868053508815</v>
      </c>
      <c r="BY226">
        <f>BV226*'Mexico-IO-Data'!$AQ39</f>
        <v>630.24963721794484</v>
      </c>
      <c r="BZ226">
        <f>BH226*'Mexico-IO-Data'!AR39</f>
        <v>0</v>
      </c>
      <c r="CA226">
        <f>BU226*'Mexico-IO-Data'!$AR39</f>
        <v>179.6637787821864</v>
      </c>
      <c r="CB226">
        <f>BV226*'Mexico-IO-Data'!$AR39</f>
        <v>28.683387761459869</v>
      </c>
      <c r="CC226">
        <f>(BZ226*'Default-Data'!$F$19/geo_dollar_index)/'Mexico-IO-Data'!$AS39</f>
        <v>0</v>
      </c>
      <c r="CD226">
        <f>(CA226*'Default-Data'!$F$19/geo_dollar_index)/'Mexico-IO-Data'!$AS39</f>
        <v>6.0267314163342744E-2</v>
      </c>
      <c r="CE226">
        <f>(CB226*'Default-Data'!$F$19/geo_dollar_index)/'Mexico-IO-Data'!$AS39</f>
        <v>9.6216986707410804E-3</v>
      </c>
      <c r="CG226" t="s">
        <v>297</v>
      </c>
      <c r="CH226">
        <f t="shared" si="432"/>
        <v>0</v>
      </c>
      <c r="CI226">
        <f t="shared" si="433"/>
        <v>0</v>
      </c>
      <c r="CK226" s="84">
        <v>308625.37130654795</v>
      </c>
      <c r="CL226" s="84">
        <v>261301.27074707701</v>
      </c>
      <c r="CM226">
        <f>CH226*'Philippines-IO-Data'!AN39</f>
        <v>0</v>
      </c>
      <c r="CN226">
        <f>CK226*'Philippines-IO-Data'!$AN39</f>
        <v>156031.86520010923</v>
      </c>
      <c r="CO226">
        <f>CL226*'Philippines-IO-Data'!$AN39</f>
        <v>132106.19879118193</v>
      </c>
      <c r="CP226">
        <f>CH226*'Philippines-IO-Data'!AO39</f>
        <v>0</v>
      </c>
      <c r="CQ226">
        <f>CK226*'Philippines-IO-Data'!$AO39</f>
        <v>42653.062174646308</v>
      </c>
      <c r="CR226">
        <f>CL226*'Philippines-IO-Data'!$AO39</f>
        <v>36112.712640267302</v>
      </c>
      <c r="CS226" s="31">
        <f>(CP226*'Default-Data'!$F$19/geo_dollar_index)/'Philippines-IO-Data'!$AP39</f>
        <v>0</v>
      </c>
      <c r="CT226" s="31">
        <f>(CQ226*'Default-Data'!$F$19/geo_dollar_index)/'Philippines-IO-Data'!$AP39</f>
        <v>8.4497707773980739</v>
      </c>
      <c r="CU226" s="31">
        <f>(CR226*'Default-Data'!$F$19/geo_dollar_index)/'Philippines-IO-Data'!$AP39</f>
        <v>7.1540969956827034</v>
      </c>
      <c r="CV226" s="84">
        <v>325.02321542634934</v>
      </c>
      <c r="CW226" s="84">
        <v>676.4123200161747</v>
      </c>
      <c r="CX226">
        <f>CI226*'Philippines-IO-Data'!AN39</f>
        <v>0</v>
      </c>
      <c r="CY226">
        <f>CV226*'Philippines-IO-Data'!$AN39</f>
        <v>164.32213048984099</v>
      </c>
      <c r="CZ226">
        <f>CW226*'Philippines-IO-Data'!$AN39</f>
        <v>341.97407520208526</v>
      </c>
      <c r="DA226">
        <f>CI226*'Philippines-IO-Data'!AO39</f>
        <v>0</v>
      </c>
      <c r="DB226">
        <f>CV226*'Philippines-IO-Data'!$AO39</f>
        <v>44.919299269189445</v>
      </c>
      <c r="DC226">
        <f>CW226*'Philippines-IO-Data'!$AO39</f>
        <v>93.482452914377546</v>
      </c>
      <c r="DD226" s="31">
        <f>(DA226*'Default-Data'!$F$19/geo_dollar_index)/'Philippines-IO-Data'!$AP39</f>
        <v>0</v>
      </c>
      <c r="DE226" s="31">
        <f>(DB226*'Default-Data'!$F$19/geo_dollar_index)/'Philippines-IO-Data'!$AP39</f>
        <v>8.8987229276028656E-3</v>
      </c>
      <c r="DF226" s="31">
        <f>(DC226*'Default-Data'!$F$19/geo_dollar_index)/'Philippines-IO-Data'!$AP39</f>
        <v>1.8519310421396467E-2</v>
      </c>
      <c r="DH226" t="s">
        <v>954</v>
      </c>
      <c r="DI226">
        <f t="shared" si="434"/>
        <v>0</v>
      </c>
      <c r="DJ226">
        <f t="shared" si="435"/>
        <v>0</v>
      </c>
      <c r="DL226" s="84">
        <v>1244610.867906187</v>
      </c>
      <c r="DM226" s="84">
        <v>744622.32383778086</v>
      </c>
      <c r="DN226">
        <f>DI226*'SouthAfrica-IO-Data'!AR39</f>
        <v>0</v>
      </c>
      <c r="DO226">
        <f>DL226*'SouthAfrica-IO-Data'!$AR39</f>
        <v>530805.44006253267</v>
      </c>
      <c r="DP226">
        <f>DM226*'SouthAfrica-IO-Data'!$AR39</f>
        <v>317568.80039946036</v>
      </c>
      <c r="DQ226">
        <f>DI226*'SouthAfrica-IO-Data'!AS39</f>
        <v>0</v>
      </c>
      <c r="DR226">
        <f>DL226*'SouthAfrica-IO-Data'!$AS39</f>
        <v>175563.96522286846</v>
      </c>
      <c r="DS226">
        <f>DM226*'SouthAfrica-IO-Data'!$AS39</f>
        <v>105035.92017186322</v>
      </c>
      <c r="DT226">
        <f>(DQ226*'Default-Data'!$F$19/geo_dollar_index)/'SouthAfrica-IO-Data'!$AT39</f>
        <v>0</v>
      </c>
      <c r="DU226">
        <f>(DR226*'Default-Data'!$F$19/geo_dollar_index)/'SouthAfrica-IO-Data'!$AT39</f>
        <v>8.5687224249656975</v>
      </c>
      <c r="DV226">
        <f>(DS226*'Default-Data'!$F$19/geo_dollar_index)/'SouthAfrica-IO-Data'!$AT39</f>
        <v>5.1264713887102209</v>
      </c>
      <c r="DW226" s="84">
        <v>1895.6362192520112</v>
      </c>
      <c r="DX226" s="84">
        <v>1958.5705534477186</v>
      </c>
      <c r="DY226">
        <f>DJ226*'SouthAfrica-IO-Data'!AR39</f>
        <v>0</v>
      </c>
      <c r="DZ226">
        <f>DW226*'SouthAfrica-IO-Data'!$AR39</f>
        <v>808.45671808353779</v>
      </c>
      <c r="EA226">
        <f>DX226*'SouthAfrica-IO-Data'!$AR39</f>
        <v>835.29714493437655</v>
      </c>
      <c r="EB226">
        <f>DJ226*'SouthAfrica-IO-Data'!$AS39</f>
        <v>0</v>
      </c>
      <c r="EC226">
        <f>DZ226*'SouthAfrica-IO-Data'!$AS39</f>
        <v>114.04035654661428</v>
      </c>
      <c r="ED226">
        <f>EA226*'SouthAfrica-IO-Data'!$AS39</f>
        <v>117.82644896129403</v>
      </c>
      <c r="EE226">
        <f>(EB226*'Default-Data'!$F$19/geo_dollar_index)/'SouthAfrica-IO-Data'!$AT39</f>
        <v>0</v>
      </c>
      <c r="EF226">
        <f>(EC226*'Default-Data'!$F$19/geo_dollar_index)/'SouthAfrica-IO-Data'!$AT39</f>
        <v>5.5659494774544594E-3</v>
      </c>
      <c r="EG226">
        <f>(ED226*'Default-Data'!$F$19/geo_dollar_index)/'SouthAfrica-IO-Data'!$AT39</f>
        <v>5.7507366855553688E-3</v>
      </c>
      <c r="EI226" t="s">
        <v>155</v>
      </c>
      <c r="EJ226">
        <f>AF229</f>
        <v>28945.653325452757</v>
      </c>
      <c r="EK226">
        <v>0</v>
      </c>
      <c r="EM226" s="84">
        <v>1771810.8071431208</v>
      </c>
      <c r="EN226" s="84">
        <v>10309945.105794016</v>
      </c>
      <c r="EO226">
        <f>EJ226*'Zambia-IO-Data'!BO37</f>
        <v>6198.9847064705154</v>
      </c>
      <c r="EP226">
        <f>EM226*'Zambia-IO-Data'!$BO37</f>
        <v>379449.99799266359</v>
      </c>
      <c r="EQ226">
        <f>EN226*'Zambia-IO-Data'!$BO37</f>
        <v>2207971.9990002322</v>
      </c>
      <c r="ER226">
        <f>EJ226*'Zambia-IO-Data'!BN37</f>
        <v>4032.2510355381751</v>
      </c>
      <c r="ES226">
        <f>EM226*'Zambia-IO-Data'!$BN37</f>
        <v>246820.68432009831</v>
      </c>
      <c r="ET226">
        <f>EN226*'Zambia-IO-Data'!$BN37</f>
        <v>1436218.6391773005</v>
      </c>
      <c r="EU226">
        <f>(ER226*'Default-Data'!$F$19/geo_dollar_index)/'Zambia-IO-Data'!$BP37</f>
        <v>7.3606823361882592</v>
      </c>
      <c r="EV226">
        <f>(ES226*'Default-Data'!$F$19/geo_dollar_index)/'Zambia-IO-Data'!$BP37</f>
        <v>450.55941092674715</v>
      </c>
      <c r="EW226">
        <f>(ET226*'Default-Data'!$F$19/geo_dollar_index)/'Zambia-IO-Data'!$BP37</f>
        <v>2621.7487639347173</v>
      </c>
      <c r="EX226" s="84">
        <v>501.64946421886486</v>
      </c>
      <c r="EY226" s="84">
        <v>5000.689435514234</v>
      </c>
      <c r="EZ226">
        <f>EK226*'Zambia-IO-Data'!BO37</f>
        <v>0</v>
      </c>
      <c r="FA226">
        <f>EX226*'Zambia-IO-Data'!$BO37</f>
        <v>107.43296486479392</v>
      </c>
      <c r="FB226">
        <f>EY226*'Zambia-IO-Data'!$BO37</f>
        <v>1070.9448145467461</v>
      </c>
      <c r="FC226">
        <f>EK226*'Zambia-IO-Data'!BN37</f>
        <v>0</v>
      </c>
      <c r="FD226">
        <f>EX226*'Zambia-IO-Data'!$BN37</f>
        <v>69.881876523236116</v>
      </c>
      <c r="FE226">
        <f>EY226*'Zambia-IO-Data'!$BN37</f>
        <v>696.61703358501359</v>
      </c>
      <c r="FF226">
        <f>(FC226*'Default-Data'!$F$19/geo_dollar_index)/'Zambia-IO-Data'!$BP37</f>
        <v>0</v>
      </c>
      <c r="FG226">
        <f>(FD226*'Default-Data'!$F$19/geo_dollar_index)/'Zambia-IO-Data'!$BP37</f>
        <v>0.12756603931918148</v>
      </c>
      <c r="FH226">
        <f>(FE226*'Default-Data'!$F$19/geo_dollar_index)/'Zambia-IO-Data'!$BP37</f>
        <v>1.2716412368687524</v>
      </c>
      <c r="FJ226" t="s">
        <v>297</v>
      </c>
      <c r="FK226">
        <f t="shared" si="436"/>
        <v>0</v>
      </c>
      <c r="FL226">
        <f t="shared" si="437"/>
        <v>0</v>
      </c>
      <c r="FN226">
        <v>1092027.7778388122</v>
      </c>
      <c r="FO226">
        <v>957951.6829715725</v>
      </c>
      <c r="FP226">
        <f>FK226*CustomRegion1!C35</f>
        <v>0</v>
      </c>
      <c r="FQ226">
        <f>FN226*CustomRegion1!$C35</f>
        <v>552096.96566804987</v>
      </c>
      <c r="FR226">
        <f>FO226*CustomRegion1!$C35</f>
        <v>484312.05520421488</v>
      </c>
      <c r="FS226">
        <f>FK226*CustomRegion1!D35</f>
        <v>0</v>
      </c>
      <c r="FT226">
        <f>FN226*CustomRegion1!$D35</f>
        <v>150921.90414356731</v>
      </c>
      <c r="FU226">
        <f>FO226*CustomRegion1!$D35</f>
        <v>132392.1378243042</v>
      </c>
      <c r="FV226">
        <f>(FS226*'Default-Data'!$C$58/geo_dollar_index)/CustomRegion1!$E35</f>
        <v>0</v>
      </c>
      <c r="FW226">
        <f>(FT226*'Default-Data'!$C$58/geo_dollar_index)/CustomRegion1!$E35</f>
        <v>30.023264897617711</v>
      </c>
      <c r="FX226">
        <f>(FU226*'Default-Data'!$C$58/geo_dollar_index)/CustomRegion1!$E35</f>
        <v>26.337092994002067</v>
      </c>
      <c r="FY226">
        <v>1638.8887956753733</v>
      </c>
      <c r="FZ226">
        <v>2591.4134238451925</v>
      </c>
      <c r="GA226">
        <f>FL226*CustomRegion1!C35</f>
        <v>0</v>
      </c>
      <c r="GB226">
        <f>FY226*CustomRegion1!$C35</f>
        <v>828.57373184264748</v>
      </c>
      <c r="GC226">
        <f>FZ226*CustomRegion1!$C35</f>
        <v>1310.1420285552131</v>
      </c>
      <c r="GD226">
        <f>FL226*CustomRegion1!D35</f>
        <v>0</v>
      </c>
      <c r="GE226">
        <f>FY226*CustomRegion1!$D35</f>
        <v>226.49993227497754</v>
      </c>
      <c r="GF226">
        <f>FZ226*CustomRegion1!$D35</f>
        <v>358.14203291049057</v>
      </c>
      <c r="GG226">
        <f>(GD226*'Default-Data'!$C$58/geo_dollar_index)/CustomRegion1!$E35</f>
        <v>0</v>
      </c>
      <c r="GH226">
        <f>(GE226*'Default-Data'!$C$58/geo_dollar_index)/CustomRegion1!$E35</f>
        <v>4.5058187574384428E-2</v>
      </c>
      <c r="GI226">
        <f>(GF226*'Default-Data'!$C$58/geo_dollar_index)/CustomRegion1!$E35</f>
        <v>7.1246073829113438E-2</v>
      </c>
      <c r="GK226" t="s">
        <v>60</v>
      </c>
      <c r="GL226">
        <f t="shared" si="438"/>
        <v>0</v>
      </c>
      <c r="GM226">
        <f t="shared" si="439"/>
        <v>0</v>
      </c>
      <c r="GO226">
        <v>3113112.5554302689</v>
      </c>
      <c r="GP226">
        <v>1266921.5983338244</v>
      </c>
      <c r="GQ226">
        <f>GL226*CustomRegion2!C39</f>
        <v>0</v>
      </c>
      <c r="GR226">
        <f>GO226*CustomRegion2!$C39</f>
        <v>1925866.9609035528</v>
      </c>
      <c r="GS226">
        <f>GP226*CustomRegion2!$C39</f>
        <v>783756.57957828254</v>
      </c>
      <c r="GT226">
        <f>GL226*CustomRegion2!D39</f>
        <v>0</v>
      </c>
      <c r="GU226">
        <f>GO226*CustomRegion2!$D39</f>
        <v>602756.21124652913</v>
      </c>
      <c r="GV226">
        <f>GP226*CustomRegion2!$D39</f>
        <v>245299.47085467592</v>
      </c>
      <c r="GW226">
        <f>(GT226*'Default-Data'!$C$59/geo_dollar_index)/CustomRegion2!$E39</f>
        <v>0</v>
      </c>
      <c r="GX226">
        <f>(GU226*'Default-Data'!$C$59/geo_dollar_index)/CustomRegion2!$E39</f>
        <v>35.802945954965587</v>
      </c>
      <c r="GY226">
        <f>(GV226*'Default-Data'!$C$59/geo_dollar_index)/CustomRegion2!$E39</f>
        <v>14.570473989192243</v>
      </c>
      <c r="GZ226">
        <v>12419.876259912329</v>
      </c>
      <c r="HA226">
        <v>3543.8187301977778</v>
      </c>
      <c r="HB226">
        <f>GM226*CustomRegion2!C39</f>
        <v>0</v>
      </c>
      <c r="HC226">
        <f>GZ226*CustomRegion2!$C39</f>
        <v>7683.3165912209206</v>
      </c>
      <c r="HD226">
        <f>HA226*CustomRegion2!$C39</f>
        <v>2192.3150179758909</v>
      </c>
      <c r="HE226">
        <f>GM226*CustomRegion2!D39</f>
        <v>0</v>
      </c>
      <c r="HF226">
        <f>GZ226*CustomRegion2!$D39</f>
        <v>2404.7179230693741</v>
      </c>
      <c r="HG226">
        <f>HA226*CustomRegion2!$D39</f>
        <v>686.14889861033942</v>
      </c>
      <c r="HH226">
        <f>(HE226*'Default-Data'!$C$59/geo_dollar_index)/CustomRegion2!$E39</f>
        <v>0</v>
      </c>
      <c r="HI226">
        <f>(HF226*'Default-Data'!$C$59/geo_dollar_index)/CustomRegion2!$E39</f>
        <v>0.14283716074619823</v>
      </c>
      <c r="HJ226">
        <f>(HG226*'Default-Data'!$C$59/geo_dollar_index)/CustomRegion2!$E39</f>
        <v>4.0756364639032337E-2</v>
      </c>
      <c r="HL226" t="s">
        <v>155</v>
      </c>
      <c r="HM226">
        <f t="shared" si="440"/>
        <v>28945.653325452757</v>
      </c>
      <c r="HN226">
        <f t="shared" si="441"/>
        <v>0</v>
      </c>
      <c r="HP226">
        <v>1771810.8071431208</v>
      </c>
      <c r="HQ226">
        <v>10309945.105794016</v>
      </c>
      <c r="HR226">
        <f>HM226*CustomRegion3!D38</f>
        <v>6198.9847064705154</v>
      </c>
      <c r="HS226">
        <f>HP226*CustomRegion3!$D38</f>
        <v>379449.99799266359</v>
      </c>
      <c r="HT226">
        <f>HQ226*CustomRegion3!$D38</f>
        <v>2207971.9990002322</v>
      </c>
      <c r="HU226">
        <f>HM226*CustomRegion3!E38</f>
        <v>4032.2510355381751</v>
      </c>
      <c r="HV226">
        <f>HP226*CustomRegion3!E$12</f>
        <v>555857.23327293305</v>
      </c>
      <c r="HW226">
        <f>HQ226*CustomRegion3!F$12</f>
        <v>1064732903.5934761</v>
      </c>
      <c r="HX226">
        <f>(HU226*'Default-Data'!$C$60/geo_dollar_index)/CustomRegion3!$F38</f>
        <v>7.390494062914911</v>
      </c>
      <c r="HY226">
        <f>(HV226*'Default-Data'!$C$60/geo_dollar_index)/CustomRegion3!$F38</f>
        <v>1018.8005523777186</v>
      </c>
      <c r="HZ226">
        <f>(HW226*'Default-Data'!$C$60/geo_dollar_index)/CustomRegion3!$F38</f>
        <v>1951491.1480573274</v>
      </c>
      <c r="IA226">
        <v>501.64946421886486</v>
      </c>
      <c r="IB226">
        <v>5000.689435514234</v>
      </c>
      <c r="IC226">
        <f>HN226*CustomRegion3!D38</f>
        <v>0</v>
      </c>
      <c r="ID226">
        <f>IA226*CustomRegion3!$D38</f>
        <v>107.43296486479392</v>
      </c>
      <c r="IE226">
        <f>IB226*CustomRegion3!$D38</f>
        <v>1070.9448145467461</v>
      </c>
      <c r="IF226">
        <f>HN226*CustomRegion3!E38</f>
        <v>0</v>
      </c>
      <c r="IG226">
        <f>IA226*CustomRegion3!$E38</f>
        <v>69.881876523236116</v>
      </c>
      <c r="IH226">
        <f>IB226*CustomRegion3!$E38</f>
        <v>696.61703358501359</v>
      </c>
      <c r="II226">
        <f>(IF226*'Default-Data'!$C$60/geo_dollar_index)/CustomRegion3!$F38</f>
        <v>0</v>
      </c>
      <c r="IJ226">
        <f>(IG226*'Default-Data'!$C$60/geo_dollar_index)/CustomRegion3!$F38</f>
        <v>0.12808269847251674</v>
      </c>
      <c r="IK226">
        <f>(IH226*'Default-Data'!$C$60/geo_dollar_index)/CustomRegion3!$F38</f>
        <v>1.2767915502930245</v>
      </c>
    </row>
    <row r="227" spans="30:245" x14ac:dyDescent="0.3">
      <c r="AD227">
        <v>226</v>
      </c>
      <c r="AE227" t="s">
        <v>298</v>
      </c>
      <c r="AF227">
        <v>0</v>
      </c>
      <c r="AG227">
        <v>0</v>
      </c>
      <c r="AI227" s="84">
        <v>3455607.1277389308</v>
      </c>
      <c r="AJ227" s="84">
        <v>1027680.6309023374</v>
      </c>
      <c r="AK227">
        <f>AF227*'Colombia-IO-Data'!AN40</f>
        <v>0</v>
      </c>
      <c r="AL227">
        <f>AI227*'Colombia-IO-Data'!$AN40</f>
        <v>2466747.9943438843</v>
      </c>
      <c r="AM227">
        <f>AJ227*'Colombia-IO-Data'!$AN40</f>
        <v>733598.76901374373</v>
      </c>
      <c r="AN227">
        <f>'Colombia-IO-Data'!$AO40*AK227</f>
        <v>0</v>
      </c>
      <c r="AO227">
        <f>'Colombia-IO-Data'!$AO40*AL227</f>
        <v>952183.71585507039</v>
      </c>
      <c r="AP227">
        <f>'Colombia-IO-Data'!$AO40*AM227</f>
        <v>283174.77238367323</v>
      </c>
      <c r="AQ227">
        <f>(AN227*'Default-Data'!$F$19/geo_dollar_index)/'Colombia-IO-Data'!$AP40</f>
        <v>0</v>
      </c>
      <c r="AR227">
        <f>(AO227*'Default-Data'!$F$19/geo_dollar_index)/'Colombia-IO-Data'!$AP40</f>
        <v>71.325482567041917</v>
      </c>
      <c r="AS227">
        <f>(AP227*'Default-Data'!$F$19/geo_dollar_index)/'Colombia-IO-Data'!$AP40</f>
        <v>21.211849094625737</v>
      </c>
      <c r="AT227" s="84">
        <v>3856.5512044894058</v>
      </c>
      <c r="AU227" s="84">
        <v>5921.8953182750856</v>
      </c>
      <c r="AV227">
        <f>AG227*'Colombia-IO-Data'!AN40</f>
        <v>0</v>
      </c>
      <c r="AW227">
        <f>AT227*'Colombia-IO-Data'!$AN40</f>
        <v>2752.9576126853749</v>
      </c>
      <c r="AX227">
        <f>AU227*'Colombia-IO-Data'!$AN40</f>
        <v>4227.281302266465</v>
      </c>
      <c r="AY227">
        <f>AV227*'Colombia-IO-Data'!$AO40</f>
        <v>0</v>
      </c>
      <c r="AZ227">
        <f>AW227*'Colombia-IO-Data'!$AO40</f>
        <v>1062.6628318939786</v>
      </c>
      <c r="BA227">
        <f>AX227*'Colombia-IO-Data'!$AO40</f>
        <v>1631.7631260210546</v>
      </c>
      <c r="BB227">
        <f>(Calculations!AY227*'Default-Data'!$F$19/geo_dollar_index)/'Colombia-IO-Data'!$AP40</f>
        <v>0</v>
      </c>
      <c r="BC227">
        <f>(Calculations!AZ227*'Default-Data'!$F$19/geo_dollar_index)/'Colombia-IO-Data'!$AP40</f>
        <v>7.9601171526896733E-2</v>
      </c>
      <c r="BD227">
        <f>(Calculations!BA227*'Default-Data'!$F$19/geo_dollar_index)/'Colombia-IO-Data'!$AP40</f>
        <v>0.12223092084077546</v>
      </c>
      <c r="BF227" t="s">
        <v>955</v>
      </c>
      <c r="BG227">
        <f t="shared" si="430"/>
        <v>0</v>
      </c>
      <c r="BH227">
        <f t="shared" si="431"/>
        <v>0</v>
      </c>
      <c r="BJ227" s="84">
        <v>490166.46975921968</v>
      </c>
      <c r="BK227" s="84">
        <v>118620.32648858591</v>
      </c>
      <c r="BL227">
        <f>BG227*'Mexico-IO-Data'!AQ40</f>
        <v>0</v>
      </c>
      <c r="BM227">
        <f>BJ227*'Mexico-IO-Data'!$AQ40</f>
        <v>347361.94371399097</v>
      </c>
      <c r="BN227">
        <f>BK227*'Mexico-IO-Data'!$AQ40</f>
        <v>84061.619297019221</v>
      </c>
      <c r="BO227">
        <f>BG227*'Mexico-IO-Data'!AQ40</f>
        <v>0</v>
      </c>
      <c r="BP227">
        <f>BJ227*'Mexico-IO-Data'!$AR40</f>
        <v>204757.96415667282</v>
      </c>
      <c r="BQ227">
        <f>BK227*'Mexico-IO-Data'!$AR40</f>
        <v>49551.444372222599</v>
      </c>
      <c r="BR227">
        <f>(BO227*'Default-Data'!$F$19/geo_dollar_index)/'Mexico-IO-Data'!$AS40</f>
        <v>0</v>
      </c>
      <c r="BS227">
        <f>(BP227*'Default-Data'!$F$19/geo_dollar_index)/'Mexico-IO-Data'!$AS40</f>
        <v>12.983448043651983</v>
      </c>
      <c r="BT227">
        <f>(BQ227*'Default-Data'!$F$19/geo_dollar_index)/'Mexico-IO-Data'!$AS40</f>
        <v>3.1419955074489714</v>
      </c>
      <c r="BU227" s="84">
        <v>354.3406205654469</v>
      </c>
      <c r="BV227" s="84">
        <v>211.48864747908908</v>
      </c>
      <c r="BW227">
        <f>BH227*'Mexico-IO-Data'!AQ40</f>
        <v>0</v>
      </c>
      <c r="BX227">
        <f>BU227*'Mexico-IO-Data'!$AQ40</f>
        <v>251.10743857468898</v>
      </c>
      <c r="BY227">
        <f>BV227*'Mexico-IO-Data'!$AQ40</f>
        <v>149.8737922605479</v>
      </c>
      <c r="BZ227">
        <f>BH227*'Mexico-IO-Data'!AR40</f>
        <v>0</v>
      </c>
      <c r="CA227">
        <f>BU227*'Mexico-IO-Data'!$AR40</f>
        <v>148.01923134528786</v>
      </c>
      <c r="CB227">
        <f>BV227*'Mexico-IO-Data'!$AR40</f>
        <v>88.345465411655738</v>
      </c>
      <c r="CC227">
        <f>(BZ227*'Default-Data'!$F$19/geo_dollar_index)/'Mexico-IO-Data'!$AS40</f>
        <v>0</v>
      </c>
      <c r="CD227">
        <f>(CA227*'Default-Data'!$F$19/geo_dollar_index)/'Mexico-IO-Data'!$AS40</f>
        <v>9.3857155082981841E-3</v>
      </c>
      <c r="CE227">
        <f>(CB227*'Default-Data'!$F$19/geo_dollar_index)/'Mexico-IO-Data'!$AS40</f>
        <v>5.6018761701831709E-3</v>
      </c>
      <c r="CG227" t="s">
        <v>298</v>
      </c>
      <c r="CH227">
        <f t="shared" si="432"/>
        <v>0</v>
      </c>
      <c r="CI227">
        <f t="shared" si="433"/>
        <v>0</v>
      </c>
      <c r="CK227" s="84">
        <v>2640058.1899181036</v>
      </c>
      <c r="CL227" s="84">
        <v>896490.24929141579</v>
      </c>
      <c r="CM227">
        <f>CH227*'Philippines-IO-Data'!AN40</f>
        <v>0</v>
      </c>
      <c r="CN227">
        <f>CK227*'Philippines-IO-Data'!$AN40</f>
        <v>1319154.8311326031</v>
      </c>
      <c r="CO227">
        <f>CL227*'Philippines-IO-Data'!$AN40</f>
        <v>447948.24899398454</v>
      </c>
      <c r="CP227">
        <f>CH227*'Philippines-IO-Data'!AO40</f>
        <v>0</v>
      </c>
      <c r="CQ227">
        <f>CK227*'Philippines-IO-Data'!$AO40</f>
        <v>460081.33866856591</v>
      </c>
      <c r="CR227">
        <f>CL227*'Philippines-IO-Data'!$AO40</f>
        <v>156230.81171938323</v>
      </c>
      <c r="CS227" s="31">
        <f>(CP227*'Default-Data'!$F$19/geo_dollar_index)/'Philippines-IO-Data'!$AP40</f>
        <v>0</v>
      </c>
      <c r="CT227" s="31">
        <f>(CQ227*'Default-Data'!$F$19/geo_dollar_index)/'Philippines-IO-Data'!$AP40</f>
        <v>91.144261455128955</v>
      </c>
      <c r="CU227" s="31">
        <f>(CR227*'Default-Data'!$F$19/geo_dollar_index)/'Philippines-IO-Data'!$AP40</f>
        <v>30.950053292547025</v>
      </c>
      <c r="CV227" s="84">
        <v>4973.6972838859847</v>
      </c>
      <c r="CW227" s="84">
        <v>2320.6815935542809</v>
      </c>
      <c r="CX227">
        <f>CI227*'Philippines-IO-Data'!AN40</f>
        <v>0</v>
      </c>
      <c r="CY227">
        <f>CV227*'Philippines-IO-Data'!$AN40</f>
        <v>2485.2015859668727</v>
      </c>
      <c r="CZ227">
        <f>CW227*'Philippines-IO-Data'!$AN40</f>
        <v>1159.572295545729</v>
      </c>
      <c r="DA227">
        <f>CI227*'Philippines-IO-Data'!AO40</f>
        <v>0</v>
      </c>
      <c r="DB227">
        <f>CV227*'Philippines-IO-Data'!$AO40</f>
        <v>866.76320743273425</v>
      </c>
      <c r="DC227">
        <f>CW227*'Philippines-IO-Data'!$AO40</f>
        <v>404.42377303019794</v>
      </c>
      <c r="DD227" s="31">
        <f>(DA227*'Default-Data'!$F$19/geo_dollar_index)/'Philippines-IO-Data'!$AP40</f>
        <v>0</v>
      </c>
      <c r="DE227" s="31">
        <f>(DB227*'Default-Data'!$F$19/geo_dollar_index)/'Philippines-IO-Data'!$AP40</f>
        <v>0.17170983858322891</v>
      </c>
      <c r="DF227" s="31">
        <f>(DC227*'Default-Data'!$F$19/geo_dollar_index)/'Philippines-IO-Data'!$AP40</f>
        <v>8.0118237819439164E-2</v>
      </c>
      <c r="DH227" t="s">
        <v>955</v>
      </c>
      <c r="DI227">
        <f t="shared" si="434"/>
        <v>0</v>
      </c>
      <c r="DJ227">
        <f t="shared" si="435"/>
        <v>0</v>
      </c>
      <c r="DL227" s="84">
        <v>320812.85474744567</v>
      </c>
      <c r="DM227" s="84">
        <v>117495.14278073079</v>
      </c>
      <c r="DN227">
        <f>DI227*'SouthAfrica-IO-Data'!AR40</f>
        <v>0</v>
      </c>
      <c r="DO227">
        <f>DL227*'SouthAfrica-IO-Data'!$AR40</f>
        <v>160288.88480359068</v>
      </c>
      <c r="DP227">
        <f>DM227*'SouthAfrica-IO-Data'!$AR40</f>
        <v>58704.522363943543</v>
      </c>
      <c r="DQ227">
        <f>DI227*'SouthAfrica-IO-Data'!AS40</f>
        <v>0</v>
      </c>
      <c r="DR227">
        <f>DL227*'SouthAfrica-IO-Data'!$AS40</f>
        <v>121186.38980628352</v>
      </c>
      <c r="DS227">
        <f>DM227*'SouthAfrica-IO-Data'!$AS40</f>
        <v>44383.546240937998</v>
      </c>
      <c r="DT227">
        <f>(DQ227*'Default-Data'!$F$19/geo_dollar_index)/'SouthAfrica-IO-Data'!$AT40</f>
        <v>0</v>
      </c>
      <c r="DU227">
        <f>(DR227*'Default-Data'!$F$19/geo_dollar_index)/'SouthAfrica-IO-Data'!$AT40</f>
        <v>5.9147247820219295</v>
      </c>
      <c r="DV227">
        <f>(DS227*'Default-Data'!$F$19/geo_dollar_index)/'SouthAfrica-IO-Data'!$AT40</f>
        <v>2.1662206563371091</v>
      </c>
      <c r="DW227" s="84">
        <v>302.30710750410145</v>
      </c>
      <c r="DX227" s="84">
        <v>309.04596794442563</v>
      </c>
      <c r="DY227">
        <f>DJ227*'SouthAfrica-IO-Data'!AR40</f>
        <v>0</v>
      </c>
      <c r="DZ227">
        <f>DW227*'SouthAfrica-IO-Data'!$AR40</f>
        <v>151.04279149966771</v>
      </c>
      <c r="EA227">
        <f>DX227*'SouthAfrica-IO-Data'!$AR40</f>
        <v>154.40975266983946</v>
      </c>
      <c r="EB227">
        <f>DJ227*'SouthAfrica-IO-Data'!$AS40</f>
        <v>0</v>
      </c>
      <c r="EC227">
        <f>DZ227*'SouthAfrica-IO-Data'!$AS40</f>
        <v>57.056100892583324</v>
      </c>
      <c r="ED227">
        <f>EA227*'SouthAfrica-IO-Data'!$AS40</f>
        <v>58.327963484100323</v>
      </c>
      <c r="EE227">
        <f>(EB227*'Default-Data'!$F$19/geo_dollar_index)/'SouthAfrica-IO-Data'!$AT40</f>
        <v>0</v>
      </c>
      <c r="EF227">
        <f>(EC227*'Default-Data'!$F$19/geo_dollar_index)/'SouthAfrica-IO-Data'!$AT40</f>
        <v>2.7847280082718348E-3</v>
      </c>
      <c r="EG227">
        <f>(ED227*'Default-Data'!$F$19/geo_dollar_index)/'SouthAfrica-IO-Data'!$AT40</f>
        <v>2.8468036027457463E-3</v>
      </c>
      <c r="EI227" s="15" t="s">
        <v>113</v>
      </c>
      <c r="EJ227">
        <v>0</v>
      </c>
      <c r="EK227">
        <v>0</v>
      </c>
      <c r="EM227" s="84">
        <v>0</v>
      </c>
      <c r="EN227" s="84">
        <v>29459446.86495379</v>
      </c>
      <c r="EO227">
        <f>EJ227*'Zambia-IO-Data'!BO38</f>
        <v>0</v>
      </c>
      <c r="EP227">
        <f>EM227*'Zambia-IO-Data'!$BO38</f>
        <v>0</v>
      </c>
      <c r="EQ227">
        <f>EN227*'Zambia-IO-Data'!$BO38</f>
        <v>0</v>
      </c>
      <c r="ER227">
        <f>EJ227*'Zambia-IO-Data'!BN38</f>
        <v>0</v>
      </c>
      <c r="ES227">
        <f>EM227*'Zambia-IO-Data'!$BN38</f>
        <v>0</v>
      </c>
      <c r="ET227">
        <f>EN227*'Zambia-IO-Data'!$BN38</f>
        <v>0</v>
      </c>
      <c r="EU227" s="84">
        <v>0</v>
      </c>
      <c r="EV227" s="84">
        <v>0</v>
      </c>
      <c r="EW227" s="84">
        <v>0</v>
      </c>
      <c r="EX227" s="84">
        <v>0</v>
      </c>
      <c r="EY227" s="84">
        <v>10404.391116025459</v>
      </c>
      <c r="EZ227">
        <f>EK227*'Zambia-IO-Data'!BO38</f>
        <v>0</v>
      </c>
      <c r="FA227">
        <f>EX227*'Zambia-IO-Data'!$BO38</f>
        <v>0</v>
      </c>
      <c r="FB227">
        <f>EY227*'Zambia-IO-Data'!$BO38</f>
        <v>0</v>
      </c>
      <c r="FC227">
        <f>EK227*'Zambia-IO-Data'!BN38</f>
        <v>0</v>
      </c>
      <c r="FD227">
        <f>EX227*'Zambia-IO-Data'!$BN38</f>
        <v>0</v>
      </c>
      <c r="FE227">
        <f>EY227*'Zambia-IO-Data'!$BN38</f>
        <v>0</v>
      </c>
      <c r="FF227" s="84">
        <v>0</v>
      </c>
      <c r="FG227" s="84">
        <v>0</v>
      </c>
      <c r="FH227" s="84">
        <v>0</v>
      </c>
      <c r="FJ227" t="s">
        <v>298</v>
      </c>
      <c r="FK227">
        <f t="shared" si="436"/>
        <v>0</v>
      </c>
      <c r="FL227">
        <f t="shared" si="437"/>
        <v>0</v>
      </c>
      <c r="FN227">
        <v>7845178.2603221415</v>
      </c>
      <c r="FO227">
        <v>2905074.8424447915</v>
      </c>
      <c r="FP227">
        <f>FK227*CustomRegion1!C36</f>
        <v>0</v>
      </c>
      <c r="FQ227">
        <f>FN227*CustomRegion1!$C36</f>
        <v>3919991.1739526684</v>
      </c>
      <c r="FR227">
        <f>FO227*CustomRegion1!$C36</f>
        <v>1451575.3962725007</v>
      </c>
      <c r="FS227">
        <f>FK227*CustomRegion1!D36</f>
        <v>0</v>
      </c>
      <c r="FT227">
        <f>FN227*CustomRegion1!$D36</f>
        <v>1367174.4546715876</v>
      </c>
      <c r="FU227">
        <f>FO227*CustomRegion1!$D36</f>
        <v>506265.62988213304</v>
      </c>
      <c r="FV227">
        <f>(FS227*'Default-Data'!$C$58/geo_dollar_index)/CustomRegion1!$E36</f>
        <v>0</v>
      </c>
      <c r="FW227">
        <f>(FT227*'Default-Data'!$C$58/geo_dollar_index)/CustomRegion1!$E36</f>
        <v>271.97537061826586</v>
      </c>
      <c r="FX227">
        <f>(FU227*'Default-Data'!$C$58/geo_dollar_index)/CustomRegion1!$E36</f>
        <v>100.71266461130465</v>
      </c>
      <c r="FY227">
        <v>17806.151082567223</v>
      </c>
      <c r="FZ227">
        <v>7858.6948358749141</v>
      </c>
      <c r="GA227">
        <f>FL227*CustomRegion1!C36</f>
        <v>0</v>
      </c>
      <c r="GB227">
        <f>FY227*CustomRegion1!$C36</f>
        <v>8897.1789766399925</v>
      </c>
      <c r="GC227">
        <f>FZ227*CustomRegion1!$C36</f>
        <v>3926.744985671251</v>
      </c>
      <c r="GD227">
        <f>FL227*CustomRegion1!D36</f>
        <v>0</v>
      </c>
      <c r="GE227">
        <f>FY227*CustomRegion1!$D36</f>
        <v>3103.0671437042802</v>
      </c>
      <c r="GF227">
        <f>FZ227*CustomRegion1!$D36</f>
        <v>1369.5299800907933</v>
      </c>
      <c r="GG227">
        <f>(GD227*'Default-Data'!$C$58/geo_dollar_index)/CustomRegion1!$E36</f>
        <v>0</v>
      </c>
      <c r="GH227">
        <f>(GE227*'Default-Data'!$C$58/geo_dollar_index)/CustomRegion1!$E36</f>
        <v>0.6173007647843044</v>
      </c>
      <c r="GI227">
        <f>(GF227*'Default-Data'!$C$58/geo_dollar_index)/CustomRegion1!$E36</f>
        <v>0.27244396107261509</v>
      </c>
      <c r="GK227" t="s">
        <v>61</v>
      </c>
      <c r="GL227">
        <f t="shared" si="438"/>
        <v>0</v>
      </c>
      <c r="GM227">
        <f t="shared" si="439"/>
        <v>0</v>
      </c>
      <c r="GO227">
        <v>3216726.022273934</v>
      </c>
      <c r="GP227">
        <v>4215632.9994492065</v>
      </c>
      <c r="GQ227">
        <f>GL227*CustomRegion2!C40</f>
        <v>0</v>
      </c>
      <c r="GR227">
        <f>GO227*CustomRegion2!$C40</f>
        <v>2881126.7260144195</v>
      </c>
      <c r="GS227">
        <f>GP227*CustomRegion2!$C40</f>
        <v>3775818.2753766137</v>
      </c>
      <c r="GT227">
        <f>GL227*CustomRegion2!D40</f>
        <v>0</v>
      </c>
      <c r="GU227">
        <f>GO227*CustomRegion2!$D40</f>
        <v>28358.577887191455</v>
      </c>
      <c r="GV227">
        <f>GP227*CustomRegion2!$D40</f>
        <v>37164.917351022727</v>
      </c>
      <c r="GW227">
        <f>(GT227*'Default-Data'!$C$59/geo_dollar_index)/CustomRegion2!$E40</f>
        <v>0</v>
      </c>
      <c r="GX227">
        <f>(GU227*'Default-Data'!$C$59/geo_dollar_index)/CustomRegion2!$E40</f>
        <v>9.5127428262821798</v>
      </c>
      <c r="GY227">
        <f>(GV227*'Default-Data'!$C$59/geo_dollar_index)/CustomRegion2!$E40</f>
        <v>12.466785264291865</v>
      </c>
      <c r="GZ227">
        <v>1971.3765889646877</v>
      </c>
      <c r="HA227">
        <v>11791.920828199112</v>
      </c>
      <c r="HB227">
        <f>GM227*CustomRegion2!C40</f>
        <v>0</v>
      </c>
      <c r="HC227">
        <f>GZ227*CustomRegion2!$C40</f>
        <v>1765.7039294537776</v>
      </c>
      <c r="HD227">
        <f>HA227*CustomRegion2!$C40</f>
        <v>10561.676068748309</v>
      </c>
      <c r="HE227">
        <f>GM227*CustomRegion2!D40</f>
        <v>0</v>
      </c>
      <c r="HF227">
        <f>GZ227*CustomRegion2!$D40</f>
        <v>17.37960776144088</v>
      </c>
      <c r="HG227">
        <f>HA227*CustomRegion2!$D40</f>
        <v>103.95728542951497</v>
      </c>
      <c r="HH227">
        <f>(HE227*'Default-Data'!$C$59/geo_dollar_index)/CustomRegion2!$E40</f>
        <v>0</v>
      </c>
      <c r="HI227">
        <f>(HF227*'Default-Data'!$C$59/geo_dollar_index)/CustomRegion2!$E40</f>
        <v>5.8299023214036898E-3</v>
      </c>
      <c r="HJ227">
        <f>(HG227*'Default-Data'!$C$59/geo_dollar_index)/CustomRegion2!$E40</f>
        <v>3.4871950389869386E-2</v>
      </c>
      <c r="HL227" s="15" t="s">
        <v>113</v>
      </c>
      <c r="HM227">
        <f t="shared" si="440"/>
        <v>0</v>
      </c>
      <c r="HN227">
        <f t="shared" si="441"/>
        <v>0</v>
      </c>
      <c r="HP227">
        <v>0</v>
      </c>
      <c r="HQ227">
        <v>29459446.86495379</v>
      </c>
      <c r="HR227">
        <f>HM227*CustomRegion3!D39</f>
        <v>0</v>
      </c>
      <c r="HS227">
        <f>HP227*CustomRegion3!$D39</f>
        <v>0</v>
      </c>
      <c r="HT227">
        <f>HQ227*CustomRegion3!$D39</f>
        <v>0</v>
      </c>
      <c r="HU227">
        <f>HM227*CustomRegion3!E39</f>
        <v>0</v>
      </c>
      <c r="HV227">
        <f>HP227*CustomRegion3!E$12</f>
        <v>0</v>
      </c>
      <c r="HW227">
        <f>HQ227*CustomRegion3!F$12</f>
        <v>3042348148.0180297</v>
      </c>
      <c r="HX227">
        <v>0</v>
      </c>
      <c r="HY227">
        <v>0</v>
      </c>
      <c r="HZ227">
        <v>0</v>
      </c>
      <c r="IA227">
        <v>0</v>
      </c>
      <c r="IB227">
        <v>10404.391116025459</v>
      </c>
      <c r="IC227">
        <f>HN227*CustomRegion3!D39</f>
        <v>0</v>
      </c>
      <c r="ID227">
        <f>IA227*CustomRegion3!$D39</f>
        <v>0</v>
      </c>
      <c r="IE227">
        <f>IB227*CustomRegion3!$D39</f>
        <v>0</v>
      </c>
      <c r="IF227">
        <f>HN227*CustomRegion3!E39</f>
        <v>0</v>
      </c>
      <c r="IG227">
        <f>IA227*CustomRegion3!$E39</f>
        <v>0</v>
      </c>
      <c r="IH227">
        <f>IB227*CustomRegion3!$E39</f>
        <v>0</v>
      </c>
      <c r="II227">
        <v>0</v>
      </c>
      <c r="IJ227">
        <v>0</v>
      </c>
      <c r="IK227">
        <v>0</v>
      </c>
    </row>
    <row r="228" spans="30:245" x14ac:dyDescent="0.3">
      <c r="AD228">
        <v>227</v>
      </c>
      <c r="AE228" t="s">
        <v>299</v>
      </c>
      <c r="AF228">
        <f>0.5*('Geothermal-Inputs'!B25*'Geothermal-Inputs'!C25+'Geothermal-Inputs'!B29*'Geothermal-Inputs'!C29)</f>
        <v>183074082.25814763</v>
      </c>
      <c r="AG228">
        <v>0</v>
      </c>
      <c r="AI228" s="84">
        <v>24159179.600224763</v>
      </c>
      <c r="AJ228" s="84">
        <v>8920015.7398203313</v>
      </c>
      <c r="AK228">
        <f>AF228*'Colombia-IO-Data'!AN41</f>
        <v>133519160.84492357</v>
      </c>
      <c r="AL228">
        <f>AI228*'Colombia-IO-Data'!$AN41</f>
        <v>17619716.276252139</v>
      </c>
      <c r="AM228">
        <f>AJ228*'Colombia-IO-Data'!$AN41</f>
        <v>6505524.9853714136</v>
      </c>
      <c r="AN228">
        <f>'Colombia-IO-Data'!$AO41*AK228</f>
        <v>50068103.860921234</v>
      </c>
      <c r="AO228">
        <f>'Colombia-IO-Data'!$AO41*AL228</f>
        <v>6607184.9084190624</v>
      </c>
      <c r="AP228">
        <f>'Colombia-IO-Data'!$AO41*AM228</f>
        <v>2439494.8153973357</v>
      </c>
      <c r="AQ228">
        <f>(AN228*'Default-Data'!$F$19/geo_dollar_index)/'Colombia-IO-Data'!$AP41</f>
        <v>3750.4649676665276</v>
      </c>
      <c r="AR228">
        <f>(AO228*'Default-Data'!$F$19/geo_dollar_index)/'Colombia-IO-Data'!$AP41</f>
        <v>494.9261829997476</v>
      </c>
      <c r="AS228">
        <f>(AP228*'Default-Data'!$F$19/geo_dollar_index)/'Colombia-IO-Data'!$AP41</f>
        <v>182.73589647745627</v>
      </c>
      <c r="AT228" s="84">
        <v>54493.965846164661</v>
      </c>
      <c r="AU228" s="84">
        <v>72420.64603175658</v>
      </c>
      <c r="AV228">
        <f>AG228*'Colombia-IO-Data'!AN41</f>
        <v>0</v>
      </c>
      <c r="AW228">
        <f>AT228*'Colombia-IO-Data'!$AN41</f>
        <v>39743.411525789677</v>
      </c>
      <c r="AX228">
        <f>AU228*'Colombia-IO-Data'!$AN41</f>
        <v>52817.655927793377</v>
      </c>
      <c r="AY228">
        <f>AV228*'Colombia-IO-Data'!$AO41</f>
        <v>0</v>
      </c>
      <c r="AZ228">
        <f>AW228*'Colombia-IO-Data'!$AO41</f>
        <v>14903.308584838422</v>
      </c>
      <c r="BA228">
        <f>AX228*'Colombia-IO-Data'!$AO41</f>
        <v>19805.995378855052</v>
      </c>
      <c r="BB228">
        <f>(Calculations!AY228*'Default-Data'!$F$19/geo_dollar_index)/'Colombia-IO-Data'!$AP41</f>
        <v>0</v>
      </c>
      <c r="BC228">
        <f>(Calculations!AZ228*'Default-Data'!$F$19/geo_dollar_index)/'Colombia-IO-Data'!$AP41</f>
        <v>1.11636615808386</v>
      </c>
      <c r="BD228">
        <f>(Calculations!BA228*'Default-Data'!$F$19/geo_dollar_index)/'Colombia-IO-Data'!$AP41</f>
        <v>1.4836130408393355</v>
      </c>
      <c r="BF228" t="s">
        <v>956</v>
      </c>
      <c r="BG228">
        <f t="shared" si="430"/>
        <v>183074082.25814763</v>
      </c>
      <c r="BH228">
        <f t="shared" si="431"/>
        <v>0</v>
      </c>
      <c r="BJ228" s="84">
        <v>34433793.907837629</v>
      </c>
      <c r="BK228" s="84">
        <v>9121890.8385159373</v>
      </c>
      <c r="BL228">
        <f>BG228*'Mexico-IO-Data'!AQ41</f>
        <v>137515304.79953697</v>
      </c>
      <c r="BM228">
        <f>BJ228*'Mexico-IO-Data'!$AQ41</f>
        <v>25864795.312554378</v>
      </c>
      <c r="BN228">
        <f>BK228*'Mexico-IO-Data'!$AQ41</f>
        <v>6851868.8365610885</v>
      </c>
      <c r="BO228">
        <f>BG228*'Mexico-IO-Data'!AQ41</f>
        <v>137515304.79953697</v>
      </c>
      <c r="BP228">
        <f>BJ228*'Mexico-IO-Data'!$AR41</f>
        <v>11440627.117825512</v>
      </c>
      <c r="BQ228">
        <f>BK228*'Mexico-IO-Data'!$AR41</f>
        <v>3030747.9905435471</v>
      </c>
      <c r="BR228">
        <f>(BO228*'Default-Data'!$F$19/geo_dollar_index)/'Mexico-IO-Data'!$AS41</f>
        <v>28151.340439558659</v>
      </c>
      <c r="BS228">
        <f>(BP228*'Default-Data'!$F$19/geo_dollar_index)/'Mexico-IO-Data'!$AS41</f>
        <v>2342.0592297377302</v>
      </c>
      <c r="BT228">
        <f>(BQ228*'Default-Data'!$F$19/geo_dollar_index)/'Mexico-IO-Data'!$AS41</f>
        <v>620.43725673061942</v>
      </c>
      <c r="BU228" s="84">
        <v>59157.097262036899</v>
      </c>
      <c r="BV228" s="84">
        <v>16263.455117662699</v>
      </c>
      <c r="BW228">
        <f>BH228*'Mexico-IO-Data'!AQ41</f>
        <v>0</v>
      </c>
      <c r="BX228">
        <f>BU228*'Mexico-IO-Data'!$AQ41</f>
        <v>44435.597659170096</v>
      </c>
      <c r="BY228">
        <f>BV228*'Mexico-IO-Data'!$AQ41</f>
        <v>12216.223946136659</v>
      </c>
      <c r="BZ228">
        <f>BH228*'Mexico-IO-Data'!AR41</f>
        <v>0</v>
      </c>
      <c r="CA228">
        <f>BU228*'Mexico-IO-Data'!$AR41</f>
        <v>19654.944005280013</v>
      </c>
      <c r="CB228">
        <f>BV228*'Mexico-IO-Data'!$AR41</f>
        <v>5403.5325339598749</v>
      </c>
      <c r="CC228">
        <f>(BZ228*'Default-Data'!$F$19/geo_dollar_index)/'Mexico-IO-Data'!$AS41</f>
        <v>0</v>
      </c>
      <c r="CD228">
        <f>(CA228*'Default-Data'!$F$19/geo_dollar_index)/'Mexico-IO-Data'!$AS41</f>
        <v>4.0236468283998841</v>
      </c>
      <c r="CE228">
        <f>(CB228*'Default-Data'!$F$19/geo_dollar_index)/'Mexico-IO-Data'!$AS41</f>
        <v>1.1061800296445818</v>
      </c>
      <c r="CG228" t="s">
        <v>299</v>
      </c>
      <c r="CH228">
        <f t="shared" si="432"/>
        <v>183074082.25814763</v>
      </c>
      <c r="CI228">
        <f t="shared" si="433"/>
        <v>0</v>
      </c>
      <c r="CK228" s="84">
        <v>9152943.0878590047</v>
      </c>
      <c r="CL228" s="84">
        <v>3372344.1731100082</v>
      </c>
      <c r="CM228">
        <f>CH228*'Philippines-IO-Data'!AN41</f>
        <v>88699356.077438891</v>
      </c>
      <c r="CN228">
        <f>CK228*'Philippines-IO-Data'!$AN41</f>
        <v>4434599.0873888833</v>
      </c>
      <c r="CO228">
        <f>CL228*'Philippines-IO-Data'!$AN41</f>
        <v>1633900.0744221862</v>
      </c>
      <c r="CP228">
        <f>CH228*'Philippines-IO-Data'!AO41</f>
        <v>34711257.894441552</v>
      </c>
      <c r="CQ228">
        <f>CK228*'Philippines-IO-Data'!$AO41</f>
        <v>1735418.6026606755</v>
      </c>
      <c r="CR228">
        <f>CL228*'Philippines-IO-Data'!$AO41</f>
        <v>639404.04265732225</v>
      </c>
      <c r="CS228" s="31">
        <f>(CP228*'Default-Data'!$F$19/geo_dollar_index)/'Philippines-IO-Data'!$AP41</f>
        <v>6876.4622667003769</v>
      </c>
      <c r="CT228" s="31">
        <f>(CQ228*'Default-Data'!$F$19/geo_dollar_index)/'Philippines-IO-Data'!$AP41</f>
        <v>343.79452840390991</v>
      </c>
      <c r="CU228" s="31">
        <f>(CR228*'Default-Data'!$F$19/geo_dollar_index)/'Philippines-IO-Data'!$AP41</f>
        <v>126.66892642956732</v>
      </c>
      <c r="CV228" s="84">
        <v>20774.078221272746</v>
      </c>
      <c r="CW228" s="84">
        <v>8729.7514455427408</v>
      </c>
      <c r="CX228">
        <f>CI228*'Philippines-IO-Data'!AN41</f>
        <v>0</v>
      </c>
      <c r="CY228">
        <f>CV228*'Philippines-IO-Data'!$AN41</f>
        <v>10065.03672502902</v>
      </c>
      <c r="CZ228">
        <f>CW228*'Philippines-IO-Data'!$AN41</f>
        <v>4229.5628216990372</v>
      </c>
      <c r="DA228">
        <f>CI228*'Philippines-IO-Data'!AO41</f>
        <v>0</v>
      </c>
      <c r="DB228">
        <f>CV228*'Philippines-IO-Data'!$AO41</f>
        <v>3938.8119703427215</v>
      </c>
      <c r="DC228">
        <f>CW228*'Philippines-IO-Data'!$AO41</f>
        <v>1655.1805151388228</v>
      </c>
      <c r="DD228" s="31">
        <f>(DA228*'Default-Data'!$F$19/geo_dollar_index)/'Philippines-IO-Data'!$AP41</f>
        <v>0</v>
      </c>
      <c r="DE228" s="31">
        <f>(DB228*'Default-Data'!$F$19/geo_dollar_index)/'Philippines-IO-Data'!$AP41</f>
        <v>0.78029704288033674</v>
      </c>
      <c r="DF228" s="31">
        <f>(DC228*'Default-Data'!$F$19/geo_dollar_index)/'Philippines-IO-Data'!$AP41</f>
        <v>0.32789898860889211</v>
      </c>
      <c r="DH228" t="s">
        <v>956</v>
      </c>
      <c r="DI228">
        <f t="shared" si="434"/>
        <v>183074082.25814763</v>
      </c>
      <c r="DJ228">
        <f t="shared" si="435"/>
        <v>0</v>
      </c>
      <c r="DL228" s="84">
        <v>20837442.975661129</v>
      </c>
      <c r="DM228" s="84">
        <v>19582922.832180679</v>
      </c>
      <c r="DN228">
        <f>DI228*'SouthAfrica-IO-Data'!AR41</f>
        <v>77998252.28824541</v>
      </c>
      <c r="DO228">
        <f>DL228*'SouthAfrica-IO-Data'!$AR41</f>
        <v>8877740.1705926694</v>
      </c>
      <c r="DP228">
        <f>DM228*'SouthAfrica-IO-Data'!$AR41</f>
        <v>8343255.0187627235</v>
      </c>
      <c r="DQ228">
        <f>DI228*'SouthAfrica-IO-Data'!AS41</f>
        <v>50352687.605100669</v>
      </c>
      <c r="DR228">
        <f>DL228*'SouthAfrica-IO-Data'!$AS41</f>
        <v>5731129.4078376787</v>
      </c>
      <c r="DS228">
        <f>DM228*'SouthAfrica-IO-Data'!$AS41</f>
        <v>5386086.2422523666</v>
      </c>
      <c r="DT228">
        <f>(DQ228*'Default-Data'!$F$19/geo_dollar_index)/'SouthAfrica-IO-Data'!$AT41</f>
        <v>2457.5555860304644</v>
      </c>
      <c r="DU228">
        <f>(DR228*'Default-Data'!$F$19/geo_dollar_index)/'SouthAfrica-IO-Data'!$AT41</f>
        <v>279.71831813538</v>
      </c>
      <c r="DV228">
        <f>(DS228*'Default-Data'!$F$19/geo_dollar_index)/'SouthAfrica-IO-Data'!$AT41</f>
        <v>262.87785143266677</v>
      </c>
      <c r="DW228" s="84">
        <v>35777.098684644661</v>
      </c>
      <c r="DX228" s="84">
        <v>51508.710901748113</v>
      </c>
      <c r="DY228">
        <f>DJ228*'SouthAfrica-IO-Data'!AR41</f>
        <v>0</v>
      </c>
      <c r="DZ228">
        <f>DW228*'SouthAfrica-IO-Data'!$AR41</f>
        <v>15242.742910006724</v>
      </c>
      <c r="EA228">
        <f>DX228*'SouthAfrica-IO-Data'!$AR41</f>
        <v>21945.156727819922</v>
      </c>
      <c r="EB228">
        <f>DJ228*'SouthAfrica-IO-Data'!$AS41</f>
        <v>0</v>
      </c>
      <c r="EC228">
        <f>DZ228*'SouthAfrica-IO-Data'!$AS41</f>
        <v>4192.3633456219268</v>
      </c>
      <c r="ED228">
        <f>EA228*'SouthAfrica-IO-Data'!$AS41</f>
        <v>6035.7949499523565</v>
      </c>
      <c r="EE228">
        <f>(EB228*'Default-Data'!$F$19/geo_dollar_index)/'SouthAfrica-IO-Data'!$AT41</f>
        <v>0</v>
      </c>
      <c r="EF228">
        <f>(EC228*'Default-Data'!$F$19/geo_dollar_index)/'SouthAfrica-IO-Data'!$AT41</f>
        <v>0.20461600857346993</v>
      </c>
      <c r="EG228">
        <f>(ED228*'Default-Data'!$F$19/geo_dollar_index)/'SouthAfrica-IO-Data'!$AT41</f>
        <v>0.29458808061493191</v>
      </c>
      <c r="EI228" s="15" t="s">
        <v>114</v>
      </c>
      <c r="EJ228">
        <v>0</v>
      </c>
      <c r="EK228">
        <v>0</v>
      </c>
      <c r="EM228" s="84">
        <v>0</v>
      </c>
      <c r="EN228" s="84">
        <v>52358904.949786671</v>
      </c>
      <c r="EO228">
        <f>EJ228*'Zambia-IO-Data'!BO39</f>
        <v>0</v>
      </c>
      <c r="EP228">
        <f>EM228*'Zambia-IO-Data'!$BO39</f>
        <v>0</v>
      </c>
      <c r="EQ228">
        <f>EN228*'Zambia-IO-Data'!$BO39</f>
        <v>0</v>
      </c>
      <c r="ER228">
        <f>EJ228*'Zambia-IO-Data'!BN39</f>
        <v>0</v>
      </c>
      <c r="ES228">
        <f>EM228*'Zambia-IO-Data'!$BN39</f>
        <v>0</v>
      </c>
      <c r="ET228">
        <f>EN228*'Zambia-IO-Data'!$BN39</f>
        <v>0</v>
      </c>
      <c r="EU228" s="84">
        <v>0</v>
      </c>
      <c r="EV228" s="84">
        <v>0</v>
      </c>
      <c r="EW228" s="84">
        <v>0</v>
      </c>
      <c r="EX228" s="84">
        <v>0</v>
      </c>
      <c r="EY228" s="84">
        <v>21198.603435035257</v>
      </c>
      <c r="EZ228">
        <f>EK228*'Zambia-IO-Data'!BO39</f>
        <v>0</v>
      </c>
      <c r="FA228">
        <f>EX228*'Zambia-IO-Data'!$BO39</f>
        <v>0</v>
      </c>
      <c r="FB228">
        <f>EY228*'Zambia-IO-Data'!$BO39</f>
        <v>0</v>
      </c>
      <c r="FC228">
        <f>EK228*'Zambia-IO-Data'!BN39</f>
        <v>0</v>
      </c>
      <c r="FD228">
        <f>EX228*'Zambia-IO-Data'!$BN39</f>
        <v>0</v>
      </c>
      <c r="FE228">
        <f>EY228*'Zambia-IO-Data'!$BN39</f>
        <v>0</v>
      </c>
      <c r="FF228" s="84">
        <v>0</v>
      </c>
      <c r="FG228" s="84">
        <v>0</v>
      </c>
      <c r="FH228" s="84">
        <v>0</v>
      </c>
      <c r="FJ228" t="s">
        <v>299</v>
      </c>
      <c r="FK228">
        <f t="shared" si="436"/>
        <v>183074082.25814763</v>
      </c>
      <c r="FL228">
        <f t="shared" si="437"/>
        <v>0</v>
      </c>
      <c r="FN228">
        <v>12635167.780351102</v>
      </c>
      <c r="FO228">
        <v>5039218.2320921123</v>
      </c>
      <c r="FP228">
        <f>FK228*CustomRegion1!C37</f>
        <v>88699356.077438891</v>
      </c>
      <c r="FQ228">
        <f>FN228*CustomRegion1!$C37</f>
        <v>6121736.2513784664</v>
      </c>
      <c r="FR228">
        <f>FO228*CustomRegion1!$C37</f>
        <v>2441500.2211508718</v>
      </c>
      <c r="FS228">
        <f>FK228*CustomRegion1!D37</f>
        <v>34711257.894441552</v>
      </c>
      <c r="FT228">
        <f>FN228*CustomRegion1!$D37</f>
        <v>2395656.2390129738</v>
      </c>
      <c r="FU228">
        <f>FO228*CustomRegion1!$D37</f>
        <v>955447.1145395377</v>
      </c>
      <c r="FV228">
        <f>(FS228*'Default-Data'!$C$58/geo_dollar_index)/CustomRegion1!$E37</f>
        <v>6905.1957474839592</v>
      </c>
      <c r="FW228">
        <f>(FT228*'Default-Data'!$C$58/geo_dollar_index)/CustomRegion1!$E37</f>
        <v>476.57377685280642</v>
      </c>
      <c r="FX228">
        <f>(FU228*'Default-Data'!$C$58/geo_dollar_index)/CustomRegion1!$E37</f>
        <v>190.06944007410132</v>
      </c>
      <c r="FY228">
        <v>32378.576396313008</v>
      </c>
      <c r="FZ228">
        <v>13631.896059538805</v>
      </c>
      <c r="GA228">
        <f>FL228*CustomRegion1!C37</f>
        <v>0</v>
      </c>
      <c r="GB228">
        <f>FY228*CustomRegion1!$C37</f>
        <v>15687.413759679303</v>
      </c>
      <c r="GC228">
        <f>FZ228*CustomRegion1!$C37</f>
        <v>6604.6509024182551</v>
      </c>
      <c r="GD228">
        <f>FL228*CustomRegion1!D37</f>
        <v>0</v>
      </c>
      <c r="GE228">
        <f>FY228*CustomRegion1!$D37</f>
        <v>6139.05093328567</v>
      </c>
      <c r="GF228">
        <f>FZ228*CustomRegion1!$D37</f>
        <v>2584.6381632854773</v>
      </c>
      <c r="GG228">
        <f>(GD228*'Default-Data'!$C$58/geo_dollar_index)/CustomRegion1!$E37</f>
        <v>0</v>
      </c>
      <c r="GH228">
        <f>(GE228*'Default-Data'!$C$58/geo_dollar_index)/CustomRegion1!$E37</f>
        <v>1.2212564732463909</v>
      </c>
      <c r="GI228">
        <f>(GF228*'Default-Data'!$C$58/geo_dollar_index)/CustomRegion1!$E37</f>
        <v>0.51416841499027344</v>
      </c>
      <c r="GK228" t="s">
        <v>62</v>
      </c>
      <c r="GL228">
        <f t="shared" si="438"/>
        <v>183074082.25814763</v>
      </c>
      <c r="GM228">
        <f t="shared" si="439"/>
        <v>0</v>
      </c>
      <c r="GO228">
        <v>1537479.237218529</v>
      </c>
      <c r="GP228">
        <v>256302.36742469668</v>
      </c>
      <c r="GQ228">
        <f>GL228*CustomRegion2!C41</f>
        <v>155488500.50608435</v>
      </c>
      <c r="GR228">
        <f>GO228*CustomRegion2!$C41</f>
        <v>1305812.0418009532</v>
      </c>
      <c r="GS228">
        <f>GP228*CustomRegion2!$C41</f>
        <v>217682.75604862126</v>
      </c>
      <c r="GT228">
        <f>GL228*CustomRegion2!D41</f>
        <v>6971116.5672293752</v>
      </c>
      <c r="GU228">
        <f>GO228*CustomRegion2!$D41</f>
        <v>58544.316323444378</v>
      </c>
      <c r="GV228">
        <f>GP228*CustomRegion2!$D41</f>
        <v>9759.5118748432051</v>
      </c>
      <c r="GW228">
        <f>(GT228*'Default-Data'!$C$59/geo_dollar_index)/CustomRegion2!$E41</f>
        <v>2338.4261150147422</v>
      </c>
      <c r="GX228">
        <f>(GU228*'Default-Data'!$C$59/geo_dollar_index)/CustomRegion2!$E41</f>
        <v>19.638397501483297</v>
      </c>
      <c r="GY228">
        <f>(GV228*'Default-Data'!$C$59/geo_dollar_index)/CustomRegion2!$E41</f>
        <v>3.2737793462260596</v>
      </c>
      <c r="GZ228">
        <v>6956.1833573279328</v>
      </c>
      <c r="HA228">
        <v>716.92607614251756</v>
      </c>
      <c r="HB228">
        <f>GM228*CustomRegion2!C41</f>
        <v>0</v>
      </c>
      <c r="HC228">
        <f>GZ228*CustomRegion2!$C41</f>
        <v>5908.0264455520082</v>
      </c>
      <c r="HD228">
        <f>HA228*CustomRegion2!$C41</f>
        <v>608.89973707979539</v>
      </c>
      <c r="HE228">
        <f>GM228*CustomRegion2!D41</f>
        <v>0</v>
      </c>
      <c r="HF228">
        <f>GZ228*CustomRegion2!$D41</f>
        <v>264.87837299971432</v>
      </c>
      <c r="HG228">
        <f>HA228*CustomRegion2!$D41</f>
        <v>27.299195960620086</v>
      </c>
      <c r="HH228">
        <f>(HE228*'Default-Data'!$C$59/geo_dollar_index)/CustomRegion2!$E41</f>
        <v>0</v>
      </c>
      <c r="HI228">
        <f>(HF228*'Default-Data'!$C$59/geo_dollar_index)/CustomRegion2!$E41</f>
        <v>8.8852122719750126E-2</v>
      </c>
      <c r="HJ228">
        <f>(HG228*'Default-Data'!$C$59/geo_dollar_index)/CustomRegion2!$E41</f>
        <v>9.1573784683664557E-3</v>
      </c>
      <c r="HL228" s="15" t="s">
        <v>114</v>
      </c>
      <c r="HM228">
        <f t="shared" si="440"/>
        <v>0</v>
      </c>
      <c r="HN228">
        <f t="shared" si="441"/>
        <v>0</v>
      </c>
      <c r="HP228">
        <v>0</v>
      </c>
      <c r="HQ228">
        <v>52358904.949786671</v>
      </c>
      <c r="HR228">
        <f>HM228*CustomRegion3!D40</f>
        <v>0</v>
      </c>
      <c r="HS228">
        <f>HP228*CustomRegion3!$D40</f>
        <v>0</v>
      </c>
      <c r="HT228">
        <f>HQ228*CustomRegion3!$D40</f>
        <v>0</v>
      </c>
      <c r="HU228">
        <f>HM228*CustomRegion3!E40</f>
        <v>0</v>
      </c>
      <c r="HV228">
        <f>HP228*CustomRegion3!E$12</f>
        <v>0</v>
      </c>
      <c r="HW228">
        <f>HQ228*CustomRegion3!F$12</f>
        <v>5407230428.8828468</v>
      </c>
      <c r="HX228">
        <v>0</v>
      </c>
      <c r="HY228">
        <v>0</v>
      </c>
      <c r="HZ228">
        <v>0</v>
      </c>
      <c r="IA228">
        <v>0</v>
      </c>
      <c r="IB228">
        <v>21198.603435035257</v>
      </c>
      <c r="IC228">
        <f>HN228*CustomRegion3!D40</f>
        <v>0</v>
      </c>
      <c r="ID228">
        <f>IA228*CustomRegion3!$D40</f>
        <v>0</v>
      </c>
      <c r="IE228">
        <f>IB228*CustomRegion3!$D40</f>
        <v>0</v>
      </c>
      <c r="IF228">
        <f>HN228*CustomRegion3!E40</f>
        <v>0</v>
      </c>
      <c r="IG228">
        <f>IA228*CustomRegion3!$E40</f>
        <v>0</v>
      </c>
      <c r="IH228">
        <f>IB228*CustomRegion3!$E40</f>
        <v>0</v>
      </c>
      <c r="II228">
        <v>0</v>
      </c>
      <c r="IJ228">
        <v>0</v>
      </c>
      <c r="IK228">
        <v>0</v>
      </c>
    </row>
    <row r="229" spans="30:245" x14ac:dyDescent="0.3">
      <c r="AD229">
        <v>228</v>
      </c>
      <c r="AE229" t="s">
        <v>300</v>
      </c>
      <c r="AF229">
        <f>'Geothermal-Inputs'!B31*'Geothermal-Inputs'!C31</f>
        <v>28945.653325452757</v>
      </c>
      <c r="AG229">
        <v>0</v>
      </c>
      <c r="AI229" s="84">
        <v>11616.836763625233</v>
      </c>
      <c r="AJ229" s="84">
        <v>17686421.785508711</v>
      </c>
      <c r="AK229">
        <f>AF229*'Colombia-IO-Data'!AN42</f>
        <v>17526.98227344246</v>
      </c>
      <c r="AL229">
        <f>AI229*'Colombia-IO-Data'!$AN42</f>
        <v>7034.1508529881958</v>
      </c>
      <c r="AM229">
        <f>AJ229*'Colombia-IO-Data'!$AN42</f>
        <v>10709366.191526063</v>
      </c>
      <c r="AN229">
        <f>'Colombia-IO-Data'!$AO42*AK229</f>
        <v>14714.882302149417</v>
      </c>
      <c r="AO229">
        <f>'Colombia-IO-Data'!$AO42*AL229</f>
        <v>5905.5632214635407</v>
      </c>
      <c r="AP229">
        <f>'Colombia-IO-Data'!$AO42*AM229</f>
        <v>8991112.1367256697</v>
      </c>
      <c r="AQ229">
        <f>(AN229*'Default-Data'!$F$19/geo_dollar_index)/'Colombia-IO-Data'!$AP42</f>
        <v>1.1022516596763356</v>
      </c>
      <c r="AR229">
        <f>(AO229*'Default-Data'!$F$19/geo_dollar_index)/'Colombia-IO-Data'!$AP42</f>
        <v>0.44236961795004487</v>
      </c>
      <c r="AS229">
        <f>(AP229*'Default-Data'!$F$19/geo_dollar_index)/'Colombia-IO-Data'!$AP42</f>
        <v>673.49966323511012</v>
      </c>
      <c r="AT229" s="84">
        <v>31.412194951343793</v>
      </c>
      <c r="AU229" s="84">
        <v>35576.061018932785</v>
      </c>
      <c r="AV229">
        <f>AG229*'Colombia-IO-Data'!AN42</f>
        <v>0</v>
      </c>
      <c r="AW229">
        <f>AT229*'Colombia-IO-Data'!$AN42</f>
        <v>19.020506391472498</v>
      </c>
      <c r="AX229">
        <f>AU229*'Colombia-IO-Data'!$AN42</f>
        <v>21541.783280097687</v>
      </c>
      <c r="AY229">
        <f>AV229*'Colombia-IO-Data'!$AO42</f>
        <v>0</v>
      </c>
      <c r="AZ229">
        <f>AW229*'Colombia-IO-Data'!$AO42</f>
        <v>15.968779366080037</v>
      </c>
      <c r="BA229">
        <f>AX229*'Colombia-IO-Data'!$AO42</f>
        <v>18085.532386562343</v>
      </c>
      <c r="BB229">
        <f>(Calculations!AY229*'Default-Data'!$F$19/geo_dollar_index)/'Colombia-IO-Data'!$AP42</f>
        <v>0</v>
      </c>
      <c r="BC229">
        <f>(Calculations!AZ229*'Default-Data'!$F$19/geo_dollar_index)/'Colombia-IO-Data'!$AP42</f>
        <v>1.1961776654303147E-3</v>
      </c>
      <c r="BD229">
        <f>(Calculations!BA229*'Default-Data'!$F$19/geo_dollar_index)/'Colombia-IO-Data'!$AP42</f>
        <v>1.3547378551785336</v>
      </c>
      <c r="BF229" t="s">
        <v>957</v>
      </c>
      <c r="BG229">
        <f t="shared" si="430"/>
        <v>28945.653325452757</v>
      </c>
      <c r="BH229">
        <f t="shared" si="431"/>
        <v>0</v>
      </c>
      <c r="BJ229" s="84">
        <v>6981.954438213008</v>
      </c>
      <c r="BK229" s="84">
        <v>11643401.196581993</v>
      </c>
      <c r="BL229">
        <f>BG229*'Mexico-IO-Data'!AQ42</f>
        <v>20742.869806044262</v>
      </c>
      <c r="BM229">
        <f>BJ229*'Mexico-IO-Data'!$AQ42</f>
        <v>5003.3685636743185</v>
      </c>
      <c r="BN229">
        <f>BK229*'Mexico-IO-Data'!$AQ42</f>
        <v>8343828.0837788805</v>
      </c>
      <c r="BO229">
        <f>BG229*'Mexico-IO-Data'!AQ42</f>
        <v>20742.869806044262</v>
      </c>
      <c r="BP229">
        <f>BJ229*'Mexico-IO-Data'!$AR42</f>
        <v>4932.4646490080204</v>
      </c>
      <c r="BQ229">
        <f>BK229*'Mexico-IO-Data'!$AR42</f>
        <v>8225585.7302697366</v>
      </c>
      <c r="BR229">
        <f>(BO229*'Default-Data'!$F$19/geo_dollar_index)/'Mexico-IO-Data'!$AS42</f>
        <v>11.242007645190768</v>
      </c>
      <c r="BS229">
        <f>(BP229*'Default-Data'!$F$19/geo_dollar_index)/'Mexico-IO-Data'!$AS42</f>
        <v>2.6732465571192834</v>
      </c>
      <c r="BT229">
        <f>(BQ229*'Default-Data'!$F$19/geo_dollar_index)/'Mexico-IO-Data'!$AS42</f>
        <v>4458.0185157850738</v>
      </c>
      <c r="BU229" s="84">
        <v>29.753801428656129</v>
      </c>
      <c r="BV229" s="84">
        <v>20759.065870202969</v>
      </c>
      <c r="BW229">
        <f>BH229*'Mexico-IO-Data'!AQ42</f>
        <v>0</v>
      </c>
      <c r="BX229">
        <f>BU229*'Mexico-IO-Data'!$AQ42</f>
        <v>21.322000313145605</v>
      </c>
      <c r="BY229">
        <f>BV229*'Mexico-IO-Data'!$AQ42</f>
        <v>14876.243966553544</v>
      </c>
      <c r="BZ229">
        <f>BH229*'Mexico-IO-Data'!AR42</f>
        <v>0</v>
      </c>
      <c r="CA229">
        <f>BU229*'Mexico-IO-Data'!$AR42</f>
        <v>21.019841223428692</v>
      </c>
      <c r="CB229">
        <f>BV229*'Mexico-IO-Data'!$AR42</f>
        <v>14665.429208588774</v>
      </c>
      <c r="CC229">
        <f>(BZ229*'Default-Data'!$F$19/geo_dollar_index)/'Mexico-IO-Data'!$AS42</f>
        <v>0</v>
      </c>
      <c r="CD229">
        <f>(CA229*'Default-Data'!$F$19/geo_dollar_index)/'Mexico-IO-Data'!$AS42</f>
        <v>1.1392117770783311E-2</v>
      </c>
      <c r="CE229">
        <f>(CB229*'Default-Data'!$F$19/geo_dollar_index)/'Mexico-IO-Data'!$AS42</f>
        <v>7.9482187770815527</v>
      </c>
      <c r="CG229" t="s">
        <v>300</v>
      </c>
      <c r="CH229">
        <f t="shared" si="432"/>
        <v>28945.653325452757</v>
      </c>
      <c r="CI229">
        <f t="shared" si="433"/>
        <v>0</v>
      </c>
      <c r="CK229" s="84">
        <v>228262.07040997123</v>
      </c>
      <c r="CL229" s="84">
        <v>11546605.60024965</v>
      </c>
      <c r="CM229">
        <f>CH229*'Philippines-IO-Data'!AN42</f>
        <v>16123.248850951484</v>
      </c>
      <c r="CN229">
        <f>CK229*'Philippines-IO-Data'!$AN42</f>
        <v>127146.0734733929</v>
      </c>
      <c r="CO229">
        <f>CL229*'Philippines-IO-Data'!$AN42</f>
        <v>6431666.7301791906</v>
      </c>
      <c r="CP229">
        <f>CH229*'Philippines-IO-Data'!AO42</f>
        <v>13693.595072391359</v>
      </c>
      <c r="CQ229">
        <f>CK229*'Philippines-IO-Data'!$AO42</f>
        <v>107986.10511345023</v>
      </c>
      <c r="CR229">
        <f>CL229*'Philippines-IO-Data'!$AO42</f>
        <v>5462462.3522105943</v>
      </c>
      <c r="CS229" s="31">
        <f>(CP229*'Default-Data'!$F$19/geo_dollar_index)/'Philippines-IO-Data'!$AP42</f>
        <v>2.7127651235552648</v>
      </c>
      <c r="CT229" s="31">
        <f>(CQ229*'Default-Data'!$F$19/geo_dollar_index)/'Philippines-IO-Data'!$AP42</f>
        <v>21.392551644159528</v>
      </c>
      <c r="CU229" s="31">
        <f>(CR229*'Default-Data'!$F$19/geo_dollar_index)/'Philippines-IO-Data'!$AP42</f>
        <v>1082.1392979325749</v>
      </c>
      <c r="CV229" s="84">
        <v>65.43858686345942</v>
      </c>
      <c r="CW229" s="84">
        <v>29889.890164125765</v>
      </c>
      <c r="CX229">
        <f>CI229*'Philippines-IO-Data'!AN42</f>
        <v>0</v>
      </c>
      <c r="CY229">
        <f>CV229*'Philippines-IO-Data'!$AN42</f>
        <v>36.450468351543343</v>
      </c>
      <c r="CZ229">
        <f>CW229*'Philippines-IO-Data'!$AN42</f>
        <v>16649.205731350296</v>
      </c>
      <c r="DA229">
        <f>CI229*'Philippines-IO-Data'!AO42</f>
        <v>0</v>
      </c>
      <c r="DB229">
        <f>CV229*'Philippines-IO-Data'!$AO42</f>
        <v>30.957653660204805</v>
      </c>
      <c r="DC229">
        <f>CW229*'Philippines-IO-Data'!$AO42</f>
        <v>14140.294159672054</v>
      </c>
      <c r="DD229" s="31">
        <f>(DA229*'Default-Data'!$F$19/geo_dollar_index)/'Philippines-IO-Data'!$AP42</f>
        <v>0</v>
      </c>
      <c r="DE229" s="31">
        <f>(DB229*'Default-Data'!$F$19/geo_dollar_index)/'Philippines-IO-Data'!$AP42</f>
        <v>6.1328557411359699E-3</v>
      </c>
      <c r="DF229" s="31">
        <f>(DC229*'Default-Data'!$F$19/geo_dollar_index)/'Philippines-IO-Data'!$AP42</f>
        <v>2.8012582985245036</v>
      </c>
      <c r="DH229" t="s">
        <v>957</v>
      </c>
      <c r="DI229">
        <f t="shared" si="434"/>
        <v>28945.653325452757</v>
      </c>
      <c r="DJ229">
        <f t="shared" si="435"/>
        <v>0</v>
      </c>
      <c r="DL229" s="84">
        <v>63566.640977708506</v>
      </c>
      <c r="DM229" s="84">
        <v>55084757.205351382</v>
      </c>
      <c r="DN229">
        <f>DI229*'SouthAfrica-IO-Data'!AR42</f>
        <v>17916.850618196589</v>
      </c>
      <c r="DO229">
        <f>DL229*'SouthAfrica-IO-Data'!$AR42</f>
        <v>39346.633426879918</v>
      </c>
      <c r="DP229">
        <f>DM229*'SouthAfrica-IO-Data'!$AR42</f>
        <v>34096496.46152775</v>
      </c>
      <c r="DQ229">
        <f>DI229*'SouthAfrica-IO-Data'!AS42</f>
        <v>15803.148947138054</v>
      </c>
      <c r="DR229">
        <f>DL229*'SouthAfrica-IO-Data'!$AS42</f>
        <v>34704.799513253485</v>
      </c>
      <c r="DS229">
        <f>DM229*'SouthAfrica-IO-Data'!$AS42</f>
        <v>30074036.092584476</v>
      </c>
      <c r="DT229">
        <f>(DQ229*'Default-Data'!$F$19/geo_dollar_index)/'SouthAfrica-IO-Data'!$AT42</f>
        <v>0.73832072448743435</v>
      </c>
      <c r="DU229">
        <f>(DR229*'Default-Data'!$F$19/geo_dollar_index)/'SouthAfrica-IO-Data'!$AT42</f>
        <v>1.6214029751619117</v>
      </c>
      <c r="DV229">
        <f>(DS229*'Default-Data'!$F$19/geo_dollar_index)/'SouthAfrica-IO-Data'!$AT42</f>
        <v>1405.0544097516345</v>
      </c>
      <c r="DW229" s="84">
        <v>85.016610723078671</v>
      </c>
      <c r="DX229" s="84">
        <v>144888.73077316166</v>
      </c>
      <c r="DY229">
        <f>DJ229*'SouthAfrica-IO-Data'!AR42</f>
        <v>0</v>
      </c>
      <c r="DZ229">
        <f>DW229*'SouthAfrica-IO-Data'!$AR42</f>
        <v>52.623787663875262</v>
      </c>
      <c r="EA229">
        <f>DX229*'SouthAfrica-IO-Data'!$AR42</f>
        <v>89683.577576746087</v>
      </c>
      <c r="EB229">
        <f>DJ229*'SouthAfrica-IO-Data'!$AS42</f>
        <v>0</v>
      </c>
      <c r="EC229">
        <f>DZ229*'SouthAfrica-IO-Data'!$AS42</f>
        <v>28.730446857232199</v>
      </c>
      <c r="ED229">
        <f>EA229*'SouthAfrica-IO-Data'!$AS42</f>
        <v>48963.584225313396</v>
      </c>
      <c r="EE229">
        <f>(EB229*'Default-Data'!$F$19/geo_dollar_index)/'SouthAfrica-IO-Data'!$AT42</f>
        <v>0</v>
      </c>
      <c r="EF229">
        <f>(EC229*'Default-Data'!$F$19/geo_dollar_index)/'SouthAfrica-IO-Data'!$AT42</f>
        <v>1.3422821242421404E-3</v>
      </c>
      <c r="EG229">
        <f>(ED229*'Default-Data'!$F$19/geo_dollar_index)/'SouthAfrica-IO-Data'!$AT42</f>
        <v>2.2875712365719245</v>
      </c>
      <c r="EI229" s="15" t="s">
        <v>115</v>
      </c>
      <c r="EJ229">
        <v>0</v>
      </c>
      <c r="EK229">
        <v>0</v>
      </c>
      <c r="EM229" s="84">
        <v>0</v>
      </c>
      <c r="EN229" s="84">
        <v>25471319.741977185</v>
      </c>
      <c r="EO229">
        <f>EJ229*'Zambia-IO-Data'!BO40</f>
        <v>0</v>
      </c>
      <c r="EP229">
        <f>EM229*'Zambia-IO-Data'!$BO40</f>
        <v>0</v>
      </c>
      <c r="EQ229">
        <f>EN229*'Zambia-IO-Data'!$BO40</f>
        <v>0</v>
      </c>
      <c r="ER229">
        <f>EJ229*'Zambia-IO-Data'!BN40</f>
        <v>0</v>
      </c>
      <c r="ES229">
        <f>EM229*'Zambia-IO-Data'!$BN40</f>
        <v>0</v>
      </c>
      <c r="ET229">
        <f>EN229*'Zambia-IO-Data'!$BN40</f>
        <v>0</v>
      </c>
      <c r="EU229" s="84">
        <v>0</v>
      </c>
      <c r="EV229" s="84">
        <v>0</v>
      </c>
      <c r="EW229" s="84">
        <v>0</v>
      </c>
      <c r="EX229" s="84">
        <v>0</v>
      </c>
      <c r="EY229" s="84">
        <v>22881.074295940209</v>
      </c>
      <c r="EZ229">
        <f>EK229*'Zambia-IO-Data'!BO40</f>
        <v>0</v>
      </c>
      <c r="FA229">
        <f>EX229*'Zambia-IO-Data'!$BO40</f>
        <v>0</v>
      </c>
      <c r="FB229">
        <f>EY229*'Zambia-IO-Data'!$BO40</f>
        <v>0</v>
      </c>
      <c r="FC229">
        <f>EK229*'Zambia-IO-Data'!BN40</f>
        <v>0</v>
      </c>
      <c r="FD229">
        <f>EX229*'Zambia-IO-Data'!$BN40</f>
        <v>0</v>
      </c>
      <c r="FE229">
        <f>EY229*'Zambia-IO-Data'!$BN40</f>
        <v>0</v>
      </c>
      <c r="FF229" s="84">
        <v>0</v>
      </c>
      <c r="FG229" s="84">
        <v>0</v>
      </c>
      <c r="FH229" s="84">
        <v>0</v>
      </c>
      <c r="FJ229" t="s">
        <v>300</v>
      </c>
      <c r="FK229">
        <f t="shared" si="436"/>
        <v>28945.653325452757</v>
      </c>
      <c r="FL229">
        <f t="shared" si="437"/>
        <v>0</v>
      </c>
      <c r="FN229">
        <v>282881.62984107522</v>
      </c>
      <c r="FO229">
        <v>13014323.12394527</v>
      </c>
      <c r="FP229">
        <f>FK229*CustomRegion1!C38</f>
        <v>16123.248850951484</v>
      </c>
      <c r="FQ229">
        <f>FN229*CustomRegion1!$C38</f>
        <v>157570.14920370808</v>
      </c>
      <c r="FR229">
        <f>FO229*CustomRegion1!$C38</f>
        <v>7249211.7553812293</v>
      </c>
      <c r="FS229">
        <f>FK229*CustomRegion1!D38</f>
        <v>13693.595072391359</v>
      </c>
      <c r="FT229">
        <f>FN229*CustomRegion1!$D38</f>
        <v>133825.49873405541</v>
      </c>
      <c r="FU229">
        <f>FO229*CustomRegion1!$D38</f>
        <v>6156809.4178706305</v>
      </c>
      <c r="FV229">
        <f>(FS229*'Default-Data'!$C$58/geo_dollar_index)/CustomRegion1!$E38</f>
        <v>2.7241004848973187</v>
      </c>
      <c r="FW229">
        <f>(FT229*'Default-Data'!$C$58/geo_dollar_index)/CustomRegion1!$E38</f>
        <v>26.622234998614029</v>
      </c>
      <c r="FX229">
        <f>(FU229*'Default-Data'!$C$58/geo_dollar_index)/CustomRegion1!$E38</f>
        <v>1224.7892121811406</v>
      </c>
      <c r="FY229">
        <v>190.23868444755811</v>
      </c>
      <c r="FZ229">
        <v>35205.837877996084</v>
      </c>
      <c r="GA229">
        <f>FL229*CustomRegion1!C38</f>
        <v>0</v>
      </c>
      <c r="GB229">
        <f>FY229*CustomRegion1!$C38</f>
        <v>105.96636448100058</v>
      </c>
      <c r="GC229">
        <f>FZ229*CustomRegion1!$C38</f>
        <v>19610.28409795984</v>
      </c>
      <c r="GD229">
        <f>FL229*CustomRegion1!D38</f>
        <v>0</v>
      </c>
      <c r="GE229">
        <f>FY229*CustomRegion1!$D38</f>
        <v>89.998020864797653</v>
      </c>
      <c r="GF229">
        <f>FZ229*CustomRegion1!$D38</f>
        <v>16655.160022303469</v>
      </c>
      <c r="GG229">
        <f>(GD229*'Default-Data'!$C$58/geo_dollar_index)/CustomRegion1!$E38</f>
        <v>0</v>
      </c>
      <c r="GH229">
        <f>(GE229*'Default-Data'!$C$58/geo_dollar_index)/CustomRegion1!$E38</f>
        <v>1.7903527231638849E-2</v>
      </c>
      <c r="GI229">
        <f>(GF229*'Default-Data'!$C$58/geo_dollar_index)/CustomRegion1!$E38</f>
        <v>3.3132518708891645</v>
      </c>
      <c r="GK229" t="s">
        <v>63</v>
      </c>
      <c r="GL229">
        <f t="shared" si="438"/>
        <v>28945.653325452757</v>
      </c>
      <c r="GM229">
        <f t="shared" si="439"/>
        <v>0</v>
      </c>
      <c r="GO229">
        <v>40899.034228869175</v>
      </c>
      <c r="GP229">
        <v>20450.031607082525</v>
      </c>
      <c r="GQ229">
        <f>GL229*CustomRegion2!C42</f>
        <v>14975.792512391206</v>
      </c>
      <c r="GR229">
        <f>GO229*CustomRegion2!$C42</f>
        <v>21160.187461726611</v>
      </c>
      <c r="GS229">
        <f>GP229*CustomRegion2!$C42</f>
        <v>10580.359917121326</v>
      </c>
      <c r="GT229">
        <f>GL229*CustomRegion2!D42</f>
        <v>9810.5523877842516</v>
      </c>
      <c r="GU229">
        <f>GO229*CustomRegion2!$D42</f>
        <v>13861.912647149629</v>
      </c>
      <c r="GV229">
        <f>GP229*CustomRegion2!$D42</f>
        <v>6931.1307006054167</v>
      </c>
      <c r="GW229">
        <f>(GT229*'Default-Data'!$C$59/geo_dollar_index)/CustomRegion2!$E42</f>
        <v>0.62207493481845944</v>
      </c>
      <c r="GX229">
        <f>(GU229*'Default-Data'!$C$59/geo_dollar_index)/CustomRegion2!$E42</f>
        <v>0.87896665402572238</v>
      </c>
      <c r="GY229">
        <f>(GV229*'Default-Data'!$C$59/geo_dollar_index)/CustomRegion2!$E42</f>
        <v>0.43949438404366414</v>
      </c>
      <c r="GZ229">
        <v>60.835766141628106</v>
      </c>
      <c r="HA229">
        <v>57.202596543957561</v>
      </c>
      <c r="HB229">
        <f>GM229*CustomRegion2!C42</f>
        <v>0</v>
      </c>
      <c r="HC229">
        <f>GZ229*CustomRegion2!$C42</f>
        <v>31.47497832665092</v>
      </c>
      <c r="HD229">
        <f>HA229*CustomRegion2!$C42</f>
        <v>29.595262797507967</v>
      </c>
      <c r="HE229">
        <f>GM229*CustomRegion2!D42</f>
        <v>0</v>
      </c>
      <c r="HF229">
        <f>GZ229*CustomRegion2!$D42</f>
        <v>20.619070645008442</v>
      </c>
      <c r="HG229">
        <f>HA229*CustomRegion2!$D42</f>
        <v>19.387680208907639</v>
      </c>
      <c r="HH229">
        <f>(HE229*'Default-Data'!$C$59/geo_dollar_index)/CustomRegion2!$E42</f>
        <v>0</v>
      </c>
      <c r="HI229">
        <f>(HF229*'Default-Data'!$C$59/geo_dollar_index)/CustomRegion2!$E42</f>
        <v>1.3074296451932787E-3</v>
      </c>
      <c r="HJ229">
        <f>(HG229*'Default-Data'!$C$59/geo_dollar_index)/CustomRegion2!$E42</f>
        <v>1.2293487079539753E-3</v>
      </c>
      <c r="HL229" s="15" t="s">
        <v>115</v>
      </c>
      <c r="HM229">
        <f t="shared" si="440"/>
        <v>0</v>
      </c>
      <c r="HN229">
        <f t="shared" si="441"/>
        <v>0</v>
      </c>
      <c r="HP229">
        <v>0</v>
      </c>
      <c r="HQ229">
        <v>25471319.741977185</v>
      </c>
      <c r="HR229">
        <f>HM229*CustomRegion3!D41</f>
        <v>0</v>
      </c>
      <c r="HS229">
        <f>HP229*CustomRegion3!$D41</f>
        <v>0</v>
      </c>
      <c r="HT229">
        <f>HQ229*CustomRegion3!$D41</f>
        <v>0</v>
      </c>
      <c r="HU229">
        <f>HM229*CustomRegion3!E41</f>
        <v>0</v>
      </c>
      <c r="HV229">
        <f>HP229*CustomRegion3!E$12</f>
        <v>0</v>
      </c>
      <c r="HW229">
        <f>HQ229*CustomRegion3!F$12</f>
        <v>2630484638.7583699</v>
      </c>
      <c r="HX229">
        <v>0</v>
      </c>
      <c r="HY229">
        <v>0</v>
      </c>
      <c r="HZ229">
        <v>0</v>
      </c>
      <c r="IA229">
        <v>0</v>
      </c>
      <c r="IB229">
        <v>22881.074295940209</v>
      </c>
      <c r="IC229">
        <f>HN229*CustomRegion3!D41</f>
        <v>0</v>
      </c>
      <c r="ID229">
        <f>IA229*CustomRegion3!$D41</f>
        <v>0</v>
      </c>
      <c r="IE229">
        <f>IB229*CustomRegion3!$D41</f>
        <v>0</v>
      </c>
      <c r="IF229">
        <f>HN229*CustomRegion3!E41</f>
        <v>0</v>
      </c>
      <c r="IG229">
        <f>IA229*CustomRegion3!$E41</f>
        <v>0</v>
      </c>
      <c r="IH229">
        <f>IB229*CustomRegion3!$E41</f>
        <v>0</v>
      </c>
      <c r="II229">
        <v>0</v>
      </c>
      <c r="IJ229">
        <v>0</v>
      </c>
      <c r="IK229">
        <v>0</v>
      </c>
    </row>
    <row r="230" spans="30:245" x14ac:dyDescent="0.3">
      <c r="AD230">
        <v>229</v>
      </c>
      <c r="AE230" t="s">
        <v>301</v>
      </c>
      <c r="AF230">
        <v>0</v>
      </c>
      <c r="AG230">
        <v>0</v>
      </c>
      <c r="AI230" s="84">
        <v>371567.85444883135</v>
      </c>
      <c r="AJ230" s="84">
        <v>10302464.772776963</v>
      </c>
      <c r="AK230">
        <f>AF230*'Colombia-IO-Data'!AN43</f>
        <v>0</v>
      </c>
      <c r="AL230">
        <f>AI230*'Colombia-IO-Data'!$AN43</f>
        <v>292931.32264417765</v>
      </c>
      <c r="AM230">
        <f>AJ230*'Colombia-IO-Data'!$AN43</f>
        <v>8122109.0475150356</v>
      </c>
      <c r="AN230">
        <f>'Colombia-IO-Data'!$AO43*AK230</f>
        <v>0</v>
      </c>
      <c r="AO230">
        <f>'Colombia-IO-Data'!$AO43*AL230</f>
        <v>215654.49470129135</v>
      </c>
      <c r="AP230">
        <f>'Colombia-IO-Data'!$AO43*AM230</f>
        <v>5979453.8417397756</v>
      </c>
      <c r="AQ230">
        <f>(AN230*'Default-Data'!$F$19/geo_dollar_index)/'Colombia-IO-Data'!$AP43</f>
        <v>0</v>
      </c>
      <c r="AR230">
        <f>(AO230*'Default-Data'!$F$19/geo_dollar_index)/'Colombia-IO-Data'!$AP43</f>
        <v>16.154089432739671</v>
      </c>
      <c r="AS230">
        <f>(AP230*'Default-Data'!$F$19/geo_dollar_index)/'Colombia-IO-Data'!$AP43</f>
        <v>447.90456258375752</v>
      </c>
      <c r="AT230" s="84">
        <v>1208.7751184248875</v>
      </c>
      <c r="AU230" s="84">
        <v>21913.782429165327</v>
      </c>
      <c r="AV230">
        <f>AG230*'Colombia-IO-Data'!AN43</f>
        <v>0</v>
      </c>
      <c r="AW230">
        <f>AT230*'Colombia-IO-Data'!$AN43</f>
        <v>952.95674795338437</v>
      </c>
      <c r="AX230">
        <f>AU230*'Colombia-IO-Data'!$AN43</f>
        <v>17276.072712571353</v>
      </c>
      <c r="AY230">
        <f>AV230*'Colombia-IO-Data'!$AO43</f>
        <v>0</v>
      </c>
      <c r="AZ230">
        <f>AW230*'Colombia-IO-Data'!$AO43</f>
        <v>701.56173159298601</v>
      </c>
      <c r="BA230">
        <f>AX230*'Colombia-IO-Data'!$AO43</f>
        <v>12718.553610526274</v>
      </c>
      <c r="BB230">
        <f>(Calculations!AY230*'Default-Data'!$F$19/geo_dollar_index)/'Colombia-IO-Data'!$AP43</f>
        <v>0</v>
      </c>
      <c r="BC230">
        <f>(Calculations!AZ230*'Default-Data'!$F$19/geo_dollar_index)/'Colombia-IO-Data'!$AP43</f>
        <v>5.2552073957181193E-2</v>
      </c>
      <c r="BD230">
        <f>(Calculations!BA230*'Default-Data'!$F$19/geo_dollar_index)/'Colombia-IO-Data'!$AP43</f>
        <v>0.95271212762858892</v>
      </c>
      <c r="BF230" t="s">
        <v>958</v>
      </c>
      <c r="BG230">
        <f t="shared" si="430"/>
        <v>0</v>
      </c>
      <c r="BH230">
        <f t="shared" si="431"/>
        <v>0</v>
      </c>
      <c r="BJ230" s="84">
        <v>474771.94447606639</v>
      </c>
      <c r="BK230" s="84">
        <v>10455342.916692961</v>
      </c>
      <c r="BL230">
        <f>BG230*'Mexico-IO-Data'!AQ43</f>
        <v>0</v>
      </c>
      <c r="BM230">
        <f>BJ230*'Mexico-IO-Data'!$AQ43</f>
        <v>425968.74816270178</v>
      </c>
      <c r="BN230">
        <f>BK230*'Mexico-IO-Data'!$AQ43</f>
        <v>9380607.6489003319</v>
      </c>
      <c r="BO230">
        <f>BG230*'Mexico-IO-Data'!AQ43</f>
        <v>0</v>
      </c>
      <c r="BP230">
        <f>BJ230*'Mexico-IO-Data'!$AR43</f>
        <v>367346.77921854873</v>
      </c>
      <c r="BQ230">
        <f>BK230*'Mexico-IO-Data'!$AR43</f>
        <v>8089645.1249053134</v>
      </c>
      <c r="BR230">
        <f>(BO230*'Default-Data'!$F$19/geo_dollar_index)/'Mexico-IO-Data'!$AS43</f>
        <v>0</v>
      </c>
      <c r="BS230">
        <f>(BP230*'Default-Data'!$F$19/geo_dollar_index)/'Mexico-IO-Data'!$AS43</f>
        <v>69.79501148636615</v>
      </c>
      <c r="BT230">
        <f>(BQ230*'Default-Data'!$F$19/geo_dollar_index)/'Mexico-IO-Data'!$AS43</f>
        <v>1537.013270170745</v>
      </c>
      <c r="BU230" s="84">
        <v>1248.4049380764438</v>
      </c>
      <c r="BV230" s="84">
        <v>18640.872081853868</v>
      </c>
      <c r="BW230">
        <f>BH230*'Mexico-IO-Data'!AQ43</f>
        <v>0</v>
      </c>
      <c r="BX230">
        <f>BU230*'Mexico-IO-Data'!$AQ43</f>
        <v>1120.0777443987438</v>
      </c>
      <c r="BY230">
        <f>BV230*'Mexico-IO-Data'!$AQ43</f>
        <v>16724.72233828179</v>
      </c>
      <c r="BZ230">
        <f>BH230*'Mexico-IO-Data'!AR43</f>
        <v>0</v>
      </c>
      <c r="CA230">
        <f>BU230*'Mexico-IO-Data'!$AR43</f>
        <v>965.93225126012408</v>
      </c>
      <c r="CB230">
        <f>BV230*'Mexico-IO-Data'!$AR43</f>
        <v>14423.060167657353</v>
      </c>
      <c r="CC230">
        <f>(BZ230*'Default-Data'!$F$19/geo_dollar_index)/'Mexico-IO-Data'!$AS43</f>
        <v>0</v>
      </c>
      <c r="CD230">
        <f>(CA230*'Default-Data'!$F$19/geo_dollar_index)/'Mexico-IO-Data'!$AS43</f>
        <v>0.1835248228259074</v>
      </c>
      <c r="CE230">
        <f>(CB230*'Default-Data'!$F$19/geo_dollar_index)/'Mexico-IO-Data'!$AS43</f>
        <v>2.7403470154594594</v>
      </c>
      <c r="CG230" t="s">
        <v>301</v>
      </c>
      <c r="CH230">
        <f t="shared" si="432"/>
        <v>0</v>
      </c>
      <c r="CI230">
        <f t="shared" si="433"/>
        <v>0</v>
      </c>
      <c r="CK230" s="84">
        <v>1195257.9552090487</v>
      </c>
      <c r="CL230" s="84">
        <v>11197047.222655676</v>
      </c>
      <c r="CM230">
        <f>CH230*'Philippines-IO-Data'!AN43</f>
        <v>0</v>
      </c>
      <c r="CN230">
        <f>CK230*'Philippines-IO-Data'!$AN43</f>
        <v>813449.49895457481</v>
      </c>
      <c r="CO230">
        <f>CL230*'Philippines-IO-Data'!$AN43</f>
        <v>7620306.9080991456</v>
      </c>
      <c r="CP230">
        <f>CH230*'Philippines-IO-Data'!AO43</f>
        <v>0</v>
      </c>
      <c r="CQ230">
        <f>CK230*'Philippines-IO-Data'!$AO43</f>
        <v>565815.26341910602</v>
      </c>
      <c r="CR230">
        <f>CL230*'Philippines-IO-Data'!$AO43</f>
        <v>5300496.1784128258</v>
      </c>
      <c r="CS230" s="31">
        <f>(CP230*'Default-Data'!$F$19/geo_dollar_index)/'Philippines-IO-Data'!$AP43</f>
        <v>0</v>
      </c>
      <c r="CT230" s="31">
        <f>(CQ230*'Default-Data'!$F$19/geo_dollar_index)/'Philippines-IO-Data'!$AP43</f>
        <v>112.09064565325552</v>
      </c>
      <c r="CU230" s="31">
        <f>(CR230*'Default-Data'!$F$19/geo_dollar_index)/'Philippines-IO-Data'!$AP43</f>
        <v>1050.0530426320854</v>
      </c>
      <c r="CV230" s="84">
        <v>246.34221192586159</v>
      </c>
      <c r="CW230" s="84">
        <v>28985.012845720779</v>
      </c>
      <c r="CX230">
        <f>CI230*'Philippines-IO-Data'!AN43</f>
        <v>0</v>
      </c>
      <c r="CY230">
        <f>CV230*'Philippines-IO-Data'!$AN43</f>
        <v>167.65163368220914</v>
      </c>
      <c r="CZ230">
        <f>CW230*'Philippines-IO-Data'!$AN43</f>
        <v>19726.155407532722</v>
      </c>
      <c r="DA230">
        <f>CI230*'Philippines-IO-Data'!AO43</f>
        <v>0</v>
      </c>
      <c r="DB230">
        <f>CV230*'Philippines-IO-Data'!$AO43</f>
        <v>116.61431151713067</v>
      </c>
      <c r="DC230">
        <f>CW230*'Philippines-IO-Data'!$AO43</f>
        <v>13721.023656051981</v>
      </c>
      <c r="DD230" s="31">
        <f>(DA230*'Default-Data'!$F$19/geo_dollar_index)/'Philippines-IO-Data'!$AP43</f>
        <v>0</v>
      </c>
      <c r="DE230" s="31">
        <f>(DB230*'Default-Data'!$F$19/geo_dollar_index)/'Philippines-IO-Data'!$AP43</f>
        <v>2.3101839620545774E-2</v>
      </c>
      <c r="DF230" s="31">
        <f>(DC230*'Default-Data'!$F$19/geo_dollar_index)/'Philippines-IO-Data'!$AP43</f>
        <v>2.7181988540511424</v>
      </c>
      <c r="DH230" t="s">
        <v>958</v>
      </c>
      <c r="DI230">
        <f t="shared" si="434"/>
        <v>0</v>
      </c>
      <c r="DJ230">
        <f t="shared" si="435"/>
        <v>0</v>
      </c>
      <c r="DL230" s="84">
        <v>89833.30692525339</v>
      </c>
      <c r="DM230" s="84">
        <v>3081405.1381483097</v>
      </c>
      <c r="DN230">
        <f>DI230*'SouthAfrica-IO-Data'!AR43</f>
        <v>0</v>
      </c>
      <c r="DO230">
        <f>DL230*'SouthAfrica-IO-Data'!$AR43</f>
        <v>45828.036111618523</v>
      </c>
      <c r="DP230">
        <f>DM230*'SouthAfrica-IO-Data'!$AR43</f>
        <v>1571964.2388661769</v>
      </c>
      <c r="DQ230">
        <f>DI230*'SouthAfrica-IO-Data'!AS43</f>
        <v>0</v>
      </c>
      <c r="DR230">
        <f>DL230*'SouthAfrica-IO-Data'!$AS43</f>
        <v>23249.131263514155</v>
      </c>
      <c r="DS230">
        <f>DM230*'SouthAfrica-IO-Data'!$AS43</f>
        <v>797476.96021572175</v>
      </c>
      <c r="DT230">
        <f>(DQ230*'Default-Data'!$F$19/geo_dollar_index)/'SouthAfrica-IO-Data'!$AT43</f>
        <v>0</v>
      </c>
      <c r="DU230">
        <f>(DR230*'Default-Data'!$F$19/geo_dollar_index)/'SouthAfrica-IO-Data'!$AT43</f>
        <v>1.0861958901735131</v>
      </c>
      <c r="DV230">
        <f>(DS230*'Default-Data'!$F$19/geo_dollar_index)/'SouthAfrica-IO-Data'!$AT43</f>
        <v>37.258002756162021</v>
      </c>
      <c r="DW230" s="84">
        <v>103.15299183701509</v>
      </c>
      <c r="DX230" s="84">
        <v>8104.9804358733663</v>
      </c>
      <c r="DY230">
        <f>DJ230*'SouthAfrica-IO-Data'!AR43</f>
        <v>0</v>
      </c>
      <c r="DZ230">
        <f>DW230*'SouthAfrica-IO-Data'!$AR43</f>
        <v>52.62301029240313</v>
      </c>
      <c r="EA230">
        <f>DX230*'SouthAfrica-IO-Data'!$AR43</f>
        <v>4134.71738726286</v>
      </c>
      <c r="EB230">
        <f>DJ230*'SouthAfrica-IO-Data'!$AS43</f>
        <v>0</v>
      </c>
      <c r="EC230">
        <f>DZ230*'SouthAfrica-IO-Data'!$AS43</f>
        <v>13.618994064053664</v>
      </c>
      <c r="ED230">
        <f>EA230*'SouthAfrica-IO-Data'!$AS43</f>
        <v>1070.07735286861</v>
      </c>
      <c r="EE230">
        <f>(EB230*'Default-Data'!$F$19/geo_dollar_index)/'SouthAfrica-IO-Data'!$AT43</f>
        <v>0</v>
      </c>
      <c r="EF230">
        <f>(EC230*'Default-Data'!$F$19/geo_dollar_index)/'SouthAfrica-IO-Data'!$AT43</f>
        <v>6.362773392693461E-4</v>
      </c>
      <c r="EG230">
        <f>(ED230*'Default-Data'!$F$19/geo_dollar_index)/'SouthAfrica-IO-Data'!$AT43</f>
        <v>4.9993851799430632E-2</v>
      </c>
      <c r="EI230" s="15" t="s">
        <v>116</v>
      </c>
      <c r="EJ230">
        <v>0</v>
      </c>
      <c r="EK230">
        <v>0</v>
      </c>
      <c r="EM230" s="84">
        <v>0</v>
      </c>
      <c r="EN230" s="84">
        <v>43054655.296499029</v>
      </c>
      <c r="EO230">
        <f>EJ230*'Zambia-IO-Data'!BO41</f>
        <v>0</v>
      </c>
      <c r="EP230">
        <f>EM230*'Zambia-IO-Data'!$BO41</f>
        <v>0</v>
      </c>
      <c r="EQ230">
        <f>EN230*'Zambia-IO-Data'!$BO41</f>
        <v>0</v>
      </c>
      <c r="ER230">
        <f>EJ230*'Zambia-IO-Data'!BN41</f>
        <v>0</v>
      </c>
      <c r="ES230">
        <f>EM230*'Zambia-IO-Data'!$BN41</f>
        <v>0</v>
      </c>
      <c r="ET230">
        <f>EN230*'Zambia-IO-Data'!$BN41</f>
        <v>0</v>
      </c>
      <c r="EU230" s="84">
        <v>0</v>
      </c>
      <c r="EV230" s="84">
        <v>0</v>
      </c>
      <c r="EW230" s="84">
        <v>0</v>
      </c>
      <c r="EX230" s="84">
        <v>0</v>
      </c>
      <c r="EY230" s="84">
        <v>16233.665457315701</v>
      </c>
      <c r="EZ230">
        <f>EK230*'Zambia-IO-Data'!BO41</f>
        <v>0</v>
      </c>
      <c r="FA230">
        <f>EX230*'Zambia-IO-Data'!$BO41</f>
        <v>0</v>
      </c>
      <c r="FB230">
        <f>EY230*'Zambia-IO-Data'!$BO41</f>
        <v>0</v>
      </c>
      <c r="FC230">
        <f>EK230*'Zambia-IO-Data'!BN41</f>
        <v>0</v>
      </c>
      <c r="FD230">
        <f>EX230*'Zambia-IO-Data'!$BN41</f>
        <v>0</v>
      </c>
      <c r="FE230">
        <f>EY230*'Zambia-IO-Data'!$BN41</f>
        <v>0</v>
      </c>
      <c r="FF230" s="84">
        <v>0</v>
      </c>
      <c r="FG230" s="84">
        <v>0</v>
      </c>
      <c r="FH230" s="84">
        <v>0</v>
      </c>
      <c r="FJ230" t="s">
        <v>301</v>
      </c>
      <c r="FK230">
        <f t="shared" si="436"/>
        <v>0</v>
      </c>
      <c r="FL230">
        <f t="shared" si="437"/>
        <v>0</v>
      </c>
      <c r="FN230">
        <v>1273443.7781481303</v>
      </c>
      <c r="FO230">
        <v>12618724.209868906</v>
      </c>
      <c r="FP230">
        <f>FK230*CustomRegion1!C39</f>
        <v>0</v>
      </c>
      <c r="FQ230">
        <f>FN230*CustomRegion1!$C39</f>
        <v>866659.95299754618</v>
      </c>
      <c r="FR230">
        <f>FO230*CustomRegion1!$C39</f>
        <v>8587849.0423170161</v>
      </c>
      <c r="FS230">
        <f>FK230*CustomRegion1!D39</f>
        <v>0</v>
      </c>
      <c r="FT230">
        <f>FN230*CustomRegion1!$D39</f>
        <v>602827.13337497576</v>
      </c>
      <c r="FU230">
        <f>FO230*CustomRegion1!$D39</f>
        <v>5973494.4508871939</v>
      </c>
      <c r="FV230">
        <f>(FS230*'Default-Data'!$C$58/geo_dollar_index)/CustomRegion1!$E39</f>
        <v>0</v>
      </c>
      <c r="FW230">
        <f>(FT230*'Default-Data'!$C$58/geo_dollar_index)/CustomRegion1!$E39</f>
        <v>119.92188155518869</v>
      </c>
      <c r="FX230">
        <f>(FU230*'Default-Data'!$C$58/geo_dollar_index)/CustomRegion1!$E39</f>
        <v>1188.3219157693072</v>
      </c>
      <c r="FY230">
        <v>456.74080951738154</v>
      </c>
      <c r="FZ230">
        <v>34135.679168930488</v>
      </c>
      <c r="GA230">
        <f>FL230*CustomRegion1!C39</f>
        <v>0</v>
      </c>
      <c r="GB230">
        <f>FY230*CustomRegion1!$C39</f>
        <v>310.84133850340271</v>
      </c>
      <c r="GC230">
        <f>FZ230*CustomRegion1!$C39</f>
        <v>23231.513327668337</v>
      </c>
      <c r="GD230">
        <f>FL230*CustomRegion1!D39</f>
        <v>0</v>
      </c>
      <c r="GE230">
        <f>FY230*CustomRegion1!$D39</f>
        <v>216.21351301203751</v>
      </c>
      <c r="GF230">
        <f>FZ230*CustomRegion1!$D39</f>
        <v>16159.26354372636</v>
      </c>
      <c r="GG230">
        <f>(GD230*'Default-Data'!$C$58/geo_dollar_index)/CustomRegion1!$E39</f>
        <v>0</v>
      </c>
      <c r="GH230">
        <f>(GE230*'Default-Data'!$C$58/geo_dollar_index)/CustomRegion1!$E39</f>
        <v>4.3011884937721262E-2</v>
      </c>
      <c r="GI230">
        <f>(GF230*'Default-Data'!$C$58/geo_dollar_index)/CustomRegion1!$E39</f>
        <v>3.2146019670027584</v>
      </c>
      <c r="GK230" t="s">
        <v>64</v>
      </c>
      <c r="GL230">
        <f t="shared" si="438"/>
        <v>0</v>
      </c>
      <c r="GM230">
        <f t="shared" si="439"/>
        <v>0</v>
      </c>
      <c r="GO230">
        <v>0</v>
      </c>
      <c r="GP230">
        <v>0</v>
      </c>
      <c r="GQ230">
        <f>GL230*CustomRegion2!C43</f>
        <v>0</v>
      </c>
      <c r="GR230">
        <f>GO230*CustomRegion2!$C43</f>
        <v>0</v>
      </c>
      <c r="GS230">
        <f>GP230*CustomRegion2!$C43</f>
        <v>0</v>
      </c>
      <c r="GT230">
        <f>GL230*CustomRegion2!D43</f>
        <v>0</v>
      </c>
      <c r="GU230">
        <f>GO230*CustomRegion2!$D43</f>
        <v>0</v>
      </c>
      <c r="GV230">
        <f>GP230*CustomRegion2!$D43</f>
        <v>0</v>
      </c>
      <c r="GW230">
        <f>(GT230*'Default-Data'!$C$59/geo_dollar_index)/CustomRegion2!$E43</f>
        <v>0</v>
      </c>
      <c r="GX230">
        <f>(GU230*'Default-Data'!$C$59/geo_dollar_index)/CustomRegion2!$E43</f>
        <v>0</v>
      </c>
      <c r="GY230">
        <f>(GV230*'Default-Data'!$C$59/geo_dollar_index)/CustomRegion2!$E43</f>
        <v>0</v>
      </c>
      <c r="GZ230">
        <v>0</v>
      </c>
      <c r="HA230">
        <v>0</v>
      </c>
      <c r="HB230">
        <f>GM230*CustomRegion2!C43</f>
        <v>0</v>
      </c>
      <c r="HC230">
        <f>GZ230*CustomRegion2!$C43</f>
        <v>0</v>
      </c>
      <c r="HD230">
        <f>HA230*CustomRegion2!$C43</f>
        <v>0</v>
      </c>
      <c r="HE230">
        <f>GM230*CustomRegion2!D43</f>
        <v>0</v>
      </c>
      <c r="HF230">
        <f>GZ230*CustomRegion2!$D43</f>
        <v>0</v>
      </c>
      <c r="HG230">
        <f>HA230*CustomRegion2!$D43</f>
        <v>0</v>
      </c>
      <c r="HH230">
        <f>(HE230*'Default-Data'!$C$59/geo_dollar_index)/CustomRegion2!$E43</f>
        <v>0</v>
      </c>
      <c r="HI230">
        <f>(HF230*'Default-Data'!$C$59/geo_dollar_index)/CustomRegion2!$E43</f>
        <v>0</v>
      </c>
      <c r="HJ230">
        <f>(HG230*'Default-Data'!$C$59/geo_dollar_index)/CustomRegion2!$E43</f>
        <v>0</v>
      </c>
      <c r="HL230" s="15" t="s">
        <v>116</v>
      </c>
      <c r="HM230">
        <f t="shared" si="440"/>
        <v>0</v>
      </c>
      <c r="HN230">
        <f t="shared" si="441"/>
        <v>0</v>
      </c>
      <c r="HP230">
        <v>0</v>
      </c>
      <c r="HQ230">
        <v>43054655.296499029</v>
      </c>
      <c r="HR230">
        <f>HM230*CustomRegion3!D42</f>
        <v>0</v>
      </c>
      <c r="HS230">
        <f>HP230*CustomRegion3!$D42</f>
        <v>0</v>
      </c>
      <c r="HT230">
        <f>HQ230*CustomRegion3!$D42</f>
        <v>0</v>
      </c>
      <c r="HU230">
        <f>HM230*CustomRegion3!E42</f>
        <v>0</v>
      </c>
      <c r="HV230">
        <f>HP230*CustomRegion3!E$12</f>
        <v>0</v>
      </c>
      <c r="HW230">
        <f>HQ230*CustomRegion3!F$12</f>
        <v>4446358120.8880901</v>
      </c>
      <c r="HX230">
        <v>0</v>
      </c>
      <c r="HY230">
        <v>0</v>
      </c>
      <c r="HZ230">
        <v>0</v>
      </c>
      <c r="IA230">
        <v>0</v>
      </c>
      <c r="IB230">
        <v>16233.665457315701</v>
      </c>
      <c r="IC230">
        <f>HN230*CustomRegion3!D42</f>
        <v>0</v>
      </c>
      <c r="ID230">
        <f>IA230*CustomRegion3!$D42</f>
        <v>0</v>
      </c>
      <c r="IE230">
        <f>IB230*CustomRegion3!$D42</f>
        <v>0</v>
      </c>
      <c r="IF230">
        <f>HN230*CustomRegion3!E42</f>
        <v>0</v>
      </c>
      <c r="IG230">
        <f>IA230*CustomRegion3!$E42</f>
        <v>0</v>
      </c>
      <c r="IH230">
        <f>IB230*CustomRegion3!$E42</f>
        <v>0</v>
      </c>
      <c r="II230">
        <v>0</v>
      </c>
      <c r="IJ230">
        <v>0</v>
      </c>
      <c r="IK230">
        <v>0</v>
      </c>
    </row>
    <row r="231" spans="30:245" x14ac:dyDescent="0.3">
      <c r="AD231">
        <v>230</v>
      </c>
      <c r="AE231" t="s">
        <v>302</v>
      </c>
      <c r="AF231">
        <v>0</v>
      </c>
      <c r="AG231">
        <v>0</v>
      </c>
      <c r="AI231" s="84">
        <v>10486.030290034705</v>
      </c>
      <c r="AJ231" s="84">
        <v>9716936.4511360526</v>
      </c>
      <c r="AK231">
        <f>AF231*'Colombia-IO-Data'!AN44</f>
        <v>0</v>
      </c>
      <c r="AL231">
        <f>AI231*'Colombia-IO-Data'!$AN44</f>
        <v>4159.5814261988953</v>
      </c>
      <c r="AM231">
        <f>AJ231*'Colombia-IO-Data'!$AN44</f>
        <v>3854498.5341222743</v>
      </c>
      <c r="AN231">
        <f>'Colombia-IO-Data'!$AO44*AK231</f>
        <v>0</v>
      </c>
      <c r="AO231">
        <f>'Colombia-IO-Data'!$AO44*AL231</f>
        <v>3088.732901425331</v>
      </c>
      <c r="AP231">
        <f>'Colombia-IO-Data'!$AO44*AM231</f>
        <v>2862190.9805282177</v>
      </c>
      <c r="AQ231">
        <f>(AN231*'Default-Data'!$F$19/geo_dollar_index)/'Colombia-IO-Data'!$AP44</f>
        <v>0</v>
      </c>
      <c r="AR231">
        <f>(AO231*'Default-Data'!$F$19/geo_dollar_index)/'Colombia-IO-Data'!$AP44</f>
        <v>0.23136854899584669</v>
      </c>
      <c r="AS231">
        <f>(AP231*'Default-Data'!$F$19/geo_dollar_index)/'Colombia-IO-Data'!$AP44</f>
        <v>214.39891219089355</v>
      </c>
      <c r="AT231" s="84">
        <v>10.301742912815822</v>
      </c>
      <c r="AU231" s="84">
        <v>19538.564609716388</v>
      </c>
      <c r="AV231">
        <f>AG231*'Colombia-IO-Data'!AN44</f>
        <v>0</v>
      </c>
      <c r="AW231">
        <f>AT231*'Colombia-IO-Data'!$AN44</f>
        <v>4.0864786093883181</v>
      </c>
      <c r="AX231">
        <f>AU231*'Colombia-IO-Data'!$AN44</f>
        <v>7750.5260043354674</v>
      </c>
      <c r="AY231">
        <f>AV231*'Colombia-IO-Data'!$AO44</f>
        <v>0</v>
      </c>
      <c r="AZ231">
        <f>AW231*'Colombia-IO-Data'!$AO44</f>
        <v>3.0344497771552925</v>
      </c>
      <c r="BA231">
        <f>AX231*'Colombia-IO-Data'!$AO44</f>
        <v>5755.2196291105565</v>
      </c>
      <c r="BB231">
        <f>(Calculations!AY231*'Default-Data'!$F$19/geo_dollar_index)/'Colombia-IO-Data'!$AP44</f>
        <v>0</v>
      </c>
      <c r="BC231">
        <f>(Calculations!AZ231*'Default-Data'!$F$19/geo_dollar_index)/'Colombia-IO-Data'!$AP44</f>
        <v>2.2730234835689723E-4</v>
      </c>
      <c r="BD231">
        <f>(Calculations!BA231*'Default-Data'!$F$19/geo_dollar_index)/'Colombia-IO-Data'!$AP44</f>
        <v>0.43110778990480314</v>
      </c>
      <c r="BF231" t="s">
        <v>959</v>
      </c>
      <c r="BG231">
        <f t="shared" si="430"/>
        <v>0</v>
      </c>
      <c r="BH231">
        <f t="shared" si="431"/>
        <v>0</v>
      </c>
      <c r="BJ231" s="84">
        <v>0</v>
      </c>
      <c r="BK231" s="84">
        <v>7606642.2796607949</v>
      </c>
      <c r="BL231">
        <f>BG231*'Mexico-IO-Data'!AQ44</f>
        <v>0</v>
      </c>
      <c r="BM231">
        <f>BJ231*'Mexico-IO-Data'!$AQ44</f>
        <v>0</v>
      </c>
      <c r="BN231">
        <f>BK231*'Mexico-IO-Data'!$AQ44</f>
        <v>5680363.113971673</v>
      </c>
      <c r="BO231">
        <f>BG231*'Mexico-IO-Data'!AQ44</f>
        <v>0</v>
      </c>
      <c r="BP231">
        <f>BJ231*'Mexico-IO-Data'!$AR44</f>
        <v>0</v>
      </c>
      <c r="BQ231">
        <f>BK231*'Mexico-IO-Data'!$AR44</f>
        <v>3990688.8916415093</v>
      </c>
      <c r="BR231">
        <f>(BO231*'Default-Data'!$F$19/geo_dollar_index)/'Mexico-IO-Data'!$AS44</f>
        <v>0</v>
      </c>
      <c r="BS231">
        <f>(BP231*'Default-Data'!$F$19/geo_dollar_index)/'Mexico-IO-Data'!$AS44</f>
        <v>0</v>
      </c>
      <c r="BT231">
        <f>(BQ231*'Default-Data'!$F$19/geo_dollar_index)/'Mexico-IO-Data'!$AS44</f>
        <v>1372.903023672457</v>
      </c>
      <c r="BU231" s="84">
        <v>0</v>
      </c>
      <c r="BV231" s="84">
        <v>13561.912491764349</v>
      </c>
      <c r="BW231">
        <f>BH231*'Mexico-IO-Data'!AQ44</f>
        <v>0</v>
      </c>
      <c r="BX231">
        <f>BU231*'Mexico-IO-Data'!$AQ44</f>
        <v>0</v>
      </c>
      <c r="BY231">
        <f>BV231*'Mexico-IO-Data'!$AQ44</f>
        <v>10127.541777416825</v>
      </c>
      <c r="BZ231">
        <f>BH231*'Mexico-IO-Data'!AR44</f>
        <v>0</v>
      </c>
      <c r="CA231">
        <f>BU231*'Mexico-IO-Data'!$AR44</f>
        <v>0</v>
      </c>
      <c r="CB231">
        <f>BV231*'Mexico-IO-Data'!$AR44</f>
        <v>7115.0149488443749</v>
      </c>
      <c r="CC231">
        <f>(BZ231*'Default-Data'!$F$19/geo_dollar_index)/'Mexico-IO-Data'!$AS44</f>
        <v>0</v>
      </c>
      <c r="CD231">
        <f>(CA231*'Default-Data'!$F$19/geo_dollar_index)/'Mexico-IO-Data'!$AS44</f>
        <v>0</v>
      </c>
      <c r="CE231">
        <f>(CB231*'Default-Data'!$F$19/geo_dollar_index)/'Mexico-IO-Data'!$AS44</f>
        <v>2.4477542103576915</v>
      </c>
      <c r="CG231" t="s">
        <v>302</v>
      </c>
      <c r="CH231">
        <f t="shared" si="432"/>
        <v>0</v>
      </c>
      <c r="CI231">
        <f t="shared" si="433"/>
        <v>0</v>
      </c>
      <c r="CK231" s="84">
        <v>3390714.2854147875</v>
      </c>
      <c r="CL231" s="84">
        <v>5031532.8526138514</v>
      </c>
      <c r="CM231">
        <f>CH231*'Philippines-IO-Data'!AN44</f>
        <v>0</v>
      </c>
      <c r="CN231">
        <f>CK231*'Philippines-IO-Data'!$AN44</f>
        <v>1757080.2169967671</v>
      </c>
      <c r="CO231">
        <f>CL231*'Philippines-IO-Data'!$AN44</f>
        <v>2607358.2414554902</v>
      </c>
      <c r="CP231">
        <f>CH231*'Philippines-IO-Data'!AO44</f>
        <v>0</v>
      </c>
      <c r="CQ231">
        <f>CK231*'Philippines-IO-Data'!$AO44</f>
        <v>1121738.0318662953</v>
      </c>
      <c r="CR231">
        <f>CL231*'Philippines-IO-Data'!$AO44</f>
        <v>1664564.2434809951</v>
      </c>
      <c r="CS231" s="31">
        <f>(CP231*'Default-Data'!$F$19/geo_dollar_index)/'Philippines-IO-Data'!$AP44</f>
        <v>0</v>
      </c>
      <c r="CT231" s="31">
        <f>(CQ231*'Default-Data'!$F$19/geo_dollar_index)/'Philippines-IO-Data'!$AP44</f>
        <v>222.22154186139505</v>
      </c>
      <c r="CU231" s="31">
        <f>(CR231*'Default-Data'!$F$19/geo_dollar_index)/'Philippines-IO-Data'!$AP44</f>
        <v>329.75794900906379</v>
      </c>
      <c r="CV231" s="84">
        <v>1088.4851996295272</v>
      </c>
      <c r="CW231" s="84">
        <v>13024.777110128953</v>
      </c>
      <c r="CX231">
        <f>CI231*'Philippines-IO-Data'!AN44</f>
        <v>0</v>
      </c>
      <c r="CY231">
        <f>CV231*'Philippines-IO-Data'!$AN44</f>
        <v>564.05690653137867</v>
      </c>
      <c r="CZ231">
        <f>CW231*'Philippines-IO-Data'!$AN44</f>
        <v>6749.4858795512773</v>
      </c>
      <c r="DA231">
        <f>CI231*'Philippines-IO-Data'!AO44</f>
        <v>0</v>
      </c>
      <c r="DB231">
        <f>CV231*'Philippines-IO-Data'!$AO44</f>
        <v>360.09971432867354</v>
      </c>
      <c r="DC231">
        <f>CW231*'Philippines-IO-Data'!$AO44</f>
        <v>4308.9410110017361</v>
      </c>
      <c r="DD231" s="31">
        <f>(DA231*'Default-Data'!$F$19/geo_dollar_index)/'Philippines-IO-Data'!$AP44</f>
        <v>0</v>
      </c>
      <c r="DE231" s="31">
        <f>(DB231*'Default-Data'!$F$19/geo_dollar_index)/'Philippines-IO-Data'!$AP44</f>
        <v>7.1337434827656712E-2</v>
      </c>
      <c r="DF231" s="31">
        <f>(DC231*'Default-Data'!$F$19/geo_dollar_index)/'Philippines-IO-Data'!$AP44</f>
        <v>0.85362133408412211</v>
      </c>
      <c r="DH231" t="s">
        <v>959</v>
      </c>
      <c r="DI231">
        <f t="shared" si="434"/>
        <v>0</v>
      </c>
      <c r="DJ231">
        <f t="shared" si="435"/>
        <v>0</v>
      </c>
      <c r="DL231" s="84">
        <v>2098632.9806822967</v>
      </c>
      <c r="DM231" s="84">
        <v>9035108.1547155157</v>
      </c>
      <c r="DN231">
        <f>DI231*'SouthAfrica-IO-Data'!AR44</f>
        <v>0</v>
      </c>
      <c r="DO231">
        <f>DL231*'SouthAfrica-IO-Data'!$AR44</f>
        <v>969636.2769957725</v>
      </c>
      <c r="DP231">
        <f>DM231*'SouthAfrica-IO-Data'!$AR44</f>
        <v>4174512.0342787337</v>
      </c>
      <c r="DQ231">
        <f>DI231*'SouthAfrica-IO-Data'!AS44</f>
        <v>0</v>
      </c>
      <c r="DR231">
        <f>DL231*'SouthAfrica-IO-Data'!$AS44</f>
        <v>427892.09112569276</v>
      </c>
      <c r="DS231">
        <f>DM231*'SouthAfrica-IO-Data'!$AS44</f>
        <v>1842176.0057402274</v>
      </c>
      <c r="DT231">
        <f>(DQ231*'Default-Data'!$F$19/geo_dollar_index)/'SouthAfrica-IO-Data'!$AT44</f>
        <v>0</v>
      </c>
      <c r="DU231">
        <f>(DR231*'Default-Data'!$F$19/geo_dollar_index)/'SouthAfrica-IO-Data'!$AT44</f>
        <v>19.991053667793096</v>
      </c>
      <c r="DV231">
        <f>(DS231*'Default-Data'!$F$19/geo_dollar_index)/'SouthAfrica-IO-Data'!$AT44</f>
        <v>86.066183881523799</v>
      </c>
      <c r="DW231" s="84">
        <v>672.28663166449974</v>
      </c>
      <c r="DX231" s="84">
        <v>23764.929162795659</v>
      </c>
      <c r="DY231">
        <f>DJ231*'SouthAfrica-IO-Data'!AR44</f>
        <v>0</v>
      </c>
      <c r="DZ231">
        <f>DW231*'SouthAfrica-IO-Data'!$AR44</f>
        <v>310.61815600994703</v>
      </c>
      <c r="EA231">
        <f>DX231*'SouthAfrica-IO-Data'!$AR44</f>
        <v>10980.16549277221</v>
      </c>
      <c r="EB231">
        <f>DJ231*'SouthAfrica-IO-Data'!$AS44</f>
        <v>0</v>
      </c>
      <c r="EC231">
        <f>DZ231*'SouthAfrica-IO-Data'!$AS44</f>
        <v>63.332204125321404</v>
      </c>
      <c r="ED231">
        <f>EA231*'SouthAfrica-IO-Data'!$AS44</f>
        <v>2238.7554264400142</v>
      </c>
      <c r="EE231">
        <f>(EB231*'Default-Data'!$F$19/geo_dollar_index)/'SouthAfrica-IO-Data'!$AT44</f>
        <v>0</v>
      </c>
      <c r="EF231">
        <f>(EC231*'Default-Data'!$F$19/geo_dollar_index)/'SouthAfrica-IO-Data'!$AT44</f>
        <v>2.9588709813218278E-3</v>
      </c>
      <c r="EG231">
        <f>(ED231*'Default-Data'!$F$19/geo_dollar_index)/'SouthAfrica-IO-Data'!$AT44</f>
        <v>0.104594314331177</v>
      </c>
      <c r="EI231" s="15" t="s">
        <v>117</v>
      </c>
      <c r="EJ231">
        <v>0</v>
      </c>
      <c r="EK231">
        <v>0</v>
      </c>
      <c r="EM231" s="84">
        <v>0</v>
      </c>
      <c r="EN231" s="84">
        <v>21333244.949756596</v>
      </c>
      <c r="EO231">
        <f>EJ231*'Zambia-IO-Data'!BO42</f>
        <v>0</v>
      </c>
      <c r="EP231">
        <f>EM231*'Zambia-IO-Data'!$BO42</f>
        <v>0</v>
      </c>
      <c r="EQ231">
        <f>EN231*'Zambia-IO-Data'!$BO42</f>
        <v>0</v>
      </c>
      <c r="ER231">
        <f>EJ231*'Zambia-IO-Data'!BN42</f>
        <v>0</v>
      </c>
      <c r="ES231">
        <f>EM231*'Zambia-IO-Data'!$BN42</f>
        <v>0</v>
      </c>
      <c r="ET231">
        <f>EN231*'Zambia-IO-Data'!$BN42</f>
        <v>0</v>
      </c>
      <c r="EU231" s="84">
        <v>0</v>
      </c>
      <c r="EV231" s="84">
        <v>0</v>
      </c>
      <c r="EW231" s="84">
        <v>0</v>
      </c>
      <c r="EX231" s="84">
        <v>0</v>
      </c>
      <c r="EY231" s="84">
        <v>8579.3012969701558</v>
      </c>
      <c r="EZ231">
        <f>EK231*'Zambia-IO-Data'!BO42</f>
        <v>0</v>
      </c>
      <c r="FA231">
        <f>EX231*'Zambia-IO-Data'!$BO42</f>
        <v>0</v>
      </c>
      <c r="FB231">
        <f>EY231*'Zambia-IO-Data'!$BO42</f>
        <v>0</v>
      </c>
      <c r="FC231">
        <f>EK231*'Zambia-IO-Data'!BN42</f>
        <v>0</v>
      </c>
      <c r="FD231">
        <f>EX231*'Zambia-IO-Data'!$BN42</f>
        <v>0</v>
      </c>
      <c r="FE231">
        <f>EY231*'Zambia-IO-Data'!$BN42</f>
        <v>0</v>
      </c>
      <c r="FF231" s="84">
        <v>0</v>
      </c>
      <c r="FG231" s="84">
        <v>0</v>
      </c>
      <c r="FH231" s="84">
        <v>0</v>
      </c>
      <c r="FJ231" t="s">
        <v>302</v>
      </c>
      <c r="FK231">
        <f t="shared" si="436"/>
        <v>0</v>
      </c>
      <c r="FL231">
        <f t="shared" si="437"/>
        <v>0</v>
      </c>
      <c r="FN231">
        <v>3582945.2200607429</v>
      </c>
      <c r="FO231">
        <v>5736494.2068925053</v>
      </c>
      <c r="FP231">
        <f>FK231*CustomRegion1!C40</f>
        <v>0</v>
      </c>
      <c r="FQ231">
        <f>FN231*CustomRegion1!$C40</f>
        <v>1856694.971862463</v>
      </c>
      <c r="FR231">
        <f>FO231*CustomRegion1!$C40</f>
        <v>2972671.7256020154</v>
      </c>
      <c r="FS231">
        <f>FK231*CustomRegion1!D40</f>
        <v>0</v>
      </c>
      <c r="FT231">
        <f>FN231*CustomRegion1!$D40</f>
        <v>1185333.1130623489</v>
      </c>
      <c r="FU231">
        <f>FO231*CustomRegion1!$D40</f>
        <v>1897784.1185651023</v>
      </c>
      <c r="FV231">
        <f>(FS231*'Default-Data'!$C$58/geo_dollar_index)/CustomRegion1!$E40</f>
        <v>0</v>
      </c>
      <c r="FW231">
        <f>(FT231*'Default-Data'!$C$58/geo_dollar_index)/CustomRegion1!$E40</f>
        <v>235.80122611980428</v>
      </c>
      <c r="FX231">
        <f>(FU231*'Default-Data'!$C$58/geo_dollar_index)/CustomRegion1!$E40</f>
        <v>377.53085367893931</v>
      </c>
      <c r="FY231">
        <v>1688.7281546141942</v>
      </c>
      <c r="FZ231">
        <v>15518.139753602338</v>
      </c>
      <c r="GA231">
        <f>FL231*CustomRegion1!C40</f>
        <v>0</v>
      </c>
      <c r="GB231">
        <f>FY231*CustomRegion1!$C40</f>
        <v>875.1049432627367</v>
      </c>
      <c r="GC231">
        <f>FZ231*CustomRegion1!$C40</f>
        <v>8041.5552802350667</v>
      </c>
      <c r="GD231">
        <f>FL231*CustomRegion1!D40</f>
        <v>0</v>
      </c>
      <c r="GE231">
        <f>FY231*CustomRegion1!$D40</f>
        <v>558.67597121424672</v>
      </c>
      <c r="GF231">
        <f>FZ231*CustomRegion1!$D40</f>
        <v>5133.811368392121</v>
      </c>
      <c r="GG231">
        <f>(GD231*'Default-Data'!$C$58/geo_dollar_index)/CustomRegion1!$E40</f>
        <v>0</v>
      </c>
      <c r="GH231">
        <f>(GE231*'Default-Data'!$C$58/geo_dollar_index)/CustomRegion1!$E40</f>
        <v>0.11113878247748106</v>
      </c>
      <c r="GI231">
        <f>(GF231*'Default-Data'!$C$58/geo_dollar_index)/CustomRegion1!$E40</f>
        <v>1.0212816987851892</v>
      </c>
      <c r="GK231" t="s">
        <v>65</v>
      </c>
      <c r="GL231">
        <f t="shared" si="438"/>
        <v>0</v>
      </c>
      <c r="GM231">
        <f t="shared" si="439"/>
        <v>0</v>
      </c>
      <c r="GO231">
        <v>8789139.9682122134</v>
      </c>
      <c r="GP231">
        <v>2706073.5505726356</v>
      </c>
      <c r="GQ231">
        <f>GL231*CustomRegion2!C44</f>
        <v>0</v>
      </c>
      <c r="GR231">
        <f>GO231*CustomRegion2!$C44</f>
        <v>6272933.0028761141</v>
      </c>
      <c r="GS231">
        <f>GP231*CustomRegion2!$C44</f>
        <v>1931362.8119464451</v>
      </c>
      <c r="GT231">
        <f>GL231*CustomRegion2!D44</f>
        <v>0</v>
      </c>
      <c r="GU231">
        <f>GO231*CustomRegion2!$D44</f>
        <v>2474931.137120015</v>
      </c>
      <c r="GV231">
        <f>GP231*CustomRegion2!$D44</f>
        <v>762002.39316605474</v>
      </c>
      <c r="GW231">
        <f>(GT231*'Default-Data'!$C$59/geo_dollar_index)/CustomRegion2!$E44</f>
        <v>0</v>
      </c>
      <c r="GX231">
        <f>(GU231*'Default-Data'!$C$59/geo_dollar_index)/CustomRegion2!$E44</f>
        <v>506.65363471429521</v>
      </c>
      <c r="GY231">
        <f>(GV231*'Default-Data'!$C$59/geo_dollar_index)/CustomRegion2!$E44</f>
        <v>155.9927370778606</v>
      </c>
      <c r="GZ231">
        <v>14325.251496060682</v>
      </c>
      <c r="HA231">
        <v>7569.398253549436</v>
      </c>
      <c r="HB231">
        <f>GM231*CustomRegion2!C44</f>
        <v>0</v>
      </c>
      <c r="HC231">
        <f>GZ231*CustomRegion2!$C44</f>
        <v>10224.133784322705</v>
      </c>
      <c r="HD231">
        <f>HA231*CustomRegion2!$C44</f>
        <v>5402.3861593208176</v>
      </c>
      <c r="HE231">
        <f>GM231*CustomRegion2!D44</f>
        <v>0</v>
      </c>
      <c r="HF231">
        <f>GZ231*CustomRegion2!$D44</f>
        <v>4033.8430270655149</v>
      </c>
      <c r="HG231">
        <f>HA231*CustomRegion2!$D44</f>
        <v>2131.464454397802</v>
      </c>
      <c r="HH231">
        <f>(HE231*'Default-Data'!$C$59/geo_dollar_index)/CustomRegion2!$E44</f>
        <v>0</v>
      </c>
      <c r="HI231">
        <f>(HF231*'Default-Data'!$C$59/geo_dollar_index)/CustomRegion2!$E44</f>
        <v>0.82578508988654409</v>
      </c>
      <c r="HJ231">
        <f>(HG231*'Default-Data'!$C$59/geo_dollar_index)/CustomRegion2!$E44</f>
        <v>0.43634111547104476</v>
      </c>
      <c r="HL231" s="15" t="s">
        <v>117</v>
      </c>
      <c r="HM231">
        <f t="shared" si="440"/>
        <v>0</v>
      </c>
      <c r="HN231">
        <f t="shared" si="441"/>
        <v>0</v>
      </c>
      <c r="HP231">
        <v>0</v>
      </c>
      <c r="HQ231">
        <v>21333244.949756596</v>
      </c>
      <c r="HR231">
        <f>HM231*CustomRegion3!D43</f>
        <v>0</v>
      </c>
      <c r="HS231">
        <f>HP231*CustomRegion3!$D43</f>
        <v>0</v>
      </c>
      <c r="HT231">
        <f>HQ231*CustomRegion3!$D43</f>
        <v>0</v>
      </c>
      <c r="HU231">
        <f>HM231*CustomRegion3!E43</f>
        <v>0</v>
      </c>
      <c r="HV231">
        <f>HP231*CustomRegion3!E$12</f>
        <v>0</v>
      </c>
      <c r="HW231">
        <f>HQ231*CustomRegion3!F$12</f>
        <v>2203135671.9503961</v>
      </c>
      <c r="HX231">
        <v>0</v>
      </c>
      <c r="HY231">
        <v>0</v>
      </c>
      <c r="HZ231">
        <v>0</v>
      </c>
      <c r="IA231">
        <v>0</v>
      </c>
      <c r="IB231">
        <v>8579.3012969701558</v>
      </c>
      <c r="IC231">
        <f>HN231*CustomRegion3!D43</f>
        <v>0</v>
      </c>
      <c r="ID231">
        <f>IA231*CustomRegion3!$D43</f>
        <v>0</v>
      </c>
      <c r="IE231">
        <f>IB231*CustomRegion3!$D43</f>
        <v>0</v>
      </c>
      <c r="IF231">
        <f>HN231*CustomRegion3!E43</f>
        <v>0</v>
      </c>
      <c r="IG231">
        <f>IA231*CustomRegion3!$E43</f>
        <v>0</v>
      </c>
      <c r="IH231">
        <f>IB231*CustomRegion3!$E43</f>
        <v>0</v>
      </c>
      <c r="II231">
        <v>0</v>
      </c>
      <c r="IJ231">
        <v>0</v>
      </c>
      <c r="IK231">
        <v>0</v>
      </c>
    </row>
    <row r="232" spans="30:245" x14ac:dyDescent="0.3">
      <c r="AD232">
        <v>231</v>
      </c>
      <c r="AE232" t="s">
        <v>303</v>
      </c>
      <c r="AF232">
        <v>0</v>
      </c>
      <c r="AG232">
        <v>0</v>
      </c>
      <c r="AI232" s="84">
        <v>2998284.6180414837</v>
      </c>
      <c r="AJ232" s="84">
        <v>7281296.2887270879</v>
      </c>
      <c r="AK232">
        <f>AF232*'Colombia-IO-Data'!AN45</f>
        <v>0</v>
      </c>
      <c r="AL232">
        <f>AI232*'Colombia-IO-Data'!$AN45</f>
        <v>1715261.5400876107</v>
      </c>
      <c r="AM232">
        <f>AJ232*'Colombia-IO-Data'!$AN45</f>
        <v>4165490.964695143</v>
      </c>
      <c r="AN232">
        <f>'Colombia-IO-Data'!$AO45*AK232</f>
        <v>0</v>
      </c>
      <c r="AO232">
        <f>'Colombia-IO-Data'!$AO45*AL232</f>
        <v>655121.11444272252</v>
      </c>
      <c r="AP232">
        <f>'Colombia-IO-Data'!$AO45*AM232</f>
        <v>1590953.3439738811</v>
      </c>
      <c r="AQ232">
        <f>(AN232*'Default-Data'!$F$19/geo_dollar_index)/'Colombia-IO-Data'!$AP45</f>
        <v>0</v>
      </c>
      <c r="AR232">
        <f>(AO232*'Default-Data'!$F$19/geo_dollar_index)/'Colombia-IO-Data'!$AP45</f>
        <v>105.1427114493161</v>
      </c>
      <c r="AS232">
        <f>(AP232*'Default-Data'!$F$19/geo_dollar_index)/'Colombia-IO-Data'!$AP45</f>
        <v>255.3377454748414</v>
      </c>
      <c r="AT232" s="84">
        <v>2430.6255352689082</v>
      </c>
      <c r="AU232" s="84">
        <v>17063.948357990426</v>
      </c>
      <c r="AV232">
        <f>AG232*'Colombia-IO-Data'!AN45</f>
        <v>0</v>
      </c>
      <c r="AW232">
        <f>AT232*'Colombia-IO-Data'!$AN45</f>
        <v>1390.5145875460503</v>
      </c>
      <c r="AX232">
        <f>AU232*'Colombia-IO-Data'!$AN45</f>
        <v>9761.9599434896445</v>
      </c>
      <c r="AY232">
        <f>AV232*'Colombia-IO-Data'!$AO45</f>
        <v>0</v>
      </c>
      <c r="AZ232">
        <f>AW232*'Colombia-IO-Data'!$AO45</f>
        <v>531.08837629245863</v>
      </c>
      <c r="BA232">
        <f>AX232*'Colombia-IO-Data'!$AO45</f>
        <v>3728.4495267103703</v>
      </c>
      <c r="BB232">
        <f>(Calculations!AY232*'Default-Data'!$F$19/geo_dollar_index)/'Colombia-IO-Data'!$AP45</f>
        <v>0</v>
      </c>
      <c r="BC232">
        <f>(Calculations!AZ232*'Default-Data'!$F$19/geo_dollar_index)/'Colombia-IO-Data'!$AP45</f>
        <v>8.5236257344726299E-2</v>
      </c>
      <c r="BD232">
        <f>(Calculations!BA232*'Default-Data'!$F$19/geo_dollar_index)/'Colombia-IO-Data'!$AP45</f>
        <v>0.59839208979505731</v>
      </c>
      <c r="BF232" t="s">
        <v>960</v>
      </c>
      <c r="BG232">
        <f t="shared" si="430"/>
        <v>0</v>
      </c>
      <c r="BH232">
        <f t="shared" si="431"/>
        <v>0</v>
      </c>
      <c r="BJ232" s="84">
        <v>632893.4845172331</v>
      </c>
      <c r="BK232" s="84">
        <v>3314090.7267135158</v>
      </c>
      <c r="BL232">
        <f>BG232*'Mexico-IO-Data'!AQ45</f>
        <v>0</v>
      </c>
      <c r="BM232">
        <f>BJ232*'Mexico-IO-Data'!$AQ45</f>
        <v>404921.64132893528</v>
      </c>
      <c r="BN232">
        <f>BK232*'Mexico-IO-Data'!$AQ45</f>
        <v>2120336.3431643937</v>
      </c>
      <c r="BO232">
        <f>BG232*'Mexico-IO-Data'!AQ45</f>
        <v>0</v>
      </c>
      <c r="BP232">
        <f>BJ232*'Mexico-IO-Data'!$AR45</f>
        <v>71069.227616463628</v>
      </c>
      <c r="BQ232">
        <f>BK232*'Mexico-IO-Data'!$AR45</f>
        <v>372147.72147334524</v>
      </c>
      <c r="BR232">
        <f>(BO232*'Default-Data'!$F$19/geo_dollar_index)/'Mexico-IO-Data'!$AS45</f>
        <v>0</v>
      </c>
      <c r="BS232">
        <f>(BP232*'Default-Data'!$F$19/geo_dollar_index)/'Mexico-IO-Data'!$AS45</f>
        <v>38.517370434889294</v>
      </c>
      <c r="BT232">
        <f>(BQ232*'Default-Data'!$F$19/geo_dollar_index)/'Mexico-IO-Data'!$AS45</f>
        <v>201.6928018670101</v>
      </c>
      <c r="BU232" s="84">
        <v>849.223522936682</v>
      </c>
      <c r="BV232" s="84">
        <v>5908.7054146919436</v>
      </c>
      <c r="BW232">
        <f>BH232*'Mexico-IO-Data'!AQ45</f>
        <v>0</v>
      </c>
      <c r="BX232">
        <f>BU232*'Mexico-IO-Data'!$AQ45</f>
        <v>543.32836594922912</v>
      </c>
      <c r="BY232">
        <f>BV232*'Mexico-IO-Data'!$AQ45</f>
        <v>3780.3560206837328</v>
      </c>
      <c r="BZ232">
        <f>BH232*'Mexico-IO-Data'!AR45</f>
        <v>0</v>
      </c>
      <c r="CA232">
        <f>BU232*'Mexico-IO-Data'!$AR45</f>
        <v>95.361480763037932</v>
      </c>
      <c r="CB232">
        <f>BV232*'Mexico-IO-Data'!$AR45</f>
        <v>663.50363893489975</v>
      </c>
      <c r="CC232">
        <f>(BZ232*'Default-Data'!$F$19/geo_dollar_index)/'Mexico-IO-Data'!$AS45</f>
        <v>0</v>
      </c>
      <c r="CD232">
        <f>(CA232*'Default-Data'!$F$19/geo_dollar_index)/'Mexico-IO-Data'!$AS45</f>
        <v>5.1683036427408846E-2</v>
      </c>
      <c r="CE232">
        <f>(CB232*'Default-Data'!$F$19/geo_dollar_index)/'Mexico-IO-Data'!$AS45</f>
        <v>0.35959889114979299</v>
      </c>
      <c r="CG232" t="s">
        <v>303</v>
      </c>
      <c r="CH232">
        <f t="shared" si="432"/>
        <v>0</v>
      </c>
      <c r="CI232">
        <f t="shared" si="433"/>
        <v>0</v>
      </c>
      <c r="CK232" s="84">
        <v>9201216.2590563353</v>
      </c>
      <c r="CL232" s="84">
        <v>6471267.2295658216</v>
      </c>
      <c r="CM232">
        <f>CH232*'Philippines-IO-Data'!AN45</f>
        <v>0</v>
      </c>
      <c r="CN232">
        <f>CK232*'Philippines-IO-Data'!$AN45</f>
        <v>4484314.9366873633</v>
      </c>
      <c r="CO232">
        <f>CL232*'Philippines-IO-Data'!$AN45</f>
        <v>3153843.9571263418</v>
      </c>
      <c r="CP232">
        <f>CH232*'Philippines-IO-Data'!AO45</f>
        <v>0</v>
      </c>
      <c r="CQ232">
        <f>CK232*'Philippines-IO-Data'!$AO45</f>
        <v>3854277.6455929945</v>
      </c>
      <c r="CR232">
        <f>CL232*'Philippines-IO-Data'!$AO45</f>
        <v>2710735.1810174799</v>
      </c>
      <c r="CS232" s="31">
        <f>(CP232*'Default-Data'!$F$19/geo_dollar_index)/'Philippines-IO-Data'!$AP45</f>
        <v>0</v>
      </c>
      <c r="CT232" s="31">
        <f>(CQ232*'Default-Data'!$F$19/geo_dollar_index)/'Philippines-IO-Data'!$AP45</f>
        <v>1739.4280455652195</v>
      </c>
      <c r="CU232" s="31">
        <f>(CR232*'Default-Data'!$F$19/geo_dollar_index)/'Philippines-IO-Data'!$AP45</f>
        <v>1223.349543423117</v>
      </c>
      <c r="CV232" s="84">
        <v>2637.8214669493809</v>
      </c>
      <c r="CW232" s="84">
        <v>16751.716773823704</v>
      </c>
      <c r="CX232">
        <f>CI232*'Philippines-IO-Data'!AN45</f>
        <v>0</v>
      </c>
      <c r="CY232">
        <f>CV232*'Philippines-IO-Data'!$AN45</f>
        <v>1285.5715887465544</v>
      </c>
      <c r="CZ232">
        <f>CW232*'Philippines-IO-Data'!$AN45</f>
        <v>8164.1352218057846</v>
      </c>
      <c r="DA232">
        <f>CI232*'Philippines-IO-Data'!AO45</f>
        <v>0</v>
      </c>
      <c r="DB232">
        <f>CV232*'Philippines-IO-Data'!$AO45</f>
        <v>1104.9513484830345</v>
      </c>
      <c r="DC232">
        <f>CW232*'Philippines-IO-Data'!$AO45</f>
        <v>7017.0905311680699</v>
      </c>
      <c r="DD232" s="31">
        <f>(DA232*'Default-Data'!$F$19/geo_dollar_index)/'Philippines-IO-Data'!$AP45</f>
        <v>0</v>
      </c>
      <c r="DE232" s="31">
        <f>(DB232*'Default-Data'!$F$19/geo_dollar_index)/'Philippines-IO-Data'!$AP45</f>
        <v>0.49866240610198548</v>
      </c>
      <c r="DF232" s="31">
        <f>(DC232*'Default-Data'!$F$19/geo_dollar_index)/'Philippines-IO-Data'!$AP45</f>
        <v>3.1667993825353982</v>
      </c>
      <c r="DH232" t="s">
        <v>960</v>
      </c>
      <c r="DI232">
        <f t="shared" si="434"/>
        <v>0</v>
      </c>
      <c r="DJ232">
        <f t="shared" si="435"/>
        <v>0</v>
      </c>
      <c r="DL232" s="84">
        <v>16132969.849449821</v>
      </c>
      <c r="DM232" s="84">
        <v>18879490.596036702</v>
      </c>
      <c r="DN232">
        <f>DI232*'SouthAfrica-IO-Data'!AR45</f>
        <v>0</v>
      </c>
      <c r="DO232">
        <f>DL232*'SouthAfrica-IO-Data'!$AR45</f>
        <v>11354185.279496862</v>
      </c>
      <c r="DP232">
        <f>DM232*'SouthAfrica-IO-Data'!$AR45</f>
        <v>13287152.719573803</v>
      </c>
      <c r="DQ232">
        <f>DI232*'SouthAfrica-IO-Data'!AS45</f>
        <v>0</v>
      </c>
      <c r="DR232">
        <f>DL232*'SouthAfrica-IO-Data'!$AS45</f>
        <v>6314192.4619558463</v>
      </c>
      <c r="DS232">
        <f>DM232*'SouthAfrica-IO-Data'!$AS45</f>
        <v>7389137.7917083614</v>
      </c>
      <c r="DT232">
        <f>(DQ232*'Default-Data'!$F$19/geo_dollar_index)/'SouthAfrica-IO-Data'!$AT45</f>
        <v>0</v>
      </c>
      <c r="DU232">
        <f>(DR232*'Default-Data'!$F$19/geo_dollar_index)/'SouthAfrica-IO-Data'!$AT45</f>
        <v>294.99811516416838</v>
      </c>
      <c r="DV232">
        <f>(DS232*'Default-Data'!$F$19/geo_dollar_index)/'SouthAfrica-IO-Data'!$AT45</f>
        <v>345.21939810607159</v>
      </c>
      <c r="DW232" s="84">
        <v>21470.127416634299</v>
      </c>
      <c r="DX232" s="84">
        <v>49658.482107966083</v>
      </c>
      <c r="DY232">
        <f>DJ232*'SouthAfrica-IO-Data'!AR45</f>
        <v>0</v>
      </c>
      <c r="DZ232">
        <f>DW232*'SouthAfrica-IO-Data'!$AR45</f>
        <v>15110.410974404975</v>
      </c>
      <c r="EA232">
        <f>DX232*'SouthAfrica-IO-Data'!$AR45</f>
        <v>34949.027476900359</v>
      </c>
      <c r="EB232">
        <f>DJ232*'SouthAfrica-IO-Data'!$AS45</f>
        <v>0</v>
      </c>
      <c r="EC232">
        <f>DZ232*'SouthAfrica-IO-Data'!$AS45</f>
        <v>5913.9788868381556</v>
      </c>
      <c r="ED232">
        <f>EA232*'SouthAfrica-IO-Data'!$AS45</f>
        <v>13678.503580347149</v>
      </c>
      <c r="EE232">
        <f>(EB232*'Default-Data'!$F$19/geo_dollar_index)/'SouthAfrica-IO-Data'!$AT45</f>
        <v>0</v>
      </c>
      <c r="EF232">
        <f>(EC232*'Default-Data'!$F$19/geo_dollar_index)/'SouthAfrica-IO-Data'!$AT45</f>
        <v>0.27630019757071861</v>
      </c>
      <c r="EG232">
        <f>(ED232*'Default-Data'!$F$19/geo_dollar_index)/'SouthAfrica-IO-Data'!$AT45</f>
        <v>0.6390576148543371</v>
      </c>
      <c r="EI232" s="15" t="s">
        <v>118</v>
      </c>
      <c r="EJ232">
        <v>0</v>
      </c>
      <c r="EK232">
        <v>0</v>
      </c>
      <c r="EM232" s="84">
        <v>0</v>
      </c>
      <c r="EN232" s="84">
        <v>1492217.9801324951</v>
      </c>
      <c r="EO232">
        <f>EJ232*'Zambia-IO-Data'!BO43</f>
        <v>0</v>
      </c>
      <c r="EP232">
        <f>EM232*'Zambia-IO-Data'!$BO43</f>
        <v>0</v>
      </c>
      <c r="EQ232">
        <f>EN232*'Zambia-IO-Data'!$BO43</f>
        <v>0</v>
      </c>
      <c r="ER232">
        <f>EJ232*'Zambia-IO-Data'!BN43</f>
        <v>0</v>
      </c>
      <c r="ES232">
        <f>EM232*'Zambia-IO-Data'!$BN43</f>
        <v>0</v>
      </c>
      <c r="ET232">
        <f>EN232*'Zambia-IO-Data'!$BN43</f>
        <v>0</v>
      </c>
      <c r="EU232" s="84">
        <v>0</v>
      </c>
      <c r="EV232" s="84">
        <v>0</v>
      </c>
      <c r="EW232" s="84">
        <v>0</v>
      </c>
      <c r="EX232" s="84">
        <v>0</v>
      </c>
      <c r="EY232" s="84">
        <v>620.87646566633691</v>
      </c>
      <c r="EZ232">
        <f>EK232*'Zambia-IO-Data'!BO43</f>
        <v>0</v>
      </c>
      <c r="FA232">
        <f>EX232*'Zambia-IO-Data'!$BO43</f>
        <v>0</v>
      </c>
      <c r="FB232">
        <f>EY232*'Zambia-IO-Data'!$BO43</f>
        <v>0</v>
      </c>
      <c r="FC232">
        <f>EK232*'Zambia-IO-Data'!BN43</f>
        <v>0</v>
      </c>
      <c r="FD232">
        <f>EX232*'Zambia-IO-Data'!$BN43</f>
        <v>0</v>
      </c>
      <c r="FE232">
        <f>EY232*'Zambia-IO-Data'!$BN43</f>
        <v>0</v>
      </c>
      <c r="FF232" s="84">
        <v>0</v>
      </c>
      <c r="FG232" s="84">
        <v>0</v>
      </c>
      <c r="FH232" s="84">
        <v>0</v>
      </c>
      <c r="FJ232" t="s">
        <v>303</v>
      </c>
      <c r="FK232">
        <f t="shared" si="436"/>
        <v>0</v>
      </c>
      <c r="FL232">
        <f t="shared" si="437"/>
        <v>0</v>
      </c>
      <c r="FN232">
        <v>10079151.450406177</v>
      </c>
      <c r="FO232">
        <v>7732215.8298321497</v>
      </c>
      <c r="FP232">
        <f>FK232*CustomRegion1!C41</f>
        <v>0</v>
      </c>
      <c r="FQ232">
        <f>FN232*CustomRegion1!$C41</f>
        <v>4912186.4029338639</v>
      </c>
      <c r="FR232">
        <f>FO232*CustomRegion1!$C41</f>
        <v>3768381.2621270651</v>
      </c>
      <c r="FS232">
        <f>FK232*CustomRegion1!D41</f>
        <v>0</v>
      </c>
      <c r="FT232">
        <f>FN232*CustomRegion1!$D41</f>
        <v>4222034.0255138101</v>
      </c>
      <c r="FU232">
        <f>FO232*CustomRegion1!$D41</f>
        <v>3238931.2222163556</v>
      </c>
      <c r="FV232">
        <f>(FS232*'Default-Data'!$C$58/geo_dollar_index)/CustomRegion1!$E41</f>
        <v>0</v>
      </c>
      <c r="FW232">
        <f>(FT232*'Default-Data'!$C$58/geo_dollar_index)/CustomRegion1!$E41</f>
        <v>1913.3575354840425</v>
      </c>
      <c r="FX232">
        <f>(FU232*'Default-Data'!$C$58/geo_dollar_index)/CustomRegion1!$E41</f>
        <v>1467.8312451989341</v>
      </c>
      <c r="FY232">
        <v>4895.0750415086641</v>
      </c>
      <c r="FZ232">
        <v>20916.887828141058</v>
      </c>
      <c r="GA232">
        <f>FL232*CustomRegion1!C41</f>
        <v>0</v>
      </c>
      <c r="GB232">
        <f>FY232*CustomRegion1!$C41</f>
        <v>2385.6691883790249</v>
      </c>
      <c r="GC232">
        <f>FZ232*CustomRegion1!$C41</f>
        <v>10194.077595385943</v>
      </c>
      <c r="GD232">
        <f>FL232*CustomRegion1!D41</f>
        <v>0</v>
      </c>
      <c r="GE232">
        <f>FY232*CustomRegion1!$D41</f>
        <v>2050.4874328344517</v>
      </c>
      <c r="GF232">
        <f>FZ232*CustomRegion1!$D41</f>
        <v>8761.8300561113556</v>
      </c>
      <c r="GG232">
        <f>(GD232*'Default-Data'!$C$58/geo_dollar_index)/CustomRegion1!$E41</f>
        <v>0</v>
      </c>
      <c r="GH232">
        <f>(GE232*'Default-Data'!$C$58/geo_dollar_index)/CustomRegion1!$E41</f>
        <v>0.92924774109362385</v>
      </c>
      <c r="GI232">
        <f>(GF232*'Default-Data'!$C$58/geo_dollar_index)/CustomRegion1!$E41</f>
        <v>3.9707196723624305</v>
      </c>
      <c r="GK232" t="s">
        <v>66</v>
      </c>
      <c r="GL232">
        <f t="shared" si="438"/>
        <v>0</v>
      </c>
      <c r="GM232">
        <f t="shared" si="439"/>
        <v>0</v>
      </c>
      <c r="GO232">
        <v>45678.235527437799</v>
      </c>
      <c r="GP232">
        <v>49351.071657342858</v>
      </c>
      <c r="GQ232">
        <f>GL232*CustomRegion2!C45</f>
        <v>0</v>
      </c>
      <c r="GR232">
        <f>GO232*CustomRegion2!$C45</f>
        <v>34264.333842936678</v>
      </c>
      <c r="GS232">
        <f>GP232*CustomRegion2!$C45</f>
        <v>37019.415816930028</v>
      </c>
      <c r="GT232">
        <f>GL232*CustomRegion2!D45</f>
        <v>0</v>
      </c>
      <c r="GU232">
        <f>GO232*CustomRegion2!$D45</f>
        <v>33799.290067929847</v>
      </c>
      <c r="GV232">
        <f>GP232*CustomRegion2!$D45</f>
        <v>36516.97940713531</v>
      </c>
      <c r="GW232">
        <f>(GT232*'Default-Data'!$C$59/geo_dollar_index)/CustomRegion2!$E45</f>
        <v>0</v>
      </c>
      <c r="GX232">
        <f>(GU232*'Default-Data'!$C$59/geo_dollar_index)/CustomRegion2!$E45</f>
        <v>18.318192270337047</v>
      </c>
      <c r="GY232">
        <f>(GV232*'Default-Data'!$C$59/geo_dollar_index)/CustomRegion2!$E45</f>
        <v>19.791097640436735</v>
      </c>
      <c r="GZ232">
        <v>94.524520135350215</v>
      </c>
      <c r="HA232">
        <v>138.04425808560705</v>
      </c>
      <c r="HB232">
        <f>GM232*CustomRegion2!C45</f>
        <v>0</v>
      </c>
      <c r="HC232">
        <f>GZ232*CustomRegion2!$C45</f>
        <v>70.905096855493682</v>
      </c>
      <c r="HD232">
        <f>HA232*CustomRegion2!$C45</f>
        <v>103.55029018808223</v>
      </c>
      <c r="HE232">
        <f>GM232*CustomRegion2!D45</f>
        <v>0</v>
      </c>
      <c r="HF232">
        <f>GZ232*CustomRegion2!$D45</f>
        <v>69.94275583756955</v>
      </c>
      <c r="HG232">
        <f>HA232*CustomRegion2!$D45</f>
        <v>102.14488075934921</v>
      </c>
      <c r="HH232">
        <f>(HE232*'Default-Data'!$C$59/geo_dollar_index)/CustomRegion2!$E45</f>
        <v>0</v>
      </c>
      <c r="HI232">
        <f>(HF232*'Default-Data'!$C$59/geo_dollar_index)/CustomRegion2!$E45</f>
        <v>3.7906856823762596E-2</v>
      </c>
      <c r="HJ232">
        <f>(HG232*'Default-Data'!$C$59/geo_dollar_index)/CustomRegion2!$E45</f>
        <v>5.5359433923607634E-2</v>
      </c>
      <c r="HL232" s="15" t="s">
        <v>118</v>
      </c>
      <c r="HM232">
        <f t="shared" si="440"/>
        <v>0</v>
      </c>
      <c r="HN232">
        <f t="shared" si="441"/>
        <v>0</v>
      </c>
      <c r="HP232">
        <v>0</v>
      </c>
      <c r="HQ232">
        <v>1492217.9801324951</v>
      </c>
      <c r="HR232">
        <f>HM232*CustomRegion3!D44</f>
        <v>0</v>
      </c>
      <c r="HS232">
        <f>HP232*CustomRegion3!$D44</f>
        <v>0</v>
      </c>
      <c r="HT232">
        <f>HQ232*CustomRegion3!$D44</f>
        <v>0</v>
      </c>
      <c r="HU232">
        <f>HM232*CustomRegion3!E44</f>
        <v>0</v>
      </c>
      <c r="HV232">
        <f>HP232*CustomRegion3!E$12</f>
        <v>0</v>
      </c>
      <c r="HW232">
        <f>HQ232*CustomRegion3!F$12</f>
        <v>154104950.75167537</v>
      </c>
      <c r="HX232">
        <v>0</v>
      </c>
      <c r="HY232">
        <v>0</v>
      </c>
      <c r="HZ232">
        <v>0</v>
      </c>
      <c r="IA232">
        <v>0</v>
      </c>
      <c r="IB232">
        <v>620.87646566633691</v>
      </c>
      <c r="IC232">
        <f>HN232*CustomRegion3!D44</f>
        <v>0</v>
      </c>
      <c r="ID232">
        <f>IA232*CustomRegion3!$D44</f>
        <v>0</v>
      </c>
      <c r="IE232">
        <f>IB232*CustomRegion3!$D44</f>
        <v>0</v>
      </c>
      <c r="IF232">
        <f>HN232*CustomRegion3!E44</f>
        <v>0</v>
      </c>
      <c r="IG232">
        <f>IA232*CustomRegion3!$E44</f>
        <v>0</v>
      </c>
      <c r="IH232">
        <f>IB232*CustomRegion3!$E44</f>
        <v>0</v>
      </c>
      <c r="II232">
        <v>0</v>
      </c>
      <c r="IJ232">
        <v>0</v>
      </c>
      <c r="IK232">
        <v>0</v>
      </c>
    </row>
    <row r="233" spans="30:245" x14ac:dyDescent="0.3">
      <c r="AD233">
        <v>232</v>
      </c>
      <c r="AE233" t="s">
        <v>304</v>
      </c>
      <c r="AF233">
        <v>0</v>
      </c>
      <c r="AG233">
        <v>0</v>
      </c>
      <c r="AI233" s="84">
        <v>0</v>
      </c>
      <c r="AJ233" s="84">
        <v>1282806.0669845862</v>
      </c>
      <c r="AK233">
        <f>AF233*'Colombia-IO-Data'!AN46</f>
        <v>0</v>
      </c>
      <c r="AL233">
        <f>AI233*'Colombia-IO-Data'!$AN46</f>
        <v>0</v>
      </c>
      <c r="AM233">
        <f>AJ233*'Colombia-IO-Data'!$AN46</f>
        <v>1282806.0669845862</v>
      </c>
      <c r="AN233">
        <f>'Colombia-IO-Data'!$AO46*AK233</f>
        <v>0</v>
      </c>
      <c r="AO233">
        <f>'Colombia-IO-Data'!$AO46*AL233</f>
        <v>0</v>
      </c>
      <c r="AP233">
        <f>'Colombia-IO-Data'!$AO46*AM233</f>
        <v>1282806.0669845862</v>
      </c>
      <c r="AQ233">
        <f>(AN233*'Default-Data'!$F$19/geo_dollar_index)/'Colombia-IO-Data'!$AP46</f>
        <v>0</v>
      </c>
      <c r="AR233">
        <f>(AO233*'Default-Data'!$F$19/geo_dollar_index)/'Colombia-IO-Data'!$AP46</f>
        <v>0</v>
      </c>
      <c r="AS233">
        <f>(AP233*'Default-Data'!$F$19/geo_dollar_index)/'Colombia-IO-Data'!$AP46</f>
        <v>205.88209595583842</v>
      </c>
      <c r="AT233" s="84">
        <v>0</v>
      </c>
      <c r="AU233" s="84">
        <v>2578.0732650851696</v>
      </c>
      <c r="AV233">
        <f>AG233*'Colombia-IO-Data'!AN46</f>
        <v>0</v>
      </c>
      <c r="AW233">
        <f>AT233*'Colombia-IO-Data'!$AN46</f>
        <v>0</v>
      </c>
      <c r="AX233">
        <f>AU233*'Colombia-IO-Data'!$AN46</f>
        <v>2578.0732650851696</v>
      </c>
      <c r="AY233">
        <f>AV233*'Colombia-IO-Data'!$AO46</f>
        <v>0</v>
      </c>
      <c r="AZ233">
        <f>AW233*'Colombia-IO-Data'!$AO46</f>
        <v>0</v>
      </c>
      <c r="BA233">
        <f>AX233*'Colombia-IO-Data'!$AO46</f>
        <v>2578.0732650851696</v>
      </c>
      <c r="BB233">
        <f>(Calculations!AY233*'Default-Data'!$F$19/geo_dollar_index)/'Colombia-IO-Data'!$AP46</f>
        <v>0</v>
      </c>
      <c r="BC233">
        <f>(Calculations!AZ233*'Default-Data'!$F$19/geo_dollar_index)/'Colombia-IO-Data'!$AP46</f>
        <v>0</v>
      </c>
      <c r="BD233">
        <f>(Calculations!BA233*'Default-Data'!$F$19/geo_dollar_index)/'Colombia-IO-Data'!$AP46</f>
        <v>0.4137641230455954</v>
      </c>
      <c r="BF233" t="s">
        <v>961</v>
      </c>
      <c r="BG233">
        <f t="shared" si="430"/>
        <v>0</v>
      </c>
      <c r="BH233">
        <f t="shared" si="431"/>
        <v>0</v>
      </c>
      <c r="BJ233" s="84">
        <v>0</v>
      </c>
      <c r="BK233" s="84">
        <v>907226.86605343549</v>
      </c>
      <c r="BL233">
        <f>BG233*'Mexico-IO-Data'!AQ46</f>
        <v>0</v>
      </c>
      <c r="BM233">
        <f>BJ233*'Mexico-IO-Data'!$AQ46</f>
        <v>0</v>
      </c>
      <c r="BN233">
        <f>BK233*'Mexico-IO-Data'!$AQ46</f>
        <v>907226.86605343549</v>
      </c>
      <c r="BO233">
        <f>BG233*'Mexico-IO-Data'!AQ46</f>
        <v>0</v>
      </c>
      <c r="BP233">
        <f>BJ233*'Mexico-IO-Data'!$AR46</f>
        <v>0</v>
      </c>
      <c r="BQ233">
        <f>BK233*'Mexico-IO-Data'!$AR46</f>
        <v>907226.86605343549</v>
      </c>
      <c r="BR233">
        <f>(BO233*'Default-Data'!$F$19/geo_dollar_index)/'Mexico-IO-Data'!$AS46</f>
        <v>0</v>
      </c>
      <c r="BS233">
        <f>(BP233*'Default-Data'!$F$19/geo_dollar_index)/'Mexico-IO-Data'!$AS46</f>
        <v>0</v>
      </c>
      <c r="BT233">
        <f>(BQ233*'Default-Data'!$F$19/geo_dollar_index)/'Mexico-IO-Data'!$AS46</f>
        <v>137.07804065779456</v>
      </c>
      <c r="BU233" s="84">
        <v>0</v>
      </c>
      <c r="BV233" s="84">
        <v>1617.4983541020374</v>
      </c>
      <c r="BW233">
        <f>BH233*'Mexico-IO-Data'!AQ46</f>
        <v>0</v>
      </c>
      <c r="BX233">
        <f>BU233*'Mexico-IO-Data'!$AQ46</f>
        <v>0</v>
      </c>
      <c r="BY233">
        <f>BV233*'Mexico-IO-Data'!$AQ46</f>
        <v>1617.4983541020374</v>
      </c>
      <c r="BZ233">
        <f>BH233*'Mexico-IO-Data'!AR46</f>
        <v>0</v>
      </c>
      <c r="CA233">
        <f>BU233*'Mexico-IO-Data'!$AR46</f>
        <v>0</v>
      </c>
      <c r="CB233">
        <f>BV233*'Mexico-IO-Data'!$AR46</f>
        <v>1617.4983541020374</v>
      </c>
      <c r="CC233">
        <f>(BZ233*'Default-Data'!$F$19/geo_dollar_index)/'Mexico-IO-Data'!$AS46</f>
        <v>0</v>
      </c>
      <c r="CD233">
        <f>(CA233*'Default-Data'!$F$19/geo_dollar_index)/'Mexico-IO-Data'!$AS46</f>
        <v>0</v>
      </c>
      <c r="CE233">
        <f>(CB233*'Default-Data'!$F$19/geo_dollar_index)/'Mexico-IO-Data'!$AS46</f>
        <v>0.24439697879764438</v>
      </c>
      <c r="CG233" t="s">
        <v>304</v>
      </c>
      <c r="CH233">
        <f t="shared" si="432"/>
        <v>0</v>
      </c>
      <c r="CI233">
        <f t="shared" si="433"/>
        <v>0</v>
      </c>
      <c r="CK233" s="84">
        <v>0</v>
      </c>
      <c r="CL233" s="84">
        <v>0</v>
      </c>
      <c r="CM233">
        <f>CH233*'Philippines-IO-Data'!AN46</f>
        <v>0</v>
      </c>
      <c r="CN233">
        <f>CK233*'Philippines-IO-Data'!$AN46</f>
        <v>0</v>
      </c>
      <c r="CO233">
        <f>CL233*'Philippines-IO-Data'!$AN46</f>
        <v>0</v>
      </c>
      <c r="CP233">
        <f>CH233*'Philippines-IO-Data'!AO46</f>
        <v>0</v>
      </c>
      <c r="CQ233">
        <f>CK233*'Philippines-IO-Data'!$AO46</f>
        <v>0</v>
      </c>
      <c r="CR233">
        <f>CL233*'Philippines-IO-Data'!$AO46</f>
        <v>0</v>
      </c>
      <c r="CS233" s="31">
        <f>(CP233*'Default-Data'!$F$19/geo_dollar_index)/'Philippines-IO-Data'!$AP46</f>
        <v>0</v>
      </c>
      <c r="CT233" s="31">
        <f>(CQ233*'Default-Data'!$F$19/geo_dollar_index)/'Philippines-IO-Data'!$AP46</f>
        <v>0</v>
      </c>
      <c r="CU233" s="31">
        <f>(CR233*'Default-Data'!$F$19/geo_dollar_index)/'Philippines-IO-Data'!$AP46</f>
        <v>0</v>
      </c>
      <c r="CV233" s="84">
        <v>0</v>
      </c>
      <c r="CW233" s="84">
        <v>0</v>
      </c>
      <c r="CX233">
        <f>CI233*'Philippines-IO-Data'!AN46</f>
        <v>0</v>
      </c>
      <c r="CY233">
        <f>CV233*'Philippines-IO-Data'!$AN46</f>
        <v>0</v>
      </c>
      <c r="CZ233">
        <f>CW233*'Philippines-IO-Data'!$AN46</f>
        <v>0</v>
      </c>
      <c r="DA233">
        <f>CI233*'Philippines-IO-Data'!AO46</f>
        <v>0</v>
      </c>
      <c r="DB233">
        <f>CV233*'Philippines-IO-Data'!$AO46</f>
        <v>0</v>
      </c>
      <c r="DC233">
        <f>CW233*'Philippines-IO-Data'!$AO46</f>
        <v>0</v>
      </c>
      <c r="DD233" s="31">
        <f>(DA233*'Default-Data'!$F$19/geo_dollar_index)/'Philippines-IO-Data'!$AP46</f>
        <v>0</v>
      </c>
      <c r="DE233" s="31">
        <f>(DB233*'Default-Data'!$F$19/geo_dollar_index)/'Philippines-IO-Data'!$AP46</f>
        <v>0</v>
      </c>
      <c r="DF233" s="31">
        <f>(DC233*'Default-Data'!$F$19/geo_dollar_index)/'Philippines-IO-Data'!$AP46</f>
        <v>0</v>
      </c>
      <c r="DH233" t="s">
        <v>961</v>
      </c>
      <c r="DI233">
        <f t="shared" si="434"/>
        <v>0</v>
      </c>
      <c r="DJ233">
        <f t="shared" si="435"/>
        <v>0</v>
      </c>
      <c r="DL233" s="84">
        <v>0</v>
      </c>
      <c r="DM233" s="84">
        <v>0</v>
      </c>
      <c r="DN233">
        <f>DI233*'SouthAfrica-IO-Data'!AR46</f>
        <v>0</v>
      </c>
      <c r="DO233">
        <f>DL233*'SouthAfrica-IO-Data'!$AR46</f>
        <v>0</v>
      </c>
      <c r="DP233">
        <f>DM233*'SouthAfrica-IO-Data'!$AR46</f>
        <v>0</v>
      </c>
      <c r="DQ233">
        <f>DI233*'SouthAfrica-IO-Data'!AS46</f>
        <v>0</v>
      </c>
      <c r="DR233">
        <f>DL233*'SouthAfrica-IO-Data'!$AS46</f>
        <v>0</v>
      </c>
      <c r="DS233">
        <f>DM233*'SouthAfrica-IO-Data'!$AS46</f>
        <v>0</v>
      </c>
      <c r="DT233">
        <f>(DQ233*'Default-Data'!$F$19/geo_dollar_index)/'SouthAfrica-IO-Data'!$AT46</f>
        <v>0</v>
      </c>
      <c r="DU233">
        <f>(DR233*'Default-Data'!$F$19/geo_dollar_index)/'SouthAfrica-IO-Data'!$AT46</f>
        <v>0</v>
      </c>
      <c r="DV233">
        <f>(DS233*'Default-Data'!$F$19/geo_dollar_index)/'SouthAfrica-IO-Data'!$AT46</f>
        <v>0</v>
      </c>
      <c r="DW233" s="84">
        <v>0</v>
      </c>
      <c r="DX233" s="84">
        <v>0</v>
      </c>
      <c r="DY233">
        <f>DJ233*'SouthAfrica-IO-Data'!AR46</f>
        <v>0</v>
      </c>
      <c r="DZ233">
        <f>DW233*'SouthAfrica-IO-Data'!$AR46</f>
        <v>0</v>
      </c>
      <c r="EA233">
        <f>DX233*'SouthAfrica-IO-Data'!$AR46</f>
        <v>0</v>
      </c>
      <c r="EB233">
        <f>DJ233*'SouthAfrica-IO-Data'!$AS46</f>
        <v>0</v>
      </c>
      <c r="EC233">
        <f>DZ233*'SouthAfrica-IO-Data'!$AS46</f>
        <v>0</v>
      </c>
      <c r="ED233">
        <f>EA233*'SouthAfrica-IO-Data'!$AS46</f>
        <v>0</v>
      </c>
      <c r="EE233">
        <f>(EB233*'Default-Data'!$F$19/geo_dollar_index)/'SouthAfrica-IO-Data'!$AT46</f>
        <v>0</v>
      </c>
      <c r="EF233">
        <f>(EC233*'Default-Data'!$F$19/geo_dollar_index)/'SouthAfrica-IO-Data'!$AT46</f>
        <v>0</v>
      </c>
      <c r="EG233">
        <f>(ED233*'Default-Data'!$F$19/geo_dollar_index)/'SouthAfrica-IO-Data'!$AT46</f>
        <v>0</v>
      </c>
      <c r="EI233" s="15" t="s">
        <v>119</v>
      </c>
      <c r="EJ233">
        <v>0</v>
      </c>
      <c r="EK233">
        <v>0</v>
      </c>
      <c r="EM233" s="84">
        <v>0</v>
      </c>
      <c r="EN233" s="84">
        <v>1257669.7503184131</v>
      </c>
      <c r="EO233">
        <f>EJ233*'Zambia-IO-Data'!BO44</f>
        <v>0</v>
      </c>
      <c r="EP233">
        <f>EM233*'Zambia-IO-Data'!$BO44</f>
        <v>0</v>
      </c>
      <c r="EQ233">
        <f>EN233*'Zambia-IO-Data'!$BO44</f>
        <v>0</v>
      </c>
      <c r="ER233">
        <f>EJ233*'Zambia-IO-Data'!BN44</f>
        <v>0</v>
      </c>
      <c r="ES233">
        <f>EM233*'Zambia-IO-Data'!$BN44</f>
        <v>0</v>
      </c>
      <c r="ET233">
        <f>EN233*'Zambia-IO-Data'!$BN44</f>
        <v>0</v>
      </c>
      <c r="EU233" s="84">
        <v>0</v>
      </c>
      <c r="EV233" s="84">
        <v>0</v>
      </c>
      <c r="EW233" s="84">
        <v>0</v>
      </c>
      <c r="EX233" s="84">
        <v>0</v>
      </c>
      <c r="EY233" s="84">
        <v>611.76734277540857</v>
      </c>
      <c r="EZ233">
        <f>EK233*'Zambia-IO-Data'!BO44</f>
        <v>0</v>
      </c>
      <c r="FA233">
        <f>EX233*'Zambia-IO-Data'!$BO44</f>
        <v>0</v>
      </c>
      <c r="FB233">
        <f>EY233*'Zambia-IO-Data'!$BO44</f>
        <v>0</v>
      </c>
      <c r="FC233">
        <f>EK233*'Zambia-IO-Data'!BN44</f>
        <v>0</v>
      </c>
      <c r="FD233">
        <f>EX233*'Zambia-IO-Data'!$BN44</f>
        <v>0</v>
      </c>
      <c r="FE233">
        <f>EY233*'Zambia-IO-Data'!$BN44</f>
        <v>0</v>
      </c>
      <c r="FF233" s="84">
        <v>0</v>
      </c>
      <c r="FG233" s="84">
        <v>0</v>
      </c>
      <c r="FH233" s="84">
        <v>0</v>
      </c>
      <c r="FJ233" t="s">
        <v>304</v>
      </c>
      <c r="FK233">
        <f t="shared" si="436"/>
        <v>0</v>
      </c>
      <c r="FL233">
        <f t="shared" si="437"/>
        <v>0</v>
      </c>
      <c r="FN233">
        <v>0</v>
      </c>
      <c r="FO233">
        <v>0</v>
      </c>
      <c r="FP233">
        <f>FK233*CustomRegion1!C42</f>
        <v>0</v>
      </c>
      <c r="FQ233">
        <f>FN233*CustomRegion1!$C42</f>
        <v>0</v>
      </c>
      <c r="FR233">
        <f>FO233*CustomRegion1!$C42</f>
        <v>0</v>
      </c>
      <c r="FS233">
        <f>FK233*CustomRegion1!D42</f>
        <v>0</v>
      </c>
      <c r="FT233">
        <f>FN233*CustomRegion1!$D42</f>
        <v>0</v>
      </c>
      <c r="FU233">
        <f>FO233*CustomRegion1!$D42</f>
        <v>0</v>
      </c>
      <c r="FV233">
        <f>(FS233*'Default-Data'!$C$58/geo_dollar_index)/CustomRegion1!$E42</f>
        <v>0</v>
      </c>
      <c r="FW233">
        <f>(FT233*'Default-Data'!$C$58/geo_dollar_index)/CustomRegion1!$E42</f>
        <v>0</v>
      </c>
      <c r="FX233">
        <f>(FU233*'Default-Data'!$C$58/geo_dollar_index)/CustomRegion1!$E42</f>
        <v>0</v>
      </c>
      <c r="FY233">
        <v>0</v>
      </c>
      <c r="FZ233">
        <v>0</v>
      </c>
      <c r="GA233">
        <f>FL233*CustomRegion1!C42</f>
        <v>0</v>
      </c>
      <c r="GB233">
        <f>FY233*CustomRegion1!$C42</f>
        <v>0</v>
      </c>
      <c r="GC233">
        <f>FZ233*CustomRegion1!$C42</f>
        <v>0</v>
      </c>
      <c r="GD233">
        <f>FL233*CustomRegion1!D42</f>
        <v>0</v>
      </c>
      <c r="GE233">
        <f>FY233*CustomRegion1!$D42</f>
        <v>0</v>
      </c>
      <c r="GF233">
        <f>FZ233*CustomRegion1!$D42</f>
        <v>0</v>
      </c>
      <c r="GG233">
        <f>(GD233*'Default-Data'!$C$58/geo_dollar_index)/CustomRegion1!$E42</f>
        <v>0</v>
      </c>
      <c r="GH233">
        <f>(GE233*'Default-Data'!$C$58/geo_dollar_index)/CustomRegion1!$E42</f>
        <v>0</v>
      </c>
      <c r="GI233">
        <f>(GF233*'Default-Data'!$C$58/geo_dollar_index)/CustomRegion1!$E42</f>
        <v>0</v>
      </c>
      <c r="GK233" t="s">
        <v>67</v>
      </c>
      <c r="GL233">
        <f t="shared" si="438"/>
        <v>0</v>
      </c>
      <c r="GM233">
        <f t="shared" si="439"/>
        <v>0</v>
      </c>
      <c r="GO233">
        <v>34346.525793455105</v>
      </c>
      <c r="GP233">
        <v>800674.3003625694</v>
      </c>
      <c r="GQ233">
        <f>GL233*CustomRegion2!C46</f>
        <v>0</v>
      </c>
      <c r="GR233">
        <f>GO233*CustomRegion2!$C46</f>
        <v>30591.219548688474</v>
      </c>
      <c r="GS233">
        <f>GP233*CustomRegion2!$C46</f>
        <v>713131.90325792064</v>
      </c>
      <c r="GT233">
        <f>GL233*CustomRegion2!D46</f>
        <v>0</v>
      </c>
      <c r="GU233">
        <f>GO233*CustomRegion2!$D46</f>
        <v>23277.527107708735</v>
      </c>
      <c r="GV233">
        <f>GP233*CustomRegion2!$D46</f>
        <v>542637.64094262314</v>
      </c>
      <c r="GW233">
        <f>(GT233*'Default-Data'!$C$59/geo_dollar_index)/CustomRegion2!$E46</f>
        <v>0</v>
      </c>
      <c r="GX233">
        <f>(GU233*'Default-Data'!$C$59/geo_dollar_index)/CustomRegion2!$E46</f>
        <v>4.4226746054854091</v>
      </c>
      <c r="GY233">
        <f>(GV233*'Default-Data'!$C$59/geo_dollar_index)/CustomRegion2!$E46</f>
        <v>103.09985693380116</v>
      </c>
      <c r="GZ233">
        <v>61.228710928592292</v>
      </c>
      <c r="HA233">
        <v>2239.6370747365122</v>
      </c>
      <c r="HB233">
        <f>GM233*CustomRegion2!C46</f>
        <v>0</v>
      </c>
      <c r="HC233">
        <f>GZ233*CustomRegion2!$C46</f>
        <v>54.534218394125581</v>
      </c>
      <c r="HD233">
        <f>HA233*CustomRegion2!$C46</f>
        <v>1994.7644741321285</v>
      </c>
      <c r="HE233">
        <f>GM233*CustomRegion2!D46</f>
        <v>0</v>
      </c>
      <c r="HF233">
        <f>GZ233*CustomRegion2!$D46</f>
        <v>41.496277876289838</v>
      </c>
      <c r="HG233">
        <f>HA233*CustomRegion2!$D46</f>
        <v>1517.8598566887047</v>
      </c>
      <c r="HH233">
        <f>(HE233*'Default-Data'!$C$59/geo_dollar_index)/CustomRegion2!$E46</f>
        <v>0</v>
      </c>
      <c r="HI233">
        <f>(HF233*'Default-Data'!$C$59/geo_dollar_index)/CustomRegion2!$E46</f>
        <v>7.8841937778199762E-3</v>
      </c>
      <c r="HJ233">
        <f>(HG233*'Default-Data'!$C$59/geo_dollar_index)/CustomRegion2!$E46</f>
        <v>0.28838975084426971</v>
      </c>
      <c r="HL233" s="15" t="s">
        <v>119</v>
      </c>
      <c r="HM233">
        <f t="shared" si="440"/>
        <v>0</v>
      </c>
      <c r="HN233">
        <f t="shared" si="441"/>
        <v>0</v>
      </c>
      <c r="HP233">
        <v>0</v>
      </c>
      <c r="HQ233">
        <v>1257669.7503184131</v>
      </c>
      <c r="HR233">
        <f>HM233*CustomRegion3!D45</f>
        <v>0</v>
      </c>
      <c r="HS233">
        <f>HP233*CustomRegion3!$D45</f>
        <v>0</v>
      </c>
      <c r="HT233">
        <f>HQ233*CustomRegion3!$D45</f>
        <v>0</v>
      </c>
      <c r="HU233">
        <f>HM233*CustomRegion3!E45</f>
        <v>0</v>
      </c>
      <c r="HV233">
        <f>HP233*CustomRegion3!E$12</f>
        <v>0</v>
      </c>
      <c r="HW233">
        <f>HQ233*CustomRegion3!F$12</f>
        <v>129882589.21627665</v>
      </c>
      <c r="HX233">
        <v>0</v>
      </c>
      <c r="HY233">
        <v>0</v>
      </c>
      <c r="HZ233">
        <v>0</v>
      </c>
      <c r="IA233">
        <v>0</v>
      </c>
      <c r="IB233">
        <v>611.76734277540857</v>
      </c>
      <c r="IC233">
        <f>HN233*CustomRegion3!D45</f>
        <v>0</v>
      </c>
      <c r="ID233">
        <f>IA233*CustomRegion3!$D45</f>
        <v>0</v>
      </c>
      <c r="IE233">
        <f>IB233*CustomRegion3!$D45</f>
        <v>0</v>
      </c>
      <c r="IF233">
        <f>HN233*CustomRegion3!E45</f>
        <v>0</v>
      </c>
      <c r="IG233">
        <f>IA233*CustomRegion3!$E45</f>
        <v>0</v>
      </c>
      <c r="IH233">
        <f>IB233*CustomRegion3!$E45</f>
        <v>0</v>
      </c>
      <c r="II233">
        <v>0</v>
      </c>
      <c r="IJ233">
        <v>0</v>
      </c>
      <c r="IK233">
        <v>0</v>
      </c>
    </row>
    <row r="234" spans="30:245" x14ac:dyDescent="0.3">
      <c r="AD234">
        <v>233</v>
      </c>
      <c r="AE234" t="s">
        <v>108</v>
      </c>
      <c r="AF234">
        <v>0</v>
      </c>
      <c r="AG234">
        <v>0</v>
      </c>
      <c r="AI234" s="84">
        <v>0</v>
      </c>
      <c r="AJ234" s="84">
        <v>139871516.4421615</v>
      </c>
      <c r="AK234">
        <f>AF234*'Colombia-IO-Data'!AN47</f>
        <v>0</v>
      </c>
      <c r="AL234">
        <f>AI234*'Colombia-IO-Data'!$AN47</f>
        <v>0</v>
      </c>
      <c r="AM234">
        <f>AJ234*'Colombia-IO-Data'!$AN47</f>
        <v>0</v>
      </c>
      <c r="AN234">
        <f>'Colombia-IO-Data'!$AO47*AK234</f>
        <v>0</v>
      </c>
      <c r="AO234">
        <f>'Colombia-IO-Data'!$AO47*AL234</f>
        <v>0</v>
      </c>
      <c r="AP234">
        <f>'Colombia-IO-Data'!$AO47*AM234</f>
        <v>0</v>
      </c>
      <c r="AQ234">
        <v>0</v>
      </c>
      <c r="AR234">
        <v>0</v>
      </c>
      <c r="AS234">
        <v>0</v>
      </c>
      <c r="AT234" s="84">
        <v>0</v>
      </c>
      <c r="AU234" s="84">
        <v>281101.73966833146</v>
      </c>
      <c r="AV234">
        <f>AG234*'Colombia-IO-Data'!AN47</f>
        <v>0</v>
      </c>
      <c r="AW234">
        <f>AT234*'Colombia-IO-Data'!$AN47</f>
        <v>0</v>
      </c>
      <c r="AX234">
        <f>AU234*'Colombia-IO-Data'!$AN47</f>
        <v>0</v>
      </c>
      <c r="AY234">
        <f>AV234*'Colombia-IO-Data'!$AO47</f>
        <v>0</v>
      </c>
      <c r="AZ234">
        <f>AW234*'Colombia-IO-Data'!$AO47</f>
        <v>0</v>
      </c>
      <c r="BA234">
        <f>AX234*'Colombia-IO-Data'!$AO47</f>
        <v>0</v>
      </c>
      <c r="BB234">
        <v>0</v>
      </c>
      <c r="BC234">
        <v>0</v>
      </c>
      <c r="BD234">
        <v>0</v>
      </c>
      <c r="BF234" t="s">
        <v>305</v>
      </c>
      <c r="BG234">
        <f t="shared" si="430"/>
        <v>0</v>
      </c>
      <c r="BH234">
        <f t="shared" si="431"/>
        <v>0</v>
      </c>
      <c r="BJ234" s="84">
        <v>0</v>
      </c>
      <c r="BK234" s="84">
        <v>150775986.47586179</v>
      </c>
      <c r="BL234">
        <f>BG234*'Mexico-IO-Data'!AQ47</f>
        <v>0</v>
      </c>
      <c r="BM234">
        <f>BJ234*'Mexico-IO-Data'!$AQ47</f>
        <v>0</v>
      </c>
      <c r="BN234">
        <f>BK234*'Mexico-IO-Data'!$AQ47</f>
        <v>0</v>
      </c>
      <c r="BO234">
        <f>BG234*'Mexico-IO-Data'!AQ47</f>
        <v>0</v>
      </c>
      <c r="BP234">
        <f>BJ234*'Mexico-IO-Data'!$AR47</f>
        <v>0</v>
      </c>
      <c r="BQ234">
        <f>BK234*'Mexico-IO-Data'!$AR47</f>
        <v>0</v>
      </c>
      <c r="BR234">
        <v>0</v>
      </c>
      <c r="BS234">
        <v>0</v>
      </c>
      <c r="BT234">
        <v>0</v>
      </c>
      <c r="BU234" s="84">
        <v>0</v>
      </c>
      <c r="BV234" s="84">
        <v>268819.10036871972</v>
      </c>
      <c r="BW234">
        <f>BH234*'Mexico-IO-Data'!AQ47</f>
        <v>0</v>
      </c>
      <c r="BX234">
        <f>BU234*'Mexico-IO-Data'!$AQ47</f>
        <v>0</v>
      </c>
      <c r="BY234">
        <f>BV234*'Mexico-IO-Data'!$AQ47</f>
        <v>0</v>
      </c>
      <c r="BZ234">
        <f>BH234*'Mexico-IO-Data'!AR47</f>
        <v>0</v>
      </c>
      <c r="CA234">
        <f>BU234*'Mexico-IO-Data'!$AR47</f>
        <v>0</v>
      </c>
      <c r="CB234">
        <f>BV234*'Mexico-IO-Data'!$AR47</f>
        <v>0</v>
      </c>
      <c r="CC234">
        <v>0</v>
      </c>
      <c r="CD234">
        <v>0</v>
      </c>
      <c r="CE234">
        <v>0</v>
      </c>
      <c r="CG234" t="s">
        <v>575</v>
      </c>
      <c r="CH234">
        <v>0</v>
      </c>
      <c r="CI234">
        <v>0</v>
      </c>
      <c r="CK234" s="84">
        <v>0</v>
      </c>
      <c r="CL234" s="84">
        <v>112217946.87856597</v>
      </c>
      <c r="CM234">
        <f>CH234*'Philippines-IO-Data'!AN47</f>
        <v>0</v>
      </c>
      <c r="CN234">
        <f>CK234*'Philippines-IO-Data'!$AN47</f>
        <v>0</v>
      </c>
      <c r="CO234">
        <f>CL234*'Philippines-IO-Data'!$AN47</f>
        <v>0</v>
      </c>
      <c r="CP234">
        <f>CH234*'Philippines-IO-Data'!AO47</f>
        <v>0</v>
      </c>
      <c r="CQ234">
        <f>CK234*'Philippines-IO-Data'!$AO47</f>
        <v>0</v>
      </c>
      <c r="CR234">
        <f>CL234*'Philippines-IO-Data'!$AO47</f>
        <v>0</v>
      </c>
      <c r="CS234" s="31">
        <v>0</v>
      </c>
      <c r="CT234" s="31">
        <v>0</v>
      </c>
      <c r="CU234" s="31">
        <v>0</v>
      </c>
      <c r="CV234" s="84">
        <v>0</v>
      </c>
      <c r="CW234" s="84">
        <v>290490.74877655099</v>
      </c>
      <c r="CX234">
        <f>CI234*'Philippines-IO-Data'!AN47</f>
        <v>0</v>
      </c>
      <c r="CY234">
        <f>CV234*'Philippines-IO-Data'!$AN47</f>
        <v>0</v>
      </c>
      <c r="CZ234">
        <f>CW234*'Philippines-IO-Data'!$AN47</f>
        <v>0</v>
      </c>
      <c r="DA234">
        <f>CI234*'Philippines-IO-Data'!AO47</f>
        <v>0</v>
      </c>
      <c r="DB234">
        <f>CV234*'Philippines-IO-Data'!$AO47</f>
        <v>0</v>
      </c>
      <c r="DC234">
        <f>CW234*'Philippines-IO-Data'!$AO47</f>
        <v>0</v>
      </c>
      <c r="DD234" s="31">
        <v>0</v>
      </c>
      <c r="DE234" s="31">
        <v>0</v>
      </c>
      <c r="DF234" s="31">
        <v>0</v>
      </c>
      <c r="DH234" t="s">
        <v>305</v>
      </c>
      <c r="DI234">
        <f t="shared" si="434"/>
        <v>0</v>
      </c>
      <c r="DJ234">
        <f t="shared" si="435"/>
        <v>0</v>
      </c>
      <c r="DL234" s="84">
        <v>0</v>
      </c>
      <c r="DM234" s="84">
        <v>231248184.99400705</v>
      </c>
      <c r="DN234">
        <f>DI234*'SouthAfrica-IO-Data'!AR47</f>
        <v>0</v>
      </c>
      <c r="DO234">
        <f>DL234*'SouthAfrica-IO-Data'!$AR47</f>
        <v>0</v>
      </c>
      <c r="DP234">
        <f>DM234*'SouthAfrica-IO-Data'!$AR47</f>
        <v>0</v>
      </c>
      <c r="DQ234">
        <f>DI234*'SouthAfrica-IO-Data'!AS47</f>
        <v>0</v>
      </c>
      <c r="DR234">
        <f>DL234*'SouthAfrica-IO-Data'!$AS47</f>
        <v>0</v>
      </c>
      <c r="DS234">
        <f>DM234*'SouthAfrica-IO-Data'!$AS47</f>
        <v>0</v>
      </c>
      <c r="DT234">
        <v>0</v>
      </c>
      <c r="DU234">
        <v>0</v>
      </c>
      <c r="DV234">
        <v>0</v>
      </c>
      <c r="DW234" s="84">
        <v>0</v>
      </c>
      <c r="DX234" s="84">
        <v>608249.13673439948</v>
      </c>
      <c r="DY234">
        <f>DJ234*'SouthAfrica-IO-Data'!AR47</f>
        <v>0</v>
      </c>
      <c r="DZ234">
        <f>DW234*'SouthAfrica-IO-Data'!$AR47</f>
        <v>0</v>
      </c>
      <c r="EA234">
        <f>DX234*'SouthAfrica-IO-Data'!$AR47</f>
        <v>0</v>
      </c>
      <c r="EB234">
        <f>DJ234*'SouthAfrica-IO-Data'!$AS47</f>
        <v>0</v>
      </c>
      <c r="EC234">
        <f>DZ234*'SouthAfrica-IO-Data'!$AS47</f>
        <v>0</v>
      </c>
      <c r="ED234">
        <f>EA234*'SouthAfrica-IO-Data'!$AS47</f>
        <v>0</v>
      </c>
      <c r="EE234">
        <v>0</v>
      </c>
      <c r="EF234">
        <v>0</v>
      </c>
      <c r="EG234">
        <v>0</v>
      </c>
      <c r="EI234" s="15" t="s">
        <v>120</v>
      </c>
      <c r="EJ234">
        <v>0</v>
      </c>
      <c r="EK234">
        <v>0</v>
      </c>
      <c r="EM234" s="84">
        <v>0</v>
      </c>
      <c r="EN234" s="84">
        <v>25884357.541677251</v>
      </c>
      <c r="EO234">
        <f>EJ234*'Zambia-IO-Data'!BO45</f>
        <v>0</v>
      </c>
      <c r="EP234">
        <f>EM234*'Zambia-IO-Data'!$BO45</f>
        <v>0</v>
      </c>
      <c r="EQ234">
        <f>EN234*'Zambia-IO-Data'!$BO45</f>
        <v>0</v>
      </c>
      <c r="ER234">
        <f>EJ234*'Zambia-IO-Data'!BN45</f>
        <v>0</v>
      </c>
      <c r="ES234">
        <f>EM234*'Zambia-IO-Data'!$BN45</f>
        <v>0</v>
      </c>
      <c r="ET234">
        <f>EN234*'Zambia-IO-Data'!$BN45</f>
        <v>0</v>
      </c>
      <c r="EU234" s="84">
        <v>0</v>
      </c>
      <c r="EV234" s="84">
        <v>0</v>
      </c>
      <c r="EW234" s="84">
        <v>0</v>
      </c>
      <c r="EX234" s="84">
        <v>0</v>
      </c>
      <c r="EY234" s="84">
        <v>10794.837491433253</v>
      </c>
      <c r="EZ234">
        <f>EK234*'Zambia-IO-Data'!BO45</f>
        <v>0</v>
      </c>
      <c r="FA234">
        <f>EX234*'Zambia-IO-Data'!$BO45</f>
        <v>0</v>
      </c>
      <c r="FB234">
        <f>EY234*'Zambia-IO-Data'!$BO45</f>
        <v>0</v>
      </c>
      <c r="FC234">
        <f>EK234*'Zambia-IO-Data'!BN45</f>
        <v>0</v>
      </c>
      <c r="FD234">
        <f>EX234*'Zambia-IO-Data'!$BN45</f>
        <v>0</v>
      </c>
      <c r="FE234">
        <f>EY234*'Zambia-IO-Data'!$BN45</f>
        <v>0</v>
      </c>
      <c r="FF234" s="84">
        <v>0</v>
      </c>
      <c r="FG234" s="84">
        <v>0</v>
      </c>
      <c r="FH234" s="84">
        <v>0</v>
      </c>
      <c r="FJ234" t="s">
        <v>575</v>
      </c>
      <c r="FK234">
        <f t="shared" si="436"/>
        <v>0</v>
      </c>
      <c r="FL234">
        <f t="shared" si="437"/>
        <v>0</v>
      </c>
      <c r="FN234">
        <v>0</v>
      </c>
      <c r="FO234">
        <v>139587755.64454007</v>
      </c>
      <c r="FP234">
        <f>FK234*CustomRegion1!AM43</f>
        <v>0</v>
      </c>
      <c r="FQ234">
        <f>FN234*CustomRegion1!$AM43</f>
        <v>0</v>
      </c>
      <c r="FR234">
        <f>FO234*CustomRegion1!$AM43</f>
        <v>0</v>
      </c>
      <c r="FS234">
        <f>FK234*CustomRegion1!AN43</f>
        <v>0</v>
      </c>
      <c r="FT234">
        <f>FN234*CustomRegion1!$AN43</f>
        <v>0</v>
      </c>
      <c r="FU234">
        <f>FO234*CustomRegion1!$AN43</f>
        <v>0</v>
      </c>
      <c r="FV234">
        <v>0</v>
      </c>
      <c r="FW234">
        <v>0</v>
      </c>
      <c r="FX234">
        <v>0</v>
      </c>
      <c r="FY234">
        <v>0</v>
      </c>
      <c r="FZ234">
        <v>377607.33679134655</v>
      </c>
      <c r="GA234">
        <f>FL234*CustomRegion1!AM43</f>
        <v>0</v>
      </c>
      <c r="GB234">
        <f>FY234*CustomRegion1!$AM43</f>
        <v>0</v>
      </c>
      <c r="GC234">
        <f>FZ234*CustomRegion1!$AM43</f>
        <v>0</v>
      </c>
      <c r="GD234">
        <f>FL234*CustomRegion1!AN43</f>
        <v>0</v>
      </c>
      <c r="GE234">
        <f>FY234*CustomRegion1!$AN43</f>
        <v>0</v>
      </c>
      <c r="GF234">
        <f>FZ234*CustomRegion1!$AN43</f>
        <v>0</v>
      </c>
      <c r="GG234">
        <v>0</v>
      </c>
      <c r="GH234">
        <v>0</v>
      </c>
      <c r="GI234">
        <v>0</v>
      </c>
      <c r="GK234" t="s">
        <v>68</v>
      </c>
      <c r="GL234">
        <f t="shared" si="438"/>
        <v>0</v>
      </c>
      <c r="GM234">
        <f t="shared" si="439"/>
        <v>0</v>
      </c>
      <c r="GO234">
        <v>6413.7320553715435</v>
      </c>
      <c r="GP234">
        <v>731888.06128558342</v>
      </c>
      <c r="GQ234">
        <f>GL234*CustomRegion2!C47</f>
        <v>0</v>
      </c>
      <c r="GR234">
        <f>GO234*CustomRegion2!$C47</f>
        <v>4811.9578657508209</v>
      </c>
      <c r="GS234">
        <f>GP234*CustomRegion2!$C47</f>
        <v>549105.33881794126</v>
      </c>
      <c r="GT234">
        <f>GL234*CustomRegion2!D47</f>
        <v>0</v>
      </c>
      <c r="GU234">
        <f>GO234*CustomRegion2!$D47</f>
        <v>2775.1796847393189</v>
      </c>
      <c r="GV234">
        <f>GP234*CustomRegion2!$D47</f>
        <v>316683.15134585631</v>
      </c>
      <c r="GW234">
        <f>(GT234*'Default-Data'!$C$59/geo_dollar_index)/CustomRegion2!$E47</f>
        <v>0</v>
      </c>
      <c r="GX234">
        <f>(GU234*'Default-Data'!$C$59/geo_dollar_index)/CustomRegion2!$E47</f>
        <v>0.95473555665868493</v>
      </c>
      <c r="GY234">
        <f>(GV234*'Default-Data'!$C$59/geo_dollar_index)/CustomRegion2!$E47</f>
        <v>108.94741931386444</v>
      </c>
      <c r="GZ234">
        <v>9.7109504374100393</v>
      </c>
      <c r="HA234">
        <v>2047.2289867052793</v>
      </c>
      <c r="HB234">
        <f>GM234*CustomRegion2!C47</f>
        <v>0</v>
      </c>
      <c r="HC234">
        <f>GZ234*CustomRegion2!$C47</f>
        <v>7.2857244327935451</v>
      </c>
      <c r="HD234">
        <f>HA234*CustomRegion2!$C47</f>
        <v>1535.9512278532313</v>
      </c>
      <c r="HE234">
        <f>GM234*CustomRegion2!D47</f>
        <v>0</v>
      </c>
      <c r="HF234">
        <f>GZ234*CustomRegion2!$D47</f>
        <v>4.2018643966955631</v>
      </c>
      <c r="HG234">
        <f>HA234*CustomRegion2!$D47</f>
        <v>885.82252031494181</v>
      </c>
      <c r="HH234">
        <f>(HE234*'Default-Data'!$C$59/geo_dollar_index)/CustomRegion2!$E47</f>
        <v>0</v>
      </c>
      <c r="HI234">
        <f>(HF234*'Default-Data'!$C$59/geo_dollar_index)/CustomRegion2!$E47</f>
        <v>1.445553008997425E-3</v>
      </c>
      <c r="HJ234">
        <f>(HG234*'Default-Data'!$C$59/geo_dollar_index)/CustomRegion2!$E47</f>
        <v>0.30474648603271498</v>
      </c>
      <c r="HL234" s="15" t="s">
        <v>120</v>
      </c>
      <c r="HM234">
        <f t="shared" si="440"/>
        <v>0</v>
      </c>
      <c r="HN234">
        <f t="shared" si="441"/>
        <v>0</v>
      </c>
      <c r="HP234">
        <v>0</v>
      </c>
      <c r="HQ234">
        <v>25884357.541677251</v>
      </c>
      <c r="HR234">
        <f>HM234*CustomRegion3!D46</f>
        <v>0</v>
      </c>
      <c r="HS234">
        <f>HP234*CustomRegion3!$D46</f>
        <v>0</v>
      </c>
      <c r="HT234">
        <f>HQ234*CustomRegion3!$D46</f>
        <v>0</v>
      </c>
      <c r="HU234">
        <f>HM234*CustomRegion3!E46</f>
        <v>0</v>
      </c>
      <c r="HV234">
        <f>HP234*CustomRegion3!E$12</f>
        <v>0</v>
      </c>
      <c r="HW234">
        <f>HQ234*CustomRegion3!F$12</f>
        <v>2673140048.7780962</v>
      </c>
      <c r="HX234">
        <v>0</v>
      </c>
      <c r="HY234">
        <v>0</v>
      </c>
      <c r="HZ234">
        <v>0</v>
      </c>
      <c r="IA234">
        <v>0</v>
      </c>
      <c r="IB234">
        <v>10794.837491433253</v>
      </c>
      <c r="IC234">
        <f>HN234*CustomRegion3!D46</f>
        <v>0</v>
      </c>
      <c r="ID234">
        <f>IA234*CustomRegion3!$D46</f>
        <v>0</v>
      </c>
      <c r="IE234">
        <f>IB234*CustomRegion3!$D46</f>
        <v>0</v>
      </c>
      <c r="IF234">
        <f>HN234*CustomRegion3!E46</f>
        <v>0</v>
      </c>
      <c r="IG234">
        <f>IA234*CustomRegion3!$E46</f>
        <v>0</v>
      </c>
      <c r="IH234">
        <f>IB234*CustomRegion3!$E46</f>
        <v>0</v>
      </c>
      <c r="II234">
        <v>0</v>
      </c>
      <c r="IJ234">
        <v>0</v>
      </c>
      <c r="IK234">
        <v>0</v>
      </c>
    </row>
    <row r="235" spans="30:245" x14ac:dyDescent="0.3">
      <c r="AD235">
        <v>234</v>
      </c>
      <c r="AE235" t="s">
        <v>72</v>
      </c>
      <c r="AF235">
        <f>SUM(AF200:AF234)</f>
        <v>374736658.47205091</v>
      </c>
      <c r="AG235">
        <f>SUM(AG200:AG234)</f>
        <v>1254987.0417640386</v>
      </c>
      <c r="AI235" s="84">
        <f>SUM(AI200:AI234)</f>
        <v>202221014.36422282</v>
      </c>
      <c r="AJ235" s="84">
        <f t="shared" ref="AJ235:BD235" si="442">SUM(AJ200:AJ234)</f>
        <v>342839276.69058681</v>
      </c>
      <c r="AK235" s="84">
        <f t="shared" si="442"/>
        <v>236907166.47917455</v>
      </c>
      <c r="AL235" s="84">
        <f t="shared" si="442"/>
        <v>119225932.42054698</v>
      </c>
      <c r="AM235" s="84">
        <f t="shared" si="442"/>
        <v>111480859.50273018</v>
      </c>
      <c r="AN235" s="84">
        <f t="shared" si="442"/>
        <v>67760387.157838881</v>
      </c>
      <c r="AO235" s="84">
        <f t="shared" si="442"/>
        <v>28561930.143616226</v>
      </c>
      <c r="AP235" s="84">
        <f t="shared" si="442"/>
        <v>43549199.140706353</v>
      </c>
      <c r="AQ235" s="84">
        <f t="shared" si="442"/>
        <v>5087.2812380622336</v>
      </c>
      <c r="AR235" s="84">
        <f t="shared" si="442"/>
        <v>3402.5072325720216</v>
      </c>
      <c r="AS235" s="84">
        <f t="shared" si="442"/>
        <v>5506.7699804450394</v>
      </c>
      <c r="AT235" s="84">
        <f t="shared" si="442"/>
        <v>698505.83408853284</v>
      </c>
      <c r="AU235" s="84">
        <f t="shared" si="442"/>
        <v>2642501.7574014287</v>
      </c>
      <c r="AV235" s="84">
        <f t="shared" si="442"/>
        <v>779511.26788727974</v>
      </c>
      <c r="AW235" s="84">
        <f t="shared" si="442"/>
        <v>418198.66899662255</v>
      </c>
      <c r="AX235" s="84">
        <f t="shared" si="442"/>
        <v>1421754.5768724638</v>
      </c>
      <c r="AY235" s="84">
        <f t="shared" si="442"/>
        <v>106883.67399970793</v>
      </c>
      <c r="AZ235" s="84">
        <f t="shared" si="442"/>
        <v>86696.632062966775</v>
      </c>
      <c r="BA235" s="84">
        <f t="shared" si="442"/>
        <v>281101.7396683314</v>
      </c>
      <c r="BB235" s="84">
        <f t="shared" si="442"/>
        <v>8.0063642127313148</v>
      </c>
      <c r="BC235" s="84">
        <f t="shared" si="442"/>
        <v>9.9777309753251817</v>
      </c>
      <c r="BD235" s="84">
        <f t="shared" si="442"/>
        <v>29.051127710696978</v>
      </c>
      <c r="EI235" s="15" t="s">
        <v>121</v>
      </c>
      <c r="EJ235">
        <v>0</v>
      </c>
      <c r="EK235">
        <v>0</v>
      </c>
      <c r="EM235" s="84">
        <v>0</v>
      </c>
      <c r="EN235" s="84">
        <v>2820299.161842918</v>
      </c>
      <c r="EO235">
        <f>EJ235*'Zambia-IO-Data'!BO46</f>
        <v>0</v>
      </c>
      <c r="EP235">
        <f>EM235*'Zambia-IO-Data'!$BO46</f>
        <v>0</v>
      </c>
      <c r="EQ235">
        <f>EN235*'Zambia-IO-Data'!$BO46</f>
        <v>0</v>
      </c>
      <c r="ER235">
        <f>EJ235*'Zambia-IO-Data'!BN46</f>
        <v>0</v>
      </c>
      <c r="ES235">
        <f>EM235*'Zambia-IO-Data'!$BN46</f>
        <v>0</v>
      </c>
      <c r="ET235">
        <f>EN235*'Zambia-IO-Data'!$BN46</f>
        <v>0</v>
      </c>
      <c r="EU235" s="84">
        <v>0</v>
      </c>
      <c r="EV235" s="84">
        <v>0</v>
      </c>
      <c r="EW235" s="84">
        <v>0</v>
      </c>
      <c r="EX235" s="84">
        <v>0</v>
      </c>
      <c r="EY235" s="84">
        <v>1372.165757153494</v>
      </c>
      <c r="EZ235">
        <f>EK235*'Zambia-IO-Data'!BO46</f>
        <v>0</v>
      </c>
      <c r="FA235">
        <f>EX235*'Zambia-IO-Data'!$BO46</f>
        <v>0</v>
      </c>
      <c r="FB235">
        <f>EY235*'Zambia-IO-Data'!$BO46</f>
        <v>0</v>
      </c>
      <c r="FC235">
        <f>EK235*'Zambia-IO-Data'!BN46</f>
        <v>0</v>
      </c>
      <c r="FD235">
        <f>EX235*'Zambia-IO-Data'!$BN46</f>
        <v>0</v>
      </c>
      <c r="FE235">
        <f>EY235*'Zambia-IO-Data'!$BN46</f>
        <v>0</v>
      </c>
      <c r="FF235" s="84">
        <v>0</v>
      </c>
      <c r="FG235" s="84">
        <v>0</v>
      </c>
      <c r="FH235" s="84">
        <v>0</v>
      </c>
      <c r="GK235" t="s">
        <v>69</v>
      </c>
      <c r="GL235">
        <f t="shared" si="438"/>
        <v>0</v>
      </c>
      <c r="GM235">
        <f t="shared" si="439"/>
        <v>0</v>
      </c>
      <c r="GO235">
        <v>179949.27011010994</v>
      </c>
      <c r="GP235">
        <v>988541.61494802043</v>
      </c>
      <c r="GQ235">
        <f>GL235*CustomRegion2!C48</f>
        <v>0</v>
      </c>
      <c r="GR235">
        <f>GO235*CustomRegion2!$C48</f>
        <v>126828.28070727664</v>
      </c>
      <c r="GS235">
        <f>GP235*CustomRegion2!$C48</f>
        <v>696724.32322029339</v>
      </c>
      <c r="GT235">
        <f>GL235*CustomRegion2!D48</f>
        <v>0</v>
      </c>
      <c r="GU235">
        <f>GO235*CustomRegion2!$D48</f>
        <v>24605.360073643573</v>
      </c>
      <c r="GV235">
        <f>GP235*CustomRegion2!$D48</f>
        <v>135168.21918029341</v>
      </c>
      <c r="GW235">
        <f>(GT235*'Default-Data'!$C$59/geo_dollar_index)/CustomRegion2!$E48</f>
        <v>0</v>
      </c>
      <c r="GX235">
        <f>(GU235*'Default-Data'!$C$59/geo_dollar_index)/CustomRegion2!$E48</f>
        <v>13.335360470708364</v>
      </c>
      <c r="GY235">
        <f>(GV235*'Default-Data'!$C$59/geo_dollar_index)/CustomRegion2!$E48</f>
        <v>73.257083885706834</v>
      </c>
      <c r="GZ235">
        <v>407.1365977644121</v>
      </c>
      <c r="HA235">
        <v>2765.1373970101681</v>
      </c>
      <c r="HB235">
        <f>GM235*CustomRegion2!C48</f>
        <v>0</v>
      </c>
      <c r="HC235">
        <f>GZ235*CustomRegion2!$C48</f>
        <v>286.94995359455692</v>
      </c>
      <c r="HD235">
        <f>HA235*CustomRegion2!$C48</f>
        <v>1948.8693772839642</v>
      </c>
      <c r="HE235">
        <f>GM235*CustomRegion2!D48</f>
        <v>0</v>
      </c>
      <c r="HF235">
        <f>GZ235*CustomRegion2!$D48</f>
        <v>55.66981505966514</v>
      </c>
      <c r="HG235">
        <f>HA235*CustomRegion2!$D48</f>
        <v>378.09101012135881</v>
      </c>
      <c r="HH235">
        <f>(HE235*'Default-Data'!$C$59/geo_dollar_index)/CustomRegion2!$E48</f>
        <v>0</v>
      </c>
      <c r="HI235">
        <f>(HF235*'Default-Data'!$C$59/geo_dollar_index)/CustomRegion2!$E48</f>
        <v>3.0171354897322266E-2</v>
      </c>
      <c r="HJ235">
        <f>(HG235*'Default-Data'!$C$59/geo_dollar_index)/CustomRegion2!$E48</f>
        <v>0.20491388443867406</v>
      </c>
      <c r="HL235" s="15" t="s">
        <v>121</v>
      </c>
      <c r="HM235">
        <f t="shared" si="440"/>
        <v>0</v>
      </c>
      <c r="HN235">
        <f t="shared" si="441"/>
        <v>0</v>
      </c>
      <c r="HP235">
        <v>0</v>
      </c>
      <c r="HQ235">
        <v>2820299.161842918</v>
      </c>
      <c r="HR235">
        <f>HM235*CustomRegion3!D47</f>
        <v>0</v>
      </c>
      <c r="HS235">
        <f>HP235*CustomRegion3!$D47</f>
        <v>0</v>
      </c>
      <c r="HT235">
        <f>HQ235*CustomRegion3!$D47</f>
        <v>0</v>
      </c>
      <c r="HU235">
        <f>HM235*CustomRegion3!E47</f>
        <v>0</v>
      </c>
      <c r="HV235">
        <f>HP235*CustomRegion3!E$12</f>
        <v>0</v>
      </c>
      <c r="HW235">
        <f>HQ235*CustomRegion3!F$12</f>
        <v>291259098.35385031</v>
      </c>
      <c r="HX235">
        <v>0</v>
      </c>
      <c r="HY235">
        <v>0</v>
      </c>
      <c r="HZ235">
        <v>0</v>
      </c>
      <c r="IA235">
        <v>0</v>
      </c>
      <c r="IB235">
        <v>1372.165757153494</v>
      </c>
      <c r="IC235">
        <f>HN235*CustomRegion3!D47</f>
        <v>0</v>
      </c>
      <c r="ID235">
        <f>IA235*CustomRegion3!$D47</f>
        <v>0</v>
      </c>
      <c r="IE235">
        <f>IB235*CustomRegion3!$D47</f>
        <v>0</v>
      </c>
      <c r="IF235">
        <f>HN235*CustomRegion3!E47</f>
        <v>0</v>
      </c>
      <c r="IG235">
        <f>IA235*CustomRegion3!$E47</f>
        <v>0</v>
      </c>
      <c r="IH235">
        <f>IB235*CustomRegion3!$E47</f>
        <v>0</v>
      </c>
      <c r="II235">
        <v>0</v>
      </c>
      <c r="IJ235">
        <v>0</v>
      </c>
      <c r="IK235">
        <v>0</v>
      </c>
    </row>
    <row r="236" spans="30:245" x14ac:dyDescent="0.3">
      <c r="AD236">
        <v>235</v>
      </c>
      <c r="EI236" s="15" t="s">
        <v>122</v>
      </c>
      <c r="EJ236">
        <v>0</v>
      </c>
      <c r="EK236">
        <v>0</v>
      </c>
      <c r="EM236" s="84">
        <v>0</v>
      </c>
      <c r="EN236" s="84">
        <v>2988039.236682009</v>
      </c>
      <c r="EO236">
        <f>EJ236*'Zambia-IO-Data'!BO47</f>
        <v>0</v>
      </c>
      <c r="EP236">
        <f>EM236*'Zambia-IO-Data'!$BO47</f>
        <v>0</v>
      </c>
      <c r="EQ236">
        <f>EN236*'Zambia-IO-Data'!$BO47</f>
        <v>0</v>
      </c>
      <c r="ER236">
        <f>EJ236*'Zambia-IO-Data'!BN47</f>
        <v>0</v>
      </c>
      <c r="ES236">
        <f>EM236*'Zambia-IO-Data'!$BN47</f>
        <v>0</v>
      </c>
      <c r="ET236">
        <f>EN236*'Zambia-IO-Data'!$BN47</f>
        <v>0</v>
      </c>
      <c r="EU236" s="84">
        <v>0</v>
      </c>
      <c r="EV236" s="84">
        <v>0</v>
      </c>
      <c r="EW236" s="84">
        <v>0</v>
      </c>
      <c r="EX236" s="84">
        <v>0</v>
      </c>
      <c r="EY236" s="84">
        <v>1581.746725512628</v>
      </c>
      <c r="EZ236">
        <f>EK236*'Zambia-IO-Data'!BO47</f>
        <v>0</v>
      </c>
      <c r="FA236">
        <f>EX236*'Zambia-IO-Data'!$BO47</f>
        <v>0</v>
      </c>
      <c r="FB236">
        <f>EY236*'Zambia-IO-Data'!$BO47</f>
        <v>0</v>
      </c>
      <c r="FC236">
        <f>EK236*'Zambia-IO-Data'!BN47</f>
        <v>0</v>
      </c>
      <c r="FD236">
        <f>EX236*'Zambia-IO-Data'!$BN47</f>
        <v>0</v>
      </c>
      <c r="FE236">
        <f>EY236*'Zambia-IO-Data'!$BN47</f>
        <v>0</v>
      </c>
      <c r="FF236" s="84">
        <v>0</v>
      </c>
      <c r="FG236" s="84">
        <v>0</v>
      </c>
      <c r="FH236" s="84">
        <v>0</v>
      </c>
      <c r="GK236" t="s">
        <v>70</v>
      </c>
      <c r="GL236">
        <f t="shared" si="438"/>
        <v>0</v>
      </c>
      <c r="GM236">
        <f t="shared" si="439"/>
        <v>0</v>
      </c>
      <c r="GO236">
        <v>0</v>
      </c>
      <c r="GP236">
        <v>218479.50723576595</v>
      </c>
      <c r="GQ236">
        <f>GL236*CustomRegion2!C49</f>
        <v>0</v>
      </c>
      <c r="GR236">
        <f>GO236*CustomRegion2!$C49</f>
        <v>0</v>
      </c>
      <c r="GS236">
        <f>GP236*CustomRegion2!$C49</f>
        <v>218479.50723576595</v>
      </c>
      <c r="GT236">
        <f>GL236*CustomRegion2!D49</f>
        <v>0</v>
      </c>
      <c r="GU236">
        <f>GO236*CustomRegion2!$D49</f>
        <v>0</v>
      </c>
      <c r="GV236">
        <f>GP236*CustomRegion2!$D49</f>
        <v>218479.50723576595</v>
      </c>
      <c r="GW236">
        <f>(GT236*'Default-Data'!$C$59/geo_dollar_index)/CustomRegion2!$E49</f>
        <v>0</v>
      </c>
      <c r="GX236">
        <f>(GU236*'Default-Data'!$C$59/geo_dollar_index)/CustomRegion2!$E49</f>
        <v>0</v>
      </c>
      <c r="GY236">
        <f>(GV236*'Default-Data'!$C$59/geo_dollar_index)/CustomRegion2!$E49</f>
        <v>33.011304995894228</v>
      </c>
      <c r="GZ236">
        <v>0</v>
      </c>
      <c r="HA236">
        <v>611.12840046671818</v>
      </c>
      <c r="HB236">
        <f>GM236*CustomRegion2!C49</f>
        <v>0</v>
      </c>
      <c r="HC236">
        <f>GZ236*CustomRegion2!$C49</f>
        <v>0</v>
      </c>
      <c r="HD236">
        <f>HA236*CustomRegion2!$C49</f>
        <v>611.12840046671818</v>
      </c>
      <c r="HE236">
        <f>GM236*CustomRegion2!D49</f>
        <v>0</v>
      </c>
      <c r="HF236">
        <f>GZ236*CustomRegion2!$D49</f>
        <v>0</v>
      </c>
      <c r="HG236">
        <f>HA236*CustomRegion2!$D49</f>
        <v>611.12840046671818</v>
      </c>
      <c r="HH236">
        <f>(HE236*'Default-Data'!$C$59/geo_dollar_index)/CustomRegion2!$E49</f>
        <v>0</v>
      </c>
      <c r="HI236">
        <f>(HF236*'Default-Data'!$C$59/geo_dollar_index)/CustomRegion2!$E49</f>
        <v>0</v>
      </c>
      <c r="HJ236">
        <f>(HG236*'Default-Data'!$C$59/geo_dollar_index)/CustomRegion2!$E49</f>
        <v>9.2338848044404773E-2</v>
      </c>
      <c r="HL236" s="15" t="s">
        <v>122</v>
      </c>
      <c r="HM236">
        <f t="shared" si="440"/>
        <v>0</v>
      </c>
      <c r="HN236">
        <f t="shared" si="441"/>
        <v>0</v>
      </c>
      <c r="HP236">
        <v>0</v>
      </c>
      <c r="HQ236">
        <v>2988039.236682009</v>
      </c>
      <c r="HR236">
        <f>HM236*CustomRegion3!D48</f>
        <v>0</v>
      </c>
      <c r="HS236">
        <f>HP236*CustomRegion3!$D48</f>
        <v>0</v>
      </c>
      <c r="HT236">
        <f>HQ236*CustomRegion3!$D48</f>
        <v>0</v>
      </c>
      <c r="HU236">
        <f>HM236*CustomRegion3!E48</f>
        <v>0</v>
      </c>
      <c r="HV236">
        <f>HP236*CustomRegion3!E$12</f>
        <v>0</v>
      </c>
      <c r="HW236">
        <f>HQ236*CustomRegion3!F$12</f>
        <v>308582020.55176216</v>
      </c>
      <c r="HX236">
        <v>0</v>
      </c>
      <c r="HY236">
        <v>0</v>
      </c>
      <c r="HZ236">
        <v>0</v>
      </c>
      <c r="IA236">
        <v>0</v>
      </c>
      <c r="IB236">
        <v>1581.746725512628</v>
      </c>
      <c r="IC236">
        <f>HN236*CustomRegion3!D48</f>
        <v>0</v>
      </c>
      <c r="ID236">
        <f>IA236*CustomRegion3!$D48</f>
        <v>0</v>
      </c>
      <c r="IE236">
        <f>IB236*CustomRegion3!$D48</f>
        <v>0</v>
      </c>
      <c r="IF236">
        <f>HN236*CustomRegion3!E48</f>
        <v>0</v>
      </c>
      <c r="IG236">
        <f>IA236*CustomRegion3!$E48</f>
        <v>0</v>
      </c>
      <c r="IH236">
        <f>IB236*CustomRegion3!$E48</f>
        <v>0</v>
      </c>
      <c r="II236">
        <v>0</v>
      </c>
      <c r="IJ236">
        <v>0</v>
      </c>
      <c r="IK236">
        <v>0</v>
      </c>
    </row>
    <row r="237" spans="30:245" x14ac:dyDescent="0.3">
      <c r="AD237">
        <v>236</v>
      </c>
      <c r="EI237" s="15" t="s">
        <v>123</v>
      </c>
      <c r="EJ237">
        <v>0</v>
      </c>
      <c r="EK237">
        <v>0</v>
      </c>
      <c r="EM237" s="84">
        <v>0</v>
      </c>
      <c r="EN237" s="84">
        <v>2417314.6020958568</v>
      </c>
      <c r="EO237">
        <f>EJ237*'Zambia-IO-Data'!BO48</f>
        <v>0</v>
      </c>
      <c r="EP237">
        <f>EM237*'Zambia-IO-Data'!$BO48</f>
        <v>0</v>
      </c>
      <c r="EQ237">
        <f>EN237*'Zambia-IO-Data'!$BO48</f>
        <v>0</v>
      </c>
      <c r="ER237">
        <f>EJ237*'Zambia-IO-Data'!BN48</f>
        <v>0</v>
      </c>
      <c r="ES237">
        <f>EM237*'Zambia-IO-Data'!$BN48</f>
        <v>0</v>
      </c>
      <c r="ET237">
        <f>EN237*'Zambia-IO-Data'!$BN48</f>
        <v>0</v>
      </c>
      <c r="EU237" s="84">
        <v>0</v>
      </c>
      <c r="EV237" s="84">
        <v>0</v>
      </c>
      <c r="EW237" s="84">
        <v>0</v>
      </c>
      <c r="EX237" s="84">
        <v>0</v>
      </c>
      <c r="EY237" s="84">
        <v>1180.748296632861</v>
      </c>
      <c r="EZ237">
        <f>EK237*'Zambia-IO-Data'!BO48</f>
        <v>0</v>
      </c>
      <c r="FA237">
        <f>EX237*'Zambia-IO-Data'!$BO48</f>
        <v>0</v>
      </c>
      <c r="FB237">
        <f>EY237*'Zambia-IO-Data'!$BO48</f>
        <v>0</v>
      </c>
      <c r="FC237">
        <f>EK237*'Zambia-IO-Data'!BN48</f>
        <v>0</v>
      </c>
      <c r="FD237">
        <f>EX237*'Zambia-IO-Data'!$BN48</f>
        <v>0</v>
      </c>
      <c r="FE237">
        <f>EY237*'Zambia-IO-Data'!$BN48</f>
        <v>0</v>
      </c>
      <c r="FF237" s="84">
        <v>0</v>
      </c>
      <c r="FG237" s="84">
        <v>0</v>
      </c>
      <c r="FH237" s="84">
        <v>0</v>
      </c>
      <c r="GK237" t="s">
        <v>305</v>
      </c>
      <c r="GL237">
        <f t="shared" si="438"/>
        <v>0</v>
      </c>
      <c r="GM237">
        <f t="shared" si="439"/>
        <v>0</v>
      </c>
      <c r="GO237">
        <v>0</v>
      </c>
      <c r="GP237">
        <v>28422475.636640314</v>
      </c>
      <c r="GQ237">
        <f>GL237*CustomRegion2!C50</f>
        <v>0</v>
      </c>
      <c r="GR237">
        <f>GO237*CustomRegion2!$C50</f>
        <v>0</v>
      </c>
      <c r="GS237">
        <f>GP237*CustomRegion2!$C50</f>
        <v>0</v>
      </c>
      <c r="GT237">
        <f>GL237*CustomRegion2!D50</f>
        <v>0</v>
      </c>
      <c r="GU237">
        <f>GO237*CustomRegion2!$D50</f>
        <v>0</v>
      </c>
      <c r="GV237">
        <f>GP237*CustomRegion2!$D50</f>
        <v>0</v>
      </c>
      <c r="GW237">
        <v>0</v>
      </c>
      <c r="GX237">
        <v>0</v>
      </c>
      <c r="GY237">
        <v>0</v>
      </c>
      <c r="GZ237">
        <v>0</v>
      </c>
      <c r="HA237">
        <v>79503.026589949935</v>
      </c>
      <c r="HB237">
        <f>GM237*CustomRegion2!C50</f>
        <v>0</v>
      </c>
      <c r="HC237">
        <f>GZ237*CustomRegion2!$C50</f>
        <v>0</v>
      </c>
      <c r="HD237">
        <f>HA237*CustomRegion2!$C50</f>
        <v>0</v>
      </c>
      <c r="HE237">
        <f>GM237*CustomRegion2!D50</f>
        <v>0</v>
      </c>
      <c r="HF237">
        <f>GZ237*CustomRegion2!$D50</f>
        <v>0</v>
      </c>
      <c r="HG237">
        <f>HA237*CustomRegion2!$D50</f>
        <v>0</v>
      </c>
      <c r="HH237">
        <v>0</v>
      </c>
      <c r="HI237">
        <v>0</v>
      </c>
      <c r="HJ237">
        <v>0</v>
      </c>
      <c r="HL237" s="15" t="s">
        <v>123</v>
      </c>
      <c r="HM237">
        <f t="shared" si="440"/>
        <v>0</v>
      </c>
      <c r="HN237">
        <f t="shared" si="441"/>
        <v>0</v>
      </c>
      <c r="HP237">
        <v>0</v>
      </c>
      <c r="HQ237">
        <v>2417314.6020958568</v>
      </c>
      <c r="HR237">
        <f>HM237*CustomRegion3!D49</f>
        <v>0</v>
      </c>
      <c r="HS237">
        <f>HP237*CustomRegion3!$D49</f>
        <v>0</v>
      </c>
      <c r="HT237">
        <f>HQ237*CustomRegion3!$D49</f>
        <v>0</v>
      </c>
      <c r="HU237">
        <f>HM237*CustomRegion3!E49</f>
        <v>0</v>
      </c>
      <c r="HV237">
        <f>HP237*CustomRegion3!E$12</f>
        <v>0</v>
      </c>
      <c r="HW237">
        <f>HQ237*CustomRegion3!F$12</f>
        <v>249641910.67729357</v>
      </c>
      <c r="HX237">
        <v>0</v>
      </c>
      <c r="HY237">
        <v>0</v>
      </c>
      <c r="HZ237">
        <v>0</v>
      </c>
      <c r="IA237">
        <v>0</v>
      </c>
      <c r="IB237">
        <v>1180.748296632861</v>
      </c>
      <c r="IC237">
        <f>HN237*CustomRegion3!D49</f>
        <v>0</v>
      </c>
      <c r="ID237">
        <f>IA237*CustomRegion3!$D49</f>
        <v>0</v>
      </c>
      <c r="IE237">
        <f>IB237*CustomRegion3!$D49</f>
        <v>0</v>
      </c>
      <c r="IF237">
        <f>HN237*CustomRegion3!E49</f>
        <v>0</v>
      </c>
      <c r="IG237">
        <f>IA237*CustomRegion3!$E49</f>
        <v>0</v>
      </c>
      <c r="IH237">
        <f>IB237*CustomRegion3!$E49</f>
        <v>0</v>
      </c>
      <c r="II237">
        <v>0</v>
      </c>
      <c r="IJ237">
        <v>0</v>
      </c>
      <c r="IK237">
        <v>0</v>
      </c>
    </row>
    <row r="238" spans="30:245" x14ac:dyDescent="0.3">
      <c r="AD238">
        <v>237</v>
      </c>
      <c r="EI238" s="15" t="s">
        <v>124</v>
      </c>
      <c r="EJ238">
        <v>0</v>
      </c>
      <c r="EK238">
        <v>0</v>
      </c>
      <c r="EM238" s="84">
        <v>0</v>
      </c>
      <c r="EN238" s="84">
        <v>9694106.8179903571</v>
      </c>
      <c r="EO238">
        <f>EJ238*'Zambia-IO-Data'!BO49</f>
        <v>0</v>
      </c>
      <c r="EP238">
        <f>EM238*'Zambia-IO-Data'!$BO49</f>
        <v>0</v>
      </c>
      <c r="EQ238">
        <f>EN238*'Zambia-IO-Data'!$BO49</f>
        <v>0</v>
      </c>
      <c r="ER238">
        <f>EJ238*'Zambia-IO-Data'!BN49</f>
        <v>0</v>
      </c>
      <c r="ES238">
        <f>EM238*'Zambia-IO-Data'!$BN49</f>
        <v>0</v>
      </c>
      <c r="ET238">
        <f>EN238*'Zambia-IO-Data'!$BN49</f>
        <v>0</v>
      </c>
      <c r="EU238" s="84">
        <v>0</v>
      </c>
      <c r="EV238" s="84">
        <v>0</v>
      </c>
      <c r="EW238" s="84">
        <v>0</v>
      </c>
      <c r="EX238" s="84">
        <v>0</v>
      </c>
      <c r="EY238" s="84">
        <v>4927.4932289129811</v>
      </c>
      <c r="EZ238">
        <f>EK238*'Zambia-IO-Data'!BO49</f>
        <v>0</v>
      </c>
      <c r="FA238">
        <f>EX238*'Zambia-IO-Data'!$BO49</f>
        <v>0</v>
      </c>
      <c r="FB238">
        <f>EY238*'Zambia-IO-Data'!$BO49</f>
        <v>0</v>
      </c>
      <c r="FC238">
        <f>EK238*'Zambia-IO-Data'!BN49</f>
        <v>0</v>
      </c>
      <c r="FD238">
        <f>EX238*'Zambia-IO-Data'!$BN49</f>
        <v>0</v>
      </c>
      <c r="FE238">
        <f>EY238*'Zambia-IO-Data'!$BN49</f>
        <v>0</v>
      </c>
      <c r="FF238" s="84">
        <v>0</v>
      </c>
      <c r="FG238" s="84">
        <v>0</v>
      </c>
      <c r="FH238" s="84">
        <v>0</v>
      </c>
      <c r="GK238" t="s">
        <v>108</v>
      </c>
      <c r="GL238">
        <f t="shared" si="438"/>
        <v>0</v>
      </c>
      <c r="GM238">
        <f t="shared" si="439"/>
        <v>0</v>
      </c>
      <c r="GO238">
        <v>0</v>
      </c>
      <c r="GP238">
        <v>28422475.636640314</v>
      </c>
      <c r="GQ238">
        <f>GL238*CustomRegion2!C51</f>
        <v>0</v>
      </c>
      <c r="GR238">
        <f>GO238*CustomRegion2!$C51</f>
        <v>0</v>
      </c>
      <c r="GS238">
        <f>GP238*CustomRegion2!$C51</f>
        <v>0</v>
      </c>
      <c r="GT238">
        <f>GL238*CustomRegion2!D51</f>
        <v>0</v>
      </c>
      <c r="GU238">
        <f>GO238*CustomRegion2!$D51</f>
        <v>0</v>
      </c>
      <c r="GV238">
        <f>GP238*CustomRegion2!$D51</f>
        <v>0</v>
      </c>
      <c r="GW238">
        <v>0</v>
      </c>
      <c r="GX238">
        <v>0</v>
      </c>
      <c r="GY238">
        <v>0</v>
      </c>
      <c r="GZ238">
        <v>0</v>
      </c>
      <c r="HA238">
        <v>79503.026589949935</v>
      </c>
      <c r="HB238">
        <f>GM238*CustomRegion2!C51</f>
        <v>0</v>
      </c>
      <c r="HC238">
        <f>GZ238*CustomRegion2!$C51</f>
        <v>0</v>
      </c>
      <c r="HD238">
        <f>HA238*CustomRegion2!$C51</f>
        <v>0</v>
      </c>
      <c r="HE238">
        <f>GM238*CustomRegion2!D51</f>
        <v>0</v>
      </c>
      <c r="HF238">
        <f>GZ238*CustomRegion2!$D51</f>
        <v>0</v>
      </c>
      <c r="HG238">
        <f>HA238*CustomRegion2!$D51</f>
        <v>0</v>
      </c>
      <c r="HH238">
        <v>0</v>
      </c>
      <c r="HI238">
        <v>0</v>
      </c>
      <c r="HJ238">
        <v>0</v>
      </c>
      <c r="HL238" s="15" t="s">
        <v>124</v>
      </c>
      <c r="HM238">
        <f t="shared" si="440"/>
        <v>0</v>
      </c>
      <c r="HN238">
        <f t="shared" si="441"/>
        <v>0</v>
      </c>
      <c r="HP238">
        <v>0</v>
      </c>
      <c r="HQ238">
        <v>9694106.8179903571</v>
      </c>
      <c r="HR238">
        <f>HM238*CustomRegion3!D50</f>
        <v>0</v>
      </c>
      <c r="HS238">
        <f>HP238*CustomRegion3!$D50</f>
        <v>0</v>
      </c>
      <c r="HT238">
        <f>HQ238*CustomRegion3!$D50</f>
        <v>0</v>
      </c>
      <c r="HU238">
        <f>HM238*CustomRegion3!E50</f>
        <v>0</v>
      </c>
      <c r="HV238">
        <f>HP238*CustomRegion3!E$12</f>
        <v>0</v>
      </c>
      <c r="HW238">
        <f>HQ238*CustomRegion3!F$12</f>
        <v>1001133797.9155291</v>
      </c>
      <c r="HX238">
        <v>0</v>
      </c>
      <c r="HY238">
        <v>0</v>
      </c>
      <c r="HZ238">
        <v>0</v>
      </c>
      <c r="IA238">
        <v>0</v>
      </c>
      <c r="IB238">
        <v>4927.4932289129811</v>
      </c>
      <c r="IC238">
        <f>HN238*CustomRegion3!D50</f>
        <v>0</v>
      </c>
      <c r="ID238">
        <f>IA238*CustomRegion3!$D50</f>
        <v>0</v>
      </c>
      <c r="IE238">
        <f>IB238*CustomRegion3!$D50</f>
        <v>0</v>
      </c>
      <c r="IF238">
        <f>HN238*CustomRegion3!E50</f>
        <v>0</v>
      </c>
      <c r="IG238">
        <f>IA238*CustomRegion3!$E50</f>
        <v>0</v>
      </c>
      <c r="IH238">
        <f>IB238*CustomRegion3!$E50</f>
        <v>0</v>
      </c>
      <c r="II238">
        <v>0</v>
      </c>
      <c r="IJ238">
        <v>0</v>
      </c>
      <c r="IK238">
        <v>0</v>
      </c>
    </row>
    <row r="239" spans="30:245" x14ac:dyDescent="0.3">
      <c r="AD239">
        <v>238</v>
      </c>
      <c r="EI239" s="15" t="s">
        <v>125</v>
      </c>
      <c r="EJ239">
        <v>0</v>
      </c>
      <c r="EK239">
        <v>0</v>
      </c>
      <c r="EM239" s="84">
        <v>0</v>
      </c>
      <c r="EN239" s="84">
        <v>22774514.592073195</v>
      </c>
      <c r="EO239">
        <f>EJ239*'Zambia-IO-Data'!BO50</f>
        <v>0</v>
      </c>
      <c r="EP239">
        <f>EM239*'Zambia-IO-Data'!$BO50</f>
        <v>0</v>
      </c>
      <c r="EQ239">
        <f>EN239*'Zambia-IO-Data'!$BO50</f>
        <v>0</v>
      </c>
      <c r="ER239">
        <f>EJ239*'Zambia-IO-Data'!BN50</f>
        <v>0</v>
      </c>
      <c r="ES239">
        <f>EM239*'Zambia-IO-Data'!$BN50</f>
        <v>0</v>
      </c>
      <c r="ET239">
        <f>EN239*'Zambia-IO-Data'!$BN50</f>
        <v>0</v>
      </c>
      <c r="EU239" s="84">
        <v>0</v>
      </c>
      <c r="EV239" s="84">
        <v>0</v>
      </c>
      <c r="EW239" s="84">
        <v>0</v>
      </c>
      <c r="EX239" s="84">
        <v>0</v>
      </c>
      <c r="EY239" s="84">
        <v>11929.88105058701</v>
      </c>
      <c r="EZ239">
        <f>EK239*'Zambia-IO-Data'!BO50</f>
        <v>0</v>
      </c>
      <c r="FA239">
        <f>EX239*'Zambia-IO-Data'!$BO50</f>
        <v>0</v>
      </c>
      <c r="FB239">
        <f>EY239*'Zambia-IO-Data'!$BO50</f>
        <v>0</v>
      </c>
      <c r="FC239">
        <f>EK239*'Zambia-IO-Data'!BN50</f>
        <v>0</v>
      </c>
      <c r="FD239">
        <f>EX239*'Zambia-IO-Data'!$BN50</f>
        <v>0</v>
      </c>
      <c r="FE239">
        <f>EY239*'Zambia-IO-Data'!$BN50</f>
        <v>0</v>
      </c>
      <c r="FF239" s="84">
        <v>0</v>
      </c>
      <c r="FG239" s="84">
        <v>0</v>
      </c>
      <c r="FH239" s="84">
        <v>0</v>
      </c>
      <c r="HL239" s="15" t="s">
        <v>125</v>
      </c>
      <c r="HM239">
        <f t="shared" si="440"/>
        <v>0</v>
      </c>
      <c r="HN239">
        <f t="shared" si="441"/>
        <v>0</v>
      </c>
      <c r="HP239">
        <v>0</v>
      </c>
      <c r="HQ239">
        <v>22774514.592073195</v>
      </c>
      <c r="HR239">
        <f>HM239*CustomRegion3!D51</f>
        <v>0</v>
      </c>
      <c r="HS239">
        <f>HP239*CustomRegion3!$D51</f>
        <v>0</v>
      </c>
      <c r="HT239">
        <f>HQ239*CustomRegion3!$D51</f>
        <v>0</v>
      </c>
      <c r="HU239">
        <f>HM239*CustomRegion3!E51</f>
        <v>0</v>
      </c>
      <c r="HV239">
        <f>HP239*CustomRegion3!E$12</f>
        <v>0</v>
      </c>
      <c r="HW239">
        <f>HQ239*CustomRegion3!F$12</f>
        <v>2351979064.944068</v>
      </c>
      <c r="HX239">
        <v>0</v>
      </c>
      <c r="HY239">
        <v>0</v>
      </c>
      <c r="HZ239">
        <v>0</v>
      </c>
      <c r="IA239">
        <v>0</v>
      </c>
      <c r="IB239">
        <v>11929.88105058701</v>
      </c>
      <c r="IC239">
        <f>HN239*CustomRegion3!D51</f>
        <v>0</v>
      </c>
      <c r="ID239">
        <f>IA239*CustomRegion3!$D51</f>
        <v>0</v>
      </c>
      <c r="IE239">
        <f>IB239*CustomRegion3!$D51</f>
        <v>0</v>
      </c>
      <c r="IF239">
        <f>HN239*CustomRegion3!E51</f>
        <v>0</v>
      </c>
      <c r="IG239">
        <f>IA239*CustomRegion3!$E51</f>
        <v>0</v>
      </c>
      <c r="IH239">
        <f>IB239*CustomRegion3!$E51</f>
        <v>0</v>
      </c>
      <c r="II239">
        <v>0</v>
      </c>
      <c r="IJ239">
        <v>0</v>
      </c>
      <c r="IK239">
        <v>0</v>
      </c>
    </row>
    <row r="240" spans="30:245" x14ac:dyDescent="0.3">
      <c r="AD240">
        <v>239</v>
      </c>
      <c r="EI240" s="15" t="s">
        <v>126</v>
      </c>
      <c r="EJ240">
        <v>0</v>
      </c>
      <c r="EK240">
        <v>0</v>
      </c>
      <c r="EM240" s="84">
        <v>0</v>
      </c>
      <c r="EN240" s="84">
        <v>39116213.085209563</v>
      </c>
      <c r="EO240">
        <f>EJ240*'Zambia-IO-Data'!BO51</f>
        <v>0</v>
      </c>
      <c r="EP240">
        <f>EM240*'Zambia-IO-Data'!$BO51</f>
        <v>0</v>
      </c>
      <c r="EQ240">
        <f>EN240*'Zambia-IO-Data'!$BO51</f>
        <v>0</v>
      </c>
      <c r="ER240">
        <f>EJ240*'Zambia-IO-Data'!BN51</f>
        <v>0</v>
      </c>
      <c r="ES240">
        <f>EM240*'Zambia-IO-Data'!$BN51</f>
        <v>0</v>
      </c>
      <c r="ET240">
        <f>EN240*'Zambia-IO-Data'!$BN51</f>
        <v>0</v>
      </c>
      <c r="EU240" s="84">
        <v>0</v>
      </c>
      <c r="EV240" s="84">
        <v>0</v>
      </c>
      <c r="EW240" s="84">
        <v>0</v>
      </c>
      <c r="EX240" s="84">
        <v>0</v>
      </c>
      <c r="EY240" s="84">
        <v>19414.430401832982</v>
      </c>
      <c r="EZ240">
        <f>EK240*'Zambia-IO-Data'!BO51</f>
        <v>0</v>
      </c>
      <c r="FA240">
        <f>EX240*'Zambia-IO-Data'!$BO51</f>
        <v>0</v>
      </c>
      <c r="FB240">
        <f>EY240*'Zambia-IO-Data'!$BO51</f>
        <v>0</v>
      </c>
      <c r="FC240">
        <f>EK240*'Zambia-IO-Data'!BN51</f>
        <v>0</v>
      </c>
      <c r="FD240">
        <f>EX240*'Zambia-IO-Data'!$BN51</f>
        <v>0</v>
      </c>
      <c r="FE240">
        <f>EY240*'Zambia-IO-Data'!$BN51</f>
        <v>0</v>
      </c>
      <c r="FF240" s="84">
        <v>0</v>
      </c>
      <c r="FG240" s="84">
        <v>0</v>
      </c>
      <c r="FH240" s="84">
        <v>0</v>
      </c>
      <c r="HL240" s="15" t="s">
        <v>126</v>
      </c>
      <c r="HM240">
        <f t="shared" si="440"/>
        <v>0</v>
      </c>
      <c r="HN240">
        <f t="shared" si="441"/>
        <v>0</v>
      </c>
      <c r="HP240">
        <v>0</v>
      </c>
      <c r="HQ240">
        <v>39116213.085209563</v>
      </c>
      <c r="HR240">
        <f>HM240*CustomRegion3!D52</f>
        <v>0</v>
      </c>
      <c r="HS240">
        <f>HP240*CustomRegion3!$D52</f>
        <v>0</v>
      </c>
      <c r="HT240">
        <f>HQ240*CustomRegion3!$D52</f>
        <v>0</v>
      </c>
      <c r="HU240">
        <f>HM240*CustomRegion3!E52</f>
        <v>0</v>
      </c>
      <c r="HV240">
        <f>HP240*CustomRegion3!E$12</f>
        <v>0</v>
      </c>
      <c r="HW240">
        <f>HQ240*CustomRegion3!F$12</f>
        <v>4039625692.3221288</v>
      </c>
      <c r="HX240">
        <v>0</v>
      </c>
      <c r="HY240">
        <v>0</v>
      </c>
      <c r="HZ240">
        <v>0</v>
      </c>
      <c r="IA240">
        <v>0</v>
      </c>
      <c r="IB240">
        <v>19414.430401832982</v>
      </c>
      <c r="IC240">
        <f>HN240*CustomRegion3!D52</f>
        <v>0</v>
      </c>
      <c r="ID240">
        <f>IA240*CustomRegion3!$D52</f>
        <v>0</v>
      </c>
      <c r="IE240">
        <f>IB240*CustomRegion3!$D52</f>
        <v>0</v>
      </c>
      <c r="IF240">
        <f>HN240*CustomRegion3!E52</f>
        <v>0</v>
      </c>
      <c r="IG240">
        <f>IA240*CustomRegion3!$E52</f>
        <v>0</v>
      </c>
      <c r="IH240">
        <f>IB240*CustomRegion3!$E52</f>
        <v>0</v>
      </c>
      <c r="II240">
        <v>0</v>
      </c>
      <c r="IJ240">
        <v>0</v>
      </c>
      <c r="IK240">
        <v>0</v>
      </c>
    </row>
    <row r="241" spans="30:245" x14ac:dyDescent="0.3">
      <c r="AD241">
        <v>240</v>
      </c>
      <c r="EI241" s="15" t="s">
        <v>127</v>
      </c>
      <c r="EJ241">
        <v>0</v>
      </c>
      <c r="EK241">
        <v>0</v>
      </c>
      <c r="EM241" s="84">
        <v>0</v>
      </c>
      <c r="EN241" s="84">
        <v>2327386.5792832109</v>
      </c>
      <c r="EO241">
        <f>EJ241*'Zambia-IO-Data'!BO52</f>
        <v>0</v>
      </c>
      <c r="EP241">
        <f>EM241*'Zambia-IO-Data'!$BO52</f>
        <v>0</v>
      </c>
      <c r="EQ241">
        <f>EN241*'Zambia-IO-Data'!$BO52</f>
        <v>0</v>
      </c>
      <c r="ER241">
        <f>EJ241*'Zambia-IO-Data'!BN52</f>
        <v>0</v>
      </c>
      <c r="ES241">
        <f>EM241*'Zambia-IO-Data'!$BN52</f>
        <v>0</v>
      </c>
      <c r="ET241">
        <f>EN241*'Zambia-IO-Data'!$BN52</f>
        <v>0</v>
      </c>
      <c r="EU241" s="84">
        <v>0</v>
      </c>
      <c r="EV241" s="84">
        <v>0</v>
      </c>
      <c r="EW241" s="84">
        <v>0</v>
      </c>
      <c r="EZ241">
        <f>EK241*'Zambia-IO-Data'!BO52</f>
        <v>0</v>
      </c>
      <c r="FA241">
        <f>EX241*'Zambia-IO-Data'!$BO52</f>
        <v>0</v>
      </c>
      <c r="FB241">
        <f>EY241*'Zambia-IO-Data'!$BO52</f>
        <v>0</v>
      </c>
      <c r="FC241">
        <f>EK241*'Zambia-IO-Data'!BN52</f>
        <v>0</v>
      </c>
      <c r="FD241">
        <f>EX241*'Zambia-IO-Data'!$BN52</f>
        <v>0</v>
      </c>
      <c r="FE241">
        <f>EY241*'Zambia-IO-Data'!$BN52</f>
        <v>0</v>
      </c>
      <c r="FF241" s="84">
        <v>0</v>
      </c>
      <c r="FG241" s="84">
        <v>0</v>
      </c>
      <c r="FH241" s="84">
        <v>0</v>
      </c>
      <c r="HL241" s="15" t="s">
        <v>127</v>
      </c>
      <c r="HM241">
        <f t="shared" si="440"/>
        <v>0</v>
      </c>
      <c r="HN241">
        <f t="shared" si="441"/>
        <v>0</v>
      </c>
      <c r="HP241">
        <v>0</v>
      </c>
      <c r="HQ241">
        <v>2327386.5792832109</v>
      </c>
      <c r="HR241">
        <f>HM241*CustomRegion3!D53</f>
        <v>0</v>
      </c>
      <c r="HS241">
        <f>HP241*CustomRegion3!$D53</f>
        <v>0</v>
      </c>
      <c r="HT241">
        <f>HQ241*CustomRegion3!$D53</f>
        <v>0</v>
      </c>
      <c r="HU241">
        <f>HM241*CustomRegion3!E53</f>
        <v>0</v>
      </c>
      <c r="HV241">
        <f>HP241*CustomRegion3!E$12</f>
        <v>0</v>
      </c>
      <c r="HW241">
        <f>HQ241*CustomRegion3!F$12</f>
        <v>240354826.81203425</v>
      </c>
      <c r="HX241">
        <v>0</v>
      </c>
      <c r="HY241">
        <v>0</v>
      </c>
      <c r="HZ241">
        <v>0</v>
      </c>
      <c r="IA241">
        <v>0</v>
      </c>
      <c r="IB241">
        <v>1390.2940645831322</v>
      </c>
      <c r="IC241">
        <f>HN241*CustomRegion3!D53</f>
        <v>0</v>
      </c>
      <c r="ID241">
        <f>IA241*CustomRegion3!$D53</f>
        <v>0</v>
      </c>
      <c r="IE241">
        <f>IB241*CustomRegion3!$D53</f>
        <v>0</v>
      </c>
      <c r="IF241">
        <f>HN241*CustomRegion3!E53</f>
        <v>0</v>
      </c>
      <c r="IG241">
        <f>IA241*CustomRegion3!$E53</f>
        <v>0</v>
      </c>
      <c r="IH241">
        <f>IB241*CustomRegion3!$E53</f>
        <v>0</v>
      </c>
      <c r="II241">
        <v>0</v>
      </c>
      <c r="IJ241">
        <v>0</v>
      </c>
      <c r="IK241">
        <v>0</v>
      </c>
    </row>
    <row r="242" spans="30:245" x14ac:dyDescent="0.3">
      <c r="AD242">
        <v>241</v>
      </c>
      <c r="FF242" s="84"/>
      <c r="FG242" s="84"/>
      <c r="FH242" s="84"/>
    </row>
    <row r="243" spans="30:245" x14ac:dyDescent="0.3">
      <c r="AD243">
        <v>242</v>
      </c>
      <c r="AE243" t="s">
        <v>189</v>
      </c>
      <c r="AF243" s="4">
        <f>AF200</f>
        <v>0</v>
      </c>
      <c r="AG243" s="4">
        <f>AG200</f>
        <v>0</v>
      </c>
      <c r="AI243" s="85">
        <f t="shared" ref="AI243:BD243" si="443">AI200</f>
        <v>1031461.843306351</v>
      </c>
      <c r="AJ243" s="85">
        <f t="shared" si="443"/>
        <v>12344992.740276767</v>
      </c>
      <c r="AK243" s="4">
        <f t="shared" si="443"/>
        <v>0</v>
      </c>
      <c r="AL243" s="4">
        <f t="shared" si="443"/>
        <v>714081.99121566641</v>
      </c>
      <c r="AM243" s="4">
        <f t="shared" si="443"/>
        <v>8546449.9290271532</v>
      </c>
      <c r="AN243" s="4">
        <f t="shared" si="443"/>
        <v>0</v>
      </c>
      <c r="AO243" s="4">
        <f t="shared" si="443"/>
        <v>188523.12823101386</v>
      </c>
      <c r="AP243" s="4">
        <f t="shared" si="443"/>
        <v>2256328.3988537262</v>
      </c>
      <c r="AQ243" s="20">
        <f t="shared" si="443"/>
        <v>0</v>
      </c>
      <c r="AR243" s="20">
        <f t="shared" si="443"/>
        <v>30.256745563722689</v>
      </c>
      <c r="AS243" s="20">
        <f t="shared" si="443"/>
        <v>362.12614819685592</v>
      </c>
      <c r="AT243" s="86">
        <f t="shared" si="443"/>
        <v>1623.0196543681614</v>
      </c>
      <c r="AU243" s="86">
        <f t="shared" si="443"/>
        <v>26432.923941919729</v>
      </c>
      <c r="AV243" s="20">
        <f t="shared" si="443"/>
        <v>0</v>
      </c>
      <c r="AW243" s="20">
        <f t="shared" si="443"/>
        <v>1123.6180127209591</v>
      </c>
      <c r="AX243" s="20">
        <f t="shared" si="443"/>
        <v>18299.537772132811</v>
      </c>
      <c r="AY243" s="20">
        <f t="shared" si="443"/>
        <v>0</v>
      </c>
      <c r="AZ243" s="20">
        <f t="shared" si="443"/>
        <v>296.64378222765492</v>
      </c>
      <c r="BA243" s="20">
        <f t="shared" si="443"/>
        <v>4831.2184713003689</v>
      </c>
      <c r="BB243" s="20">
        <f t="shared" si="443"/>
        <v>0</v>
      </c>
      <c r="BC243" s="20">
        <f t="shared" si="443"/>
        <v>4.7609412840445141E-2</v>
      </c>
      <c r="BD243" s="20">
        <f t="shared" si="443"/>
        <v>0.77537938936473172</v>
      </c>
      <c r="BF243" t="s">
        <v>189</v>
      </c>
      <c r="BG243" s="4">
        <f>BG200</f>
        <v>0</v>
      </c>
      <c r="BH243" s="4">
        <f>BH200</f>
        <v>0</v>
      </c>
      <c r="BJ243" s="85">
        <f t="shared" ref="BJ243:CE243" si="444">BJ200</f>
        <v>331755.93053413089</v>
      </c>
      <c r="BK243" s="85">
        <f t="shared" si="444"/>
        <v>7884022.7106088679</v>
      </c>
      <c r="BL243" s="4">
        <f t="shared" si="444"/>
        <v>0</v>
      </c>
      <c r="BM243" s="4">
        <f t="shared" si="444"/>
        <v>202329.79971515163</v>
      </c>
      <c r="BN243" s="4">
        <f t="shared" si="444"/>
        <v>4808271.9528749725</v>
      </c>
      <c r="BO243" s="4">
        <f t="shared" si="444"/>
        <v>0</v>
      </c>
      <c r="BP243" s="4">
        <f t="shared" si="444"/>
        <v>33330.747656261025</v>
      </c>
      <c r="BQ243" s="4">
        <f t="shared" si="444"/>
        <v>792089.44678232516</v>
      </c>
      <c r="BR243" s="20">
        <f t="shared" si="444"/>
        <v>0</v>
      </c>
      <c r="BS243" s="20">
        <f t="shared" si="444"/>
        <v>24.90555983444051</v>
      </c>
      <c r="BT243" s="20">
        <f t="shared" si="444"/>
        <v>591.86884478303557</v>
      </c>
      <c r="BU243" s="86">
        <f t="shared" si="444"/>
        <v>1398.7051205774128</v>
      </c>
      <c r="BV243" s="86">
        <f t="shared" si="444"/>
        <v>14056.455155023836</v>
      </c>
      <c r="BW243" s="20">
        <f t="shared" si="444"/>
        <v>0</v>
      </c>
      <c r="BX243" s="20">
        <f t="shared" si="444"/>
        <v>853.03592448626955</v>
      </c>
      <c r="BY243" s="20">
        <f t="shared" si="444"/>
        <v>8572.6870101223103</v>
      </c>
      <c r="BZ243" s="20">
        <f t="shared" si="444"/>
        <v>0</v>
      </c>
      <c r="CA243" s="20">
        <f t="shared" si="444"/>
        <v>140.52465420716771</v>
      </c>
      <c r="CB243" s="20">
        <f t="shared" si="444"/>
        <v>1412.2193956241836</v>
      </c>
      <c r="CC243" s="20">
        <f t="shared" si="444"/>
        <v>0</v>
      </c>
      <c r="CD243" s="20">
        <f t="shared" si="444"/>
        <v>0.10500350066144552</v>
      </c>
      <c r="CE243" s="20">
        <f t="shared" si="444"/>
        <v>1.0552452954192464</v>
      </c>
      <c r="CG243" t="s">
        <v>189</v>
      </c>
      <c r="CH243" s="4">
        <f>CH200</f>
        <v>0</v>
      </c>
      <c r="CI243" s="4">
        <f>CI200</f>
        <v>0</v>
      </c>
      <c r="CK243" s="85">
        <f t="shared" ref="CK243:DF243" si="445">CK200</f>
        <v>3100420.5804365827</v>
      </c>
      <c r="CL243" s="85">
        <f t="shared" si="445"/>
        <v>20652463.07031092</v>
      </c>
      <c r="CM243" s="4">
        <f t="shared" si="445"/>
        <v>0</v>
      </c>
      <c r="CN243" s="4">
        <f t="shared" si="445"/>
        <v>2188142.8889762331</v>
      </c>
      <c r="CO243" s="4">
        <f t="shared" si="445"/>
        <v>14575616.125210226</v>
      </c>
      <c r="CP243" s="4">
        <f t="shared" si="445"/>
        <v>0</v>
      </c>
      <c r="CQ243" s="4">
        <f t="shared" si="445"/>
        <v>629847.61787700176</v>
      </c>
      <c r="CR243" s="4">
        <f t="shared" si="445"/>
        <v>4195529.0679616081</v>
      </c>
      <c r="CS243" s="20">
        <f t="shared" si="445"/>
        <v>0</v>
      </c>
      <c r="CT243" s="20">
        <f t="shared" si="445"/>
        <v>284.24901154186165</v>
      </c>
      <c r="CU243" s="20">
        <f t="shared" si="445"/>
        <v>1893.4341523478208</v>
      </c>
      <c r="CV243" s="86">
        <f t="shared" si="445"/>
        <v>2362.1720296192316</v>
      </c>
      <c r="CW243" s="86">
        <f t="shared" si="445"/>
        <v>53461.586388376367</v>
      </c>
      <c r="CX243" s="20">
        <f t="shared" si="445"/>
        <v>0</v>
      </c>
      <c r="CY243" s="20">
        <f t="shared" si="445"/>
        <v>1667.1189585582104</v>
      </c>
      <c r="CZ243" s="20">
        <f t="shared" si="445"/>
        <v>37730.877812919716</v>
      </c>
      <c r="DA243" s="20">
        <f t="shared" si="445"/>
        <v>0</v>
      </c>
      <c r="DB243" s="20">
        <f t="shared" si="445"/>
        <v>479.87309697894318</v>
      </c>
      <c r="DC243" s="20">
        <f t="shared" si="445"/>
        <v>10860.672596200744</v>
      </c>
      <c r="DD243" s="20">
        <f t="shared" si="445"/>
        <v>0</v>
      </c>
      <c r="DE243" s="20">
        <f t="shared" si="445"/>
        <v>0.21656580037813797</v>
      </c>
      <c r="DF243" s="20">
        <f t="shared" si="445"/>
        <v>4.9014005332837645</v>
      </c>
      <c r="DH243" t="s">
        <v>189</v>
      </c>
      <c r="DI243" s="4">
        <f>DI200</f>
        <v>0</v>
      </c>
      <c r="DJ243" s="4">
        <f>DJ200</f>
        <v>0</v>
      </c>
      <c r="DL243" s="85">
        <f t="shared" ref="DL243:EG243" si="446">DL200</f>
        <v>2105533.320943262</v>
      </c>
      <c r="DM243" s="85">
        <f t="shared" si="446"/>
        <v>12793523.029972775</v>
      </c>
      <c r="DN243" s="4">
        <f t="shared" si="446"/>
        <v>0</v>
      </c>
      <c r="DO243" s="4">
        <f t="shared" si="446"/>
        <v>850317.25909998082</v>
      </c>
      <c r="DP243" s="4">
        <f t="shared" si="446"/>
        <v>5166649.8596210424</v>
      </c>
      <c r="DQ243" s="4">
        <f t="shared" si="446"/>
        <v>0</v>
      </c>
      <c r="DR243" s="4">
        <f t="shared" si="446"/>
        <v>260842.36258349248</v>
      </c>
      <c r="DS243" s="4">
        <f t="shared" si="446"/>
        <v>1584915.6789451467</v>
      </c>
      <c r="DT243" s="20">
        <f t="shared" si="446"/>
        <v>0</v>
      </c>
      <c r="DU243" s="20">
        <f t="shared" si="446"/>
        <v>14.238540653038481</v>
      </c>
      <c r="DV243" s="20">
        <f t="shared" si="446"/>
        <v>86.515419132025286</v>
      </c>
      <c r="DW243" s="86">
        <f t="shared" si="446"/>
        <v>2846.8714523295648</v>
      </c>
      <c r="DX243" s="86">
        <f t="shared" si="446"/>
        <v>33650.639631935977</v>
      </c>
      <c r="DY243" s="20">
        <f t="shared" si="446"/>
        <v>0</v>
      </c>
      <c r="DZ243" s="20">
        <f t="shared" si="446"/>
        <v>1149.7058281036291</v>
      </c>
      <c r="EA243" s="20">
        <f t="shared" si="446"/>
        <v>13589.772897049319</v>
      </c>
      <c r="EB243" s="20">
        <f t="shared" si="446"/>
        <v>0</v>
      </c>
      <c r="EC243" s="20">
        <f t="shared" si="446"/>
        <v>142.43041489564843</v>
      </c>
      <c r="ED243" s="20">
        <f t="shared" si="446"/>
        <v>1683.5584762208468</v>
      </c>
      <c r="EE243" s="20">
        <f t="shared" si="446"/>
        <v>0</v>
      </c>
      <c r="EF243" s="20">
        <f t="shared" si="446"/>
        <v>7.7748155346955552E-3</v>
      </c>
      <c r="EG243" s="20">
        <f t="shared" si="446"/>
        <v>9.190001028979751E-2</v>
      </c>
      <c r="EI243" t="s">
        <v>189</v>
      </c>
      <c r="EJ243">
        <f>SUM(EJ200:EJ212)</f>
        <v>0</v>
      </c>
      <c r="EK243">
        <f>SUM(EK200:EK212)</f>
        <v>0</v>
      </c>
      <c r="EL243">
        <f t="shared" ref="EL243:FE243" si="447">SUM(EL200:EL212)</f>
        <v>0</v>
      </c>
      <c r="EM243" s="84">
        <f t="shared" si="447"/>
        <v>1789491.6850876119</v>
      </c>
      <c r="EN243" s="84">
        <f t="shared" si="447"/>
        <v>62037729.993645206</v>
      </c>
      <c r="EO243">
        <f t="shared" si="447"/>
        <v>0</v>
      </c>
      <c r="EP243">
        <f t="shared" si="447"/>
        <v>543387.26171335136</v>
      </c>
      <c r="EQ243">
        <f t="shared" si="447"/>
        <v>23208422.716149505</v>
      </c>
      <c r="ER243">
        <f t="shared" si="447"/>
        <v>0</v>
      </c>
      <c r="ES243">
        <f t="shared" si="447"/>
        <v>332822.08735765971</v>
      </c>
      <c r="ET243">
        <f t="shared" si="447"/>
        <v>18596105.871995885</v>
      </c>
      <c r="EU243">
        <f t="shared" si="447"/>
        <v>0</v>
      </c>
      <c r="EV243">
        <f t="shared" si="447"/>
        <v>2521.5140853560138</v>
      </c>
      <c r="EW243">
        <f t="shared" si="447"/>
        <v>140887.1125750127</v>
      </c>
      <c r="EX243" s="84">
        <f t="shared" si="447"/>
        <v>7625.6111393366209</v>
      </c>
      <c r="EY243" s="84">
        <f t="shared" si="447"/>
        <v>27527.226347620715</v>
      </c>
      <c r="EZ243">
        <f t="shared" si="447"/>
        <v>0</v>
      </c>
      <c r="FA243">
        <f t="shared" si="447"/>
        <v>2370.3814013210817</v>
      </c>
      <c r="FB243">
        <f t="shared" si="447"/>
        <v>10247.950182929508</v>
      </c>
      <c r="FC243">
        <f t="shared" si="447"/>
        <v>0</v>
      </c>
      <c r="FD243">
        <f t="shared" si="447"/>
        <v>1432.5500052752664</v>
      </c>
      <c r="FE243">
        <f t="shared" si="447"/>
        <v>8206.6301201368897</v>
      </c>
      <c r="FF243" s="84">
        <v>0</v>
      </c>
      <c r="FG243" s="84">
        <v>0</v>
      </c>
      <c r="FH243" s="84">
        <v>0</v>
      </c>
      <c r="FJ243" t="s">
        <v>189</v>
      </c>
      <c r="FK243" s="4">
        <f>FK200</f>
        <v>0</v>
      </c>
      <c r="FL243" s="4">
        <f>FL200</f>
        <v>0</v>
      </c>
      <c r="FN243" s="85">
        <f t="shared" ref="FN243:GI243" si="448">FN200</f>
        <v>5556638.0098561486</v>
      </c>
      <c r="FO243" s="85">
        <f t="shared" si="448"/>
        <v>26719295.333589479</v>
      </c>
      <c r="FP243" s="4">
        <f t="shared" si="448"/>
        <v>0</v>
      </c>
      <c r="FQ243" s="4">
        <f t="shared" si="448"/>
        <v>3921635.0273902714</v>
      </c>
      <c r="FR243" s="4">
        <f t="shared" si="448"/>
        <v>18857324.213225577</v>
      </c>
      <c r="FS243" s="4">
        <f t="shared" si="448"/>
        <v>0</v>
      </c>
      <c r="FT243" s="4">
        <f t="shared" si="448"/>
        <v>1128825.9521938385</v>
      </c>
      <c r="FU243" s="4">
        <f t="shared" si="448"/>
        <v>5428000.5181889394</v>
      </c>
      <c r="FV243" s="20">
        <f t="shared" si="448"/>
        <v>0</v>
      </c>
      <c r="FW243" s="20">
        <f t="shared" si="448"/>
        <v>511.56566451810693</v>
      </c>
      <c r="FX243" s="20">
        <f t="shared" si="448"/>
        <v>2459.8820453191825</v>
      </c>
      <c r="FY243" s="86">
        <f t="shared" si="448"/>
        <v>6331.2557076249759</v>
      </c>
      <c r="FZ243" s="86">
        <f t="shared" si="448"/>
        <v>72279.992648859654</v>
      </c>
      <c r="GA243" s="20">
        <f t="shared" si="448"/>
        <v>0</v>
      </c>
      <c r="GB243" s="20">
        <f t="shared" si="448"/>
        <v>4468.3267303621706</v>
      </c>
      <c r="GC243" s="20">
        <f t="shared" si="448"/>
        <v>51012.095883967348</v>
      </c>
      <c r="GD243" s="20">
        <f t="shared" si="448"/>
        <v>0</v>
      </c>
      <c r="GE243" s="20">
        <f t="shared" si="448"/>
        <v>1286.1888321797408</v>
      </c>
      <c r="GF243" s="20">
        <f t="shared" si="448"/>
        <v>14683.614693217152</v>
      </c>
      <c r="GG243" s="20">
        <f t="shared" si="448"/>
        <v>0</v>
      </c>
      <c r="GH243" s="20">
        <f t="shared" si="448"/>
        <v>0.58287997662620394</v>
      </c>
      <c r="GI243" s="20">
        <f t="shared" si="448"/>
        <v>6.6543766941793319</v>
      </c>
      <c r="GK243" t="s">
        <v>189</v>
      </c>
      <c r="GL243">
        <f>GL200</f>
        <v>0</v>
      </c>
      <c r="GM243">
        <f t="shared" ref="GM243:HI243" si="449">GM200</f>
        <v>0</v>
      </c>
      <c r="GN243">
        <f t="shared" si="449"/>
        <v>0</v>
      </c>
      <c r="GO243" s="84">
        <f t="shared" si="449"/>
        <v>253749.47979770351</v>
      </c>
      <c r="GP243" s="84">
        <f t="shared" si="449"/>
        <v>2408593.9735865286</v>
      </c>
      <c r="GQ243">
        <f t="shared" si="449"/>
        <v>0</v>
      </c>
      <c r="GR243">
        <f t="shared" si="449"/>
        <v>156355.72492557621</v>
      </c>
      <c r="GS243">
        <f t="shared" si="449"/>
        <v>1484130.9510929061</v>
      </c>
      <c r="GT243">
        <f t="shared" si="449"/>
        <v>0</v>
      </c>
      <c r="GU243">
        <f t="shared" si="449"/>
        <v>28079.06740659085</v>
      </c>
      <c r="GV243">
        <f t="shared" si="449"/>
        <v>266526.94063988666</v>
      </c>
      <c r="GW243">
        <f t="shared" si="449"/>
        <v>0</v>
      </c>
      <c r="GX243">
        <f t="shared" si="449"/>
        <v>20.981374333460892</v>
      </c>
      <c r="GY243">
        <f t="shared" si="449"/>
        <v>199.15552858443471</v>
      </c>
      <c r="GZ243" s="84">
        <f t="shared" si="449"/>
        <v>532.56086333064854</v>
      </c>
      <c r="HA243" s="84">
        <f t="shared" si="449"/>
        <v>6737.2917536988398</v>
      </c>
      <c r="HB243">
        <f t="shared" si="449"/>
        <v>0</v>
      </c>
      <c r="HC243">
        <f t="shared" si="449"/>
        <v>328.15413028408454</v>
      </c>
      <c r="HD243">
        <f t="shared" si="449"/>
        <v>4151.3942689636306</v>
      </c>
      <c r="HE243">
        <f t="shared" si="449"/>
        <v>0</v>
      </c>
      <c r="HF243">
        <f t="shared" si="449"/>
        <v>58.931401126398811</v>
      </c>
      <c r="HG243">
        <f t="shared" si="449"/>
        <v>745.526136411376</v>
      </c>
      <c r="HH243">
        <f t="shared" si="449"/>
        <v>0</v>
      </c>
      <c r="HI243">
        <f t="shared" si="449"/>
        <v>4.403500191527316E-2</v>
      </c>
      <c r="HJ243">
        <f>HJ200</f>
        <v>0.55707558648312894</v>
      </c>
      <c r="HL243" t="s">
        <v>189</v>
      </c>
      <c r="HM243">
        <f>SUM(HM200:HM212)</f>
        <v>0</v>
      </c>
      <c r="HN243">
        <f>SUM(HN200:HN212)</f>
        <v>0</v>
      </c>
      <c r="HO243">
        <f t="shared" ref="HO243:IH243" si="450">SUM(HO200:HO212)</f>
        <v>0</v>
      </c>
      <c r="HP243" s="84">
        <f t="shared" si="450"/>
        <v>1789491.6850876119</v>
      </c>
      <c r="HQ243" s="84">
        <f t="shared" si="450"/>
        <v>62037729.993645206</v>
      </c>
      <c r="HR243">
        <f t="shared" si="450"/>
        <v>0</v>
      </c>
      <c r="HS243">
        <f t="shared" si="450"/>
        <v>543387.26171335136</v>
      </c>
      <c r="HT243">
        <f t="shared" si="450"/>
        <v>23208422.716149505</v>
      </c>
      <c r="HU243">
        <f t="shared" si="450"/>
        <v>0</v>
      </c>
      <c r="HV243">
        <f t="shared" si="450"/>
        <v>561404.12567049556</v>
      </c>
      <c r="HW243">
        <f t="shared" si="450"/>
        <v>6406786041.1168356</v>
      </c>
      <c r="HX243">
        <f t="shared" si="450"/>
        <v>0</v>
      </c>
      <c r="HY243">
        <f t="shared" si="450"/>
        <v>4270.5150371912332</v>
      </c>
      <c r="HZ243">
        <f t="shared" si="450"/>
        <v>48735438.301204927</v>
      </c>
      <c r="IA243" s="84">
        <f t="shared" si="450"/>
        <v>7625.6111393366209</v>
      </c>
      <c r="IB243" s="84">
        <f t="shared" si="450"/>
        <v>27527.226347620715</v>
      </c>
      <c r="IC243">
        <f t="shared" si="450"/>
        <v>0</v>
      </c>
      <c r="ID243">
        <f t="shared" si="450"/>
        <v>2370.3814013210817</v>
      </c>
      <c r="IE243">
        <f t="shared" si="450"/>
        <v>10247.950182929508</v>
      </c>
      <c r="IF243">
        <f t="shared" si="450"/>
        <v>0</v>
      </c>
      <c r="IG243">
        <f t="shared" si="450"/>
        <v>1432.5500052752664</v>
      </c>
      <c r="IH243">
        <f t="shared" si="450"/>
        <v>8206.6301201368897</v>
      </c>
      <c r="II243" s="84">
        <v>0</v>
      </c>
      <c r="IJ243" s="84">
        <v>0</v>
      </c>
      <c r="IK243" s="84">
        <v>0</v>
      </c>
    </row>
    <row r="244" spans="30:245" x14ac:dyDescent="0.3">
      <c r="AD244">
        <v>243</v>
      </c>
      <c r="AE244" t="s">
        <v>190</v>
      </c>
      <c r="AF244" s="4">
        <f>AF201</f>
        <v>7347435.6261621788</v>
      </c>
      <c r="AG244" s="4">
        <f>AG201</f>
        <v>399191.07684264664</v>
      </c>
      <c r="AI244" s="85">
        <f t="shared" ref="AI244:BD244" si="451">AI201</f>
        <v>22295478.58673352</v>
      </c>
      <c r="AJ244" s="85">
        <f t="shared" si="451"/>
        <v>3118442.3887103423</v>
      </c>
      <c r="AK244" s="4">
        <f t="shared" si="451"/>
        <v>6016691.9874571264</v>
      </c>
      <c r="AL244" s="4">
        <f t="shared" si="451"/>
        <v>18257394.034412265</v>
      </c>
      <c r="AM244" s="4">
        <f t="shared" si="451"/>
        <v>2553640.247856189</v>
      </c>
      <c r="AN244" s="4">
        <f t="shared" si="451"/>
        <v>499040.70808540488</v>
      </c>
      <c r="AO244" s="4">
        <f t="shared" si="451"/>
        <v>1514317.6459292313</v>
      </c>
      <c r="AP244" s="4">
        <f t="shared" si="451"/>
        <v>211805.82953925431</v>
      </c>
      <c r="AQ244" s="20">
        <f t="shared" si="451"/>
        <v>37.381776995446465</v>
      </c>
      <c r="AR244" s="20">
        <f t="shared" si="451"/>
        <v>113.43340056881333</v>
      </c>
      <c r="AS244" s="20">
        <f t="shared" si="451"/>
        <v>15.865796432817127</v>
      </c>
      <c r="AT244" s="86">
        <f t="shared" si="451"/>
        <v>137243.07782772562</v>
      </c>
      <c r="AU244" s="86">
        <f t="shared" si="451"/>
        <v>542701.3318828562</v>
      </c>
      <c r="AV244" s="20">
        <f t="shared" si="451"/>
        <v>326890.88761136692</v>
      </c>
      <c r="AW244" s="20">
        <f t="shared" si="451"/>
        <v>112386.05803632595</v>
      </c>
      <c r="AX244" s="20">
        <f t="shared" si="451"/>
        <v>444409.03211117402</v>
      </c>
      <c r="AY244" s="20">
        <f t="shared" si="451"/>
        <v>27113.21443084018</v>
      </c>
      <c r="AZ244" s="20">
        <f t="shared" si="451"/>
        <v>9321.6036483661137</v>
      </c>
      <c r="BA244" s="20">
        <f t="shared" si="451"/>
        <v>36860.487212349602</v>
      </c>
      <c r="BB244" s="20">
        <f t="shared" si="451"/>
        <v>2.0309768703476854</v>
      </c>
      <c r="BC244" s="20">
        <f t="shared" si="451"/>
        <v>0.6982558800864952</v>
      </c>
      <c r="BD244" s="20">
        <f t="shared" si="451"/>
        <v>2.7611184630648324</v>
      </c>
      <c r="BF244" t="s">
        <v>190</v>
      </c>
      <c r="BG244" s="4">
        <f>BG201</f>
        <v>7347435.6261621788</v>
      </c>
      <c r="BH244" s="4">
        <f>BH201</f>
        <v>399191.07684264664</v>
      </c>
      <c r="BJ244" s="85">
        <f t="shared" ref="BJ244:CE244" si="452">BJ201</f>
        <v>28190263.379284903</v>
      </c>
      <c r="BK244" s="85">
        <f t="shared" si="452"/>
        <v>4354333.1381954402</v>
      </c>
      <c r="BL244" s="4">
        <f t="shared" si="452"/>
        <v>6325608.2573396973</v>
      </c>
      <c r="BM244" s="4">
        <f t="shared" si="452"/>
        <v>24269768.648756232</v>
      </c>
      <c r="BN244" s="4">
        <f t="shared" si="452"/>
        <v>3748764.4745196686</v>
      </c>
      <c r="BO244" s="4">
        <f t="shared" si="452"/>
        <v>6325608.2573396973</v>
      </c>
      <c r="BP244" s="4">
        <f t="shared" si="452"/>
        <v>1506227.6886366196</v>
      </c>
      <c r="BQ244" s="4">
        <f t="shared" si="452"/>
        <v>232655.40481318932</v>
      </c>
      <c r="BR244" s="20">
        <f t="shared" si="452"/>
        <v>258.78421772144543</v>
      </c>
      <c r="BS244" s="20">
        <f t="shared" si="452"/>
        <v>61.620628128833559</v>
      </c>
      <c r="BT244" s="20">
        <f t="shared" si="452"/>
        <v>9.518064426988138</v>
      </c>
      <c r="BU244" s="86">
        <f t="shared" si="452"/>
        <v>132251.75114369445</v>
      </c>
      <c r="BV244" s="86">
        <f t="shared" si="452"/>
        <v>7763.3577088408638</v>
      </c>
      <c r="BW244" s="20">
        <f t="shared" si="452"/>
        <v>343674.51453958947</v>
      </c>
      <c r="BX244" s="20">
        <f t="shared" si="452"/>
        <v>113859.14918442904</v>
      </c>
      <c r="BY244" s="20">
        <f t="shared" si="452"/>
        <v>6683.6869523382757</v>
      </c>
      <c r="BZ244" s="20">
        <f t="shared" si="452"/>
        <v>21329.089583423225</v>
      </c>
      <c r="CA244" s="20">
        <f t="shared" si="452"/>
        <v>7066.3138816110413</v>
      </c>
      <c r="CB244" s="20">
        <f t="shared" si="452"/>
        <v>414.80223794004439</v>
      </c>
      <c r="CC244" s="20">
        <f t="shared" si="452"/>
        <v>0.87258513932668813</v>
      </c>
      <c r="CD244" s="20">
        <f t="shared" si="452"/>
        <v>0.28908690447358854</v>
      </c>
      <c r="CE244" s="20">
        <f t="shared" si="452"/>
        <v>1.696979456953663E-2</v>
      </c>
      <c r="CG244" t="s">
        <v>190</v>
      </c>
      <c r="CH244" s="4">
        <f>CH201</f>
        <v>7347435.6261621788</v>
      </c>
      <c r="CI244" s="4">
        <f>CI201</f>
        <v>399191.07684264664</v>
      </c>
      <c r="CK244" s="85">
        <f t="shared" ref="CK244:DF244" si="453">CK201</f>
        <v>6295657.9729621094</v>
      </c>
      <c r="CL244" s="85">
        <f t="shared" si="453"/>
        <v>1154046.5642544981</v>
      </c>
      <c r="CM244" s="4">
        <f t="shared" si="453"/>
        <v>4229818.0650149407</v>
      </c>
      <c r="CN244" s="4">
        <f t="shared" si="453"/>
        <v>3624324.0744254035</v>
      </c>
      <c r="CO244" s="4">
        <f t="shared" si="453"/>
        <v>664368.80208528345</v>
      </c>
      <c r="CP244" s="4">
        <f t="shared" si="453"/>
        <v>1105684.8106458585</v>
      </c>
      <c r="CQ244" s="4">
        <f t="shared" si="453"/>
        <v>947407.19727294543</v>
      </c>
      <c r="CR244" s="4">
        <f t="shared" si="453"/>
        <v>173667.63341630576</v>
      </c>
      <c r="CS244" s="20">
        <f t="shared" si="453"/>
        <v>269.07361640887274</v>
      </c>
      <c r="CT244" s="20">
        <f t="shared" si="453"/>
        <v>230.55601228085894</v>
      </c>
      <c r="CU244" s="20">
        <f t="shared" si="453"/>
        <v>42.262838131239199</v>
      </c>
      <c r="CV244" s="86">
        <f t="shared" si="453"/>
        <v>27712.006791163411</v>
      </c>
      <c r="CW244" s="86">
        <f t="shared" si="453"/>
        <v>2987.3996085139806</v>
      </c>
      <c r="CX244" s="20">
        <f t="shared" si="453"/>
        <v>229808.83591677813</v>
      </c>
      <c r="CY244" s="20">
        <f t="shared" si="453"/>
        <v>15953.422786816043</v>
      </c>
      <c r="CZ244" s="20">
        <f t="shared" si="453"/>
        <v>1719.8050414374709</v>
      </c>
      <c r="DA244" s="20">
        <f t="shared" si="453"/>
        <v>60072.593033499761</v>
      </c>
      <c r="DB244" s="20">
        <f t="shared" si="453"/>
        <v>4170.2638227140187</v>
      </c>
      <c r="DC244" s="20">
        <f t="shared" si="453"/>
        <v>449.56125354835234</v>
      </c>
      <c r="DD244" s="20">
        <f t="shared" si="453"/>
        <v>14.618948997897929</v>
      </c>
      <c r="DE244" s="20">
        <f t="shared" si="453"/>
        <v>1.0148533807761175</v>
      </c>
      <c r="DF244" s="20">
        <f t="shared" si="453"/>
        <v>0.109402852535256</v>
      </c>
      <c r="DH244" t="s">
        <v>190</v>
      </c>
      <c r="DI244" s="4">
        <f>DI201</f>
        <v>7347435.6261621788</v>
      </c>
      <c r="DJ244" s="4">
        <f>DJ201</f>
        <v>399191.07684264664</v>
      </c>
      <c r="DL244" s="85">
        <f t="shared" ref="DL244:EG244" si="454">DL201</f>
        <v>28917364.932412773</v>
      </c>
      <c r="DM244" s="85">
        <f t="shared" si="454"/>
        <v>6761840.6860723943</v>
      </c>
      <c r="DN244" s="4">
        <f t="shared" si="454"/>
        <v>4376092.6930937329</v>
      </c>
      <c r="DO244" s="4">
        <f t="shared" si="454"/>
        <v>17223025.259815086</v>
      </c>
      <c r="DP244" s="4">
        <f t="shared" si="454"/>
        <v>4027315.5320778815</v>
      </c>
      <c r="DQ244" s="4">
        <f t="shared" si="454"/>
        <v>1482673.9027404112</v>
      </c>
      <c r="DR244" s="4">
        <f t="shared" si="454"/>
        <v>5835372.2989614364</v>
      </c>
      <c r="DS244" s="4">
        <f t="shared" si="454"/>
        <v>1364503.9208005392</v>
      </c>
      <c r="DT244" s="20">
        <f t="shared" si="454"/>
        <v>73.794855436783877</v>
      </c>
      <c r="DU244" s="20">
        <f t="shared" si="454"/>
        <v>290.43504065577804</v>
      </c>
      <c r="DV244" s="20">
        <f t="shared" si="454"/>
        <v>67.913362063155006</v>
      </c>
      <c r="DW244" s="86">
        <f t="shared" si="454"/>
        <v>127890.85504333471</v>
      </c>
      <c r="DX244" s="86">
        <f t="shared" si="454"/>
        <v>17785.582879907102</v>
      </c>
      <c r="DY244" s="20">
        <f t="shared" si="454"/>
        <v>237756.03399628421</v>
      </c>
      <c r="DZ244" s="20">
        <f t="shared" si="454"/>
        <v>76171.097610688143</v>
      </c>
      <c r="EA244" s="20">
        <f t="shared" si="454"/>
        <v>10592.996419871799</v>
      </c>
      <c r="EB244" s="20">
        <f t="shared" si="454"/>
        <v>80554.66178348659</v>
      </c>
      <c r="EC244" s="20">
        <f t="shared" si="454"/>
        <v>15370.927261794966</v>
      </c>
      <c r="ED244" s="20">
        <f t="shared" si="454"/>
        <v>2137.611017324461</v>
      </c>
      <c r="EE244" s="20">
        <f t="shared" si="454"/>
        <v>4.0093237023220123</v>
      </c>
      <c r="EF244" s="20">
        <f t="shared" si="454"/>
        <v>0.76503360119644193</v>
      </c>
      <c r="EG244" s="20">
        <f t="shared" si="454"/>
        <v>0.10639203651725253</v>
      </c>
      <c r="EI244" t="s">
        <v>190</v>
      </c>
      <c r="EJ244">
        <f>EJ213</f>
        <v>7347435.6261621788</v>
      </c>
      <c r="EK244">
        <f>EK213</f>
        <v>399191.07684264664</v>
      </c>
      <c r="EL244">
        <f t="shared" ref="EL244:FH244" si="455">EL213</f>
        <v>0</v>
      </c>
      <c r="EM244" s="84">
        <f t="shared" si="455"/>
        <v>12191059.929796282</v>
      </c>
      <c r="EN244" s="84">
        <f t="shared" si="455"/>
        <v>1565684.7514714934</v>
      </c>
      <c r="EO244">
        <f t="shared" si="455"/>
        <v>1795068.2519616473</v>
      </c>
      <c r="EP244">
        <f t="shared" si="455"/>
        <v>2978424.8207384101</v>
      </c>
      <c r="EQ244">
        <f t="shared" si="455"/>
        <v>382515.90526897443</v>
      </c>
      <c r="ER244">
        <f t="shared" si="455"/>
        <v>65467.895629444349</v>
      </c>
      <c r="ES244">
        <f t="shared" si="455"/>
        <v>108626.06761116894</v>
      </c>
      <c r="ET244">
        <f t="shared" si="455"/>
        <v>13950.729358276618</v>
      </c>
      <c r="EU244">
        <f t="shared" si="455"/>
        <v>45.147232433653585</v>
      </c>
      <c r="EV244">
        <f t="shared" si="455"/>
        <v>74.909484651123435</v>
      </c>
      <c r="EW244">
        <f t="shared" si="455"/>
        <v>9.6205447708607679</v>
      </c>
      <c r="EX244" s="84">
        <f t="shared" si="455"/>
        <v>335593.92649837938</v>
      </c>
      <c r="EY244" s="84">
        <f t="shared" si="455"/>
        <v>757.48491993604694</v>
      </c>
      <c r="EZ244">
        <f t="shared" si="455"/>
        <v>97527.255081363604</v>
      </c>
      <c r="FA244">
        <f t="shared" si="455"/>
        <v>81989.694589954946</v>
      </c>
      <c r="FB244">
        <f t="shared" si="455"/>
        <v>185.06281651182647</v>
      </c>
      <c r="FC244">
        <f t="shared" si="455"/>
        <v>3556.9144235688518</v>
      </c>
      <c r="FD244">
        <f t="shared" si="455"/>
        <v>2990.2443888912767</v>
      </c>
      <c r="FE244">
        <f t="shared" si="455"/>
        <v>6.7494220027830591</v>
      </c>
      <c r="FF244">
        <f t="shared" si="455"/>
        <v>2.4528792423145256</v>
      </c>
      <c r="FG244">
        <f t="shared" si="455"/>
        <v>2.0620986387408142</v>
      </c>
      <c r="FH244">
        <f t="shared" si="455"/>
        <v>4.6544603430847854E-3</v>
      </c>
      <c r="FJ244" t="s">
        <v>190</v>
      </c>
      <c r="FK244" s="4">
        <f>FK201</f>
        <v>7347435.6261621788</v>
      </c>
      <c r="FL244" s="4">
        <f>FL201</f>
        <v>399191.07684264664</v>
      </c>
      <c r="FN244" s="85">
        <f t="shared" ref="FN244:GI244" si="456">FN201</f>
        <v>46750478.331047207</v>
      </c>
      <c r="FO244" s="85">
        <f t="shared" si="456"/>
        <v>10371238.954689026</v>
      </c>
      <c r="FP244" s="4">
        <f t="shared" si="456"/>
        <v>4229818.0650149407</v>
      </c>
      <c r="FQ244" s="4">
        <f t="shared" si="456"/>
        <v>26913610.115702726</v>
      </c>
      <c r="FR244" s="4">
        <f t="shared" si="456"/>
        <v>5970580.2295057774</v>
      </c>
      <c r="FS244" s="4">
        <f t="shared" si="456"/>
        <v>1105684.8106458585</v>
      </c>
      <c r="FT244" s="4">
        <f t="shared" si="456"/>
        <v>7035283.6569277169</v>
      </c>
      <c r="FU244" s="4">
        <f t="shared" si="456"/>
        <v>1560724.3075320509</v>
      </c>
      <c r="FV244" s="20">
        <f t="shared" si="456"/>
        <v>270.19794768367558</v>
      </c>
      <c r="FW244" s="20">
        <f t="shared" si="456"/>
        <v>1719.2234054151452</v>
      </c>
      <c r="FX244" s="20">
        <f t="shared" si="456"/>
        <v>381.39666995050561</v>
      </c>
      <c r="FY244" s="86">
        <f t="shared" si="456"/>
        <v>191928.05350957141</v>
      </c>
      <c r="FZ244" s="86">
        <f t="shared" si="456"/>
        <v>28055.86996383511</v>
      </c>
      <c r="GA244" s="20">
        <f t="shared" si="456"/>
        <v>229808.83591677813</v>
      </c>
      <c r="GB244" s="20">
        <f t="shared" si="456"/>
        <v>110490.35190281505</v>
      </c>
      <c r="GC244" s="20">
        <f t="shared" si="456"/>
        <v>16151.380106031078</v>
      </c>
      <c r="GD244" s="20">
        <f t="shared" si="456"/>
        <v>60072.593033499761</v>
      </c>
      <c r="GE244" s="20">
        <f t="shared" si="456"/>
        <v>28882.44882972923</v>
      </c>
      <c r="GF244" s="20">
        <f t="shared" si="456"/>
        <v>4222.010351204829</v>
      </c>
      <c r="GG244" s="20">
        <f t="shared" si="456"/>
        <v>14.680034665762548</v>
      </c>
      <c r="GH244" s="20">
        <f t="shared" si="456"/>
        <v>7.0580497468470353</v>
      </c>
      <c r="GI244" s="20">
        <f t="shared" si="456"/>
        <v>1.0317393537570814</v>
      </c>
      <c r="GK244" t="s">
        <v>190</v>
      </c>
      <c r="GL244">
        <f>GL201</f>
        <v>7347435.6261621788</v>
      </c>
      <c r="GM244">
        <f t="shared" ref="GM244:HI244" si="457">GM201</f>
        <v>399191.07684264664</v>
      </c>
      <c r="GN244">
        <f t="shared" si="457"/>
        <v>0</v>
      </c>
      <c r="GO244" s="84">
        <f t="shared" si="457"/>
        <v>2600456.9153070934</v>
      </c>
      <c r="GP244" s="84">
        <f t="shared" si="457"/>
        <v>1337528.8908983991</v>
      </c>
      <c r="GQ244">
        <f t="shared" si="457"/>
        <v>5970935.3650798695</v>
      </c>
      <c r="GR244">
        <f t="shared" si="457"/>
        <v>2113276.1076103509</v>
      </c>
      <c r="GS244">
        <f t="shared" si="457"/>
        <v>1086950.4631036592</v>
      </c>
      <c r="GT244">
        <f t="shared" si="457"/>
        <v>471242.09204728133</v>
      </c>
      <c r="GU244">
        <f t="shared" si="457"/>
        <v>166785.36831063425</v>
      </c>
      <c r="GV244">
        <f t="shared" si="457"/>
        <v>85785.020079157752</v>
      </c>
      <c r="GW244">
        <f t="shared" si="457"/>
        <v>19.278780978315034</v>
      </c>
      <c r="GX244">
        <f t="shared" si="457"/>
        <v>6.8232839135382424</v>
      </c>
      <c r="GY244">
        <f t="shared" si="457"/>
        <v>3.5095137748444283</v>
      </c>
      <c r="GZ244" s="84">
        <f t="shared" si="457"/>
        <v>14667.589427321567</v>
      </c>
      <c r="HA244" s="84">
        <f t="shared" si="457"/>
        <v>3741.320648397028</v>
      </c>
      <c r="HB244">
        <f t="shared" si="457"/>
        <v>324404.89980707492</v>
      </c>
      <c r="HC244">
        <f t="shared" si="457"/>
        <v>11919.699999850371</v>
      </c>
      <c r="HD244">
        <f t="shared" si="457"/>
        <v>3040.4055112880101</v>
      </c>
      <c r="HE244">
        <f t="shared" si="457"/>
        <v>25602.897085359724</v>
      </c>
      <c r="HF244">
        <f t="shared" si="457"/>
        <v>940.73441112024693</v>
      </c>
      <c r="HG244">
        <f t="shared" si="457"/>
        <v>239.9568855142482</v>
      </c>
      <c r="HH244">
        <f t="shared" si="457"/>
        <v>1.0474290256513559</v>
      </c>
      <c r="HI244">
        <f t="shared" si="457"/>
        <v>3.8485977752878119E-2</v>
      </c>
      <c r="HJ244">
        <f>HJ201</f>
        <v>9.8167721392843146E-3</v>
      </c>
      <c r="HL244" t="s">
        <v>190</v>
      </c>
      <c r="HM244">
        <f>HM213</f>
        <v>7347435.6261621788</v>
      </c>
      <c r="HN244">
        <f>HN213</f>
        <v>399191.07684264664</v>
      </c>
      <c r="HO244">
        <f t="shared" ref="HO244:IK244" si="458">HO213</f>
        <v>0</v>
      </c>
      <c r="HP244" s="84">
        <f t="shared" si="458"/>
        <v>12191059.929796282</v>
      </c>
      <c r="HQ244" s="84">
        <f t="shared" si="458"/>
        <v>1565684.7514714934</v>
      </c>
      <c r="HR244">
        <f t="shared" si="458"/>
        <v>1795068.2519616473</v>
      </c>
      <c r="HS244">
        <f t="shared" si="458"/>
        <v>2978424.8207384101</v>
      </c>
      <c r="HT244">
        <f t="shared" si="458"/>
        <v>382515.90526897443</v>
      </c>
      <c r="HU244">
        <f t="shared" si="458"/>
        <v>65467.895629444349</v>
      </c>
      <c r="HV244">
        <f t="shared" si="458"/>
        <v>3824611.9822282456</v>
      </c>
      <c r="HW244">
        <f t="shared" si="458"/>
        <v>161692041.46484026</v>
      </c>
      <c r="HX244">
        <f t="shared" si="458"/>
        <v>45.330084633260086</v>
      </c>
      <c r="HY244">
        <f t="shared" si="458"/>
        <v>2648.1679787766598</v>
      </c>
      <c r="HZ244">
        <f t="shared" si="458"/>
        <v>111955.85032412957</v>
      </c>
      <c r="IA244" s="84">
        <f t="shared" si="458"/>
        <v>335593.92649837938</v>
      </c>
      <c r="IB244" s="84">
        <f t="shared" si="458"/>
        <v>757.48491993604694</v>
      </c>
      <c r="IC244">
        <f t="shared" si="458"/>
        <v>97527.255081363604</v>
      </c>
      <c r="ID244">
        <f t="shared" si="458"/>
        <v>81989.694589954946</v>
      </c>
      <c r="IE244">
        <f t="shared" si="458"/>
        <v>185.06281651182647</v>
      </c>
      <c r="IF244">
        <f t="shared" si="458"/>
        <v>3556.9144235688518</v>
      </c>
      <c r="IG244">
        <f t="shared" si="458"/>
        <v>2990.2443888912767</v>
      </c>
      <c r="IH244">
        <f t="shared" si="458"/>
        <v>6.7494220027830591</v>
      </c>
      <c r="II244">
        <f t="shared" si="458"/>
        <v>2.4628137242450725</v>
      </c>
      <c r="IJ244">
        <f t="shared" si="458"/>
        <v>2.0704504080868849</v>
      </c>
      <c r="IK244">
        <f t="shared" si="458"/>
        <v>4.6733115165861726E-3</v>
      </c>
    </row>
    <row r="245" spans="30:245" x14ac:dyDescent="0.3">
      <c r="AD245">
        <v>244</v>
      </c>
      <c r="AE245" t="s">
        <v>191</v>
      </c>
      <c r="AF245" s="4">
        <f>AF218</f>
        <v>183074082.25814763</v>
      </c>
      <c r="AG245" s="4">
        <f>AG218</f>
        <v>855795.96492139203</v>
      </c>
      <c r="AI245" s="85">
        <f t="shared" ref="AI245:BD245" si="459">AI218</f>
        <v>58551354.607446581</v>
      </c>
      <c r="AJ245" s="85">
        <f t="shared" si="459"/>
        <v>9094272.6854529083</v>
      </c>
      <c r="AK245" s="4">
        <f t="shared" si="459"/>
        <v>96825720.296493575</v>
      </c>
      <c r="AL245" s="4">
        <f t="shared" si="459"/>
        <v>30967120.054751083</v>
      </c>
      <c r="AM245" s="4">
        <f t="shared" si="459"/>
        <v>4809853.434633377</v>
      </c>
      <c r="AN245" s="4">
        <f t="shared" si="459"/>
        <v>17064702.657510843</v>
      </c>
      <c r="AO245" s="4">
        <f t="shared" si="459"/>
        <v>5457689.2820998216</v>
      </c>
      <c r="AP245" s="4">
        <f t="shared" si="459"/>
        <v>847695.4102369661</v>
      </c>
      <c r="AQ245" s="20">
        <f t="shared" si="459"/>
        <v>1278.2702871756553</v>
      </c>
      <c r="AR245" s="20">
        <f t="shared" si="459"/>
        <v>408.82060390748433</v>
      </c>
      <c r="AS245" s="20">
        <f t="shared" si="459"/>
        <v>63.498548860103575</v>
      </c>
      <c r="AT245" s="86">
        <f t="shared" si="459"/>
        <v>262282.30367491185</v>
      </c>
      <c r="AU245" s="86">
        <f t="shared" si="459"/>
        <v>1136355.1553987437</v>
      </c>
      <c r="AV245" s="20">
        <f t="shared" si="459"/>
        <v>452620.38027591282</v>
      </c>
      <c r="AW245" s="20">
        <f t="shared" si="459"/>
        <v>138718.01328238955</v>
      </c>
      <c r="AX245" s="20">
        <f t="shared" si="459"/>
        <v>601004.82316753757</v>
      </c>
      <c r="AY245" s="20">
        <f t="shared" si="459"/>
        <v>79770.459568867751</v>
      </c>
      <c r="AZ245" s="20">
        <f t="shared" si="459"/>
        <v>24447.859955557102</v>
      </c>
      <c r="BA245" s="20">
        <f t="shared" si="459"/>
        <v>105921.94482704325</v>
      </c>
      <c r="BB245" s="20">
        <f t="shared" si="459"/>
        <v>5.9753873423836295</v>
      </c>
      <c r="BC245" s="20">
        <f t="shared" si="459"/>
        <v>1.8313224433749749</v>
      </c>
      <c r="BD245" s="20">
        <f t="shared" si="459"/>
        <v>7.934323706055026</v>
      </c>
      <c r="BF245" t="s">
        <v>191</v>
      </c>
      <c r="BG245" s="4">
        <f>BG218</f>
        <v>183074082.25814763</v>
      </c>
      <c r="BH245" s="4">
        <f>BH218</f>
        <v>855795.96492139203</v>
      </c>
      <c r="BJ245" s="85">
        <f t="shared" ref="BJ245:CE245" si="460">BJ218</f>
        <v>6070426.4759760499</v>
      </c>
      <c r="BK245" s="85">
        <f t="shared" si="460"/>
        <v>4156441.0610011518</v>
      </c>
      <c r="BL245" s="4">
        <f t="shared" si="460"/>
        <v>81894115.91578576</v>
      </c>
      <c r="BM245" s="4">
        <f t="shared" si="460"/>
        <v>2715470.1711455001</v>
      </c>
      <c r="BN245" s="4">
        <f t="shared" si="460"/>
        <v>1859291.3964019669</v>
      </c>
      <c r="BO245" s="4">
        <f t="shared" si="460"/>
        <v>81894115.91578576</v>
      </c>
      <c r="BP245" s="4">
        <f t="shared" si="460"/>
        <v>655880.44846328069</v>
      </c>
      <c r="BQ245" s="4">
        <f t="shared" si="460"/>
        <v>449083.50968245626</v>
      </c>
      <c r="BR245" s="20">
        <f t="shared" si="460"/>
        <v>3448.2050413602296</v>
      </c>
      <c r="BS245" s="20">
        <f t="shared" si="460"/>
        <v>27.616273081772768</v>
      </c>
      <c r="BT245" s="20">
        <f t="shared" si="460"/>
        <v>18.908953406019968</v>
      </c>
      <c r="BU245" s="86">
        <f t="shared" si="460"/>
        <v>18371.417101511033</v>
      </c>
      <c r="BV245" s="86">
        <f t="shared" si="460"/>
        <v>7410.5351446850691</v>
      </c>
      <c r="BW245" s="20">
        <f t="shared" si="460"/>
        <v>382821.27697742486</v>
      </c>
      <c r="BX245" s="20">
        <f t="shared" si="460"/>
        <v>8218.0445374399023</v>
      </c>
      <c r="BY245" s="20">
        <f t="shared" si="460"/>
        <v>3314.9379565431868</v>
      </c>
      <c r="BZ245" s="20">
        <f t="shared" si="460"/>
        <v>92464.647004139595</v>
      </c>
      <c r="CA245" s="20">
        <f t="shared" si="460"/>
        <v>1984.943452512146</v>
      </c>
      <c r="CB245" s="20">
        <f t="shared" si="460"/>
        <v>800.67275887192898</v>
      </c>
      <c r="CC245" s="20">
        <f t="shared" si="460"/>
        <v>3.8932841313671198</v>
      </c>
      <c r="CD245" s="20">
        <f t="shared" si="460"/>
        <v>8.3577335724654062E-2</v>
      </c>
      <c r="CE245" s="20">
        <f t="shared" si="460"/>
        <v>3.3712847531818899E-2</v>
      </c>
      <c r="CG245" t="s">
        <v>191</v>
      </c>
      <c r="CH245" s="4">
        <f>CH218</f>
        <v>183074082.25814763</v>
      </c>
      <c r="CI245" s="4">
        <f>CI218</f>
        <v>855795.96492139203</v>
      </c>
      <c r="CK245" s="85">
        <f t="shared" ref="CK245:DF245" si="461">CK218</f>
        <v>24327257.402059674</v>
      </c>
      <c r="CL245" s="85">
        <f t="shared" si="461"/>
        <v>6125943.8628688753</v>
      </c>
      <c r="CM245" s="4">
        <f t="shared" si="461"/>
        <v>109708247.93170738</v>
      </c>
      <c r="CN245" s="4">
        <f t="shared" si="461"/>
        <v>14578255.718361512</v>
      </c>
      <c r="CO245" s="4">
        <f t="shared" si="461"/>
        <v>3671008.8060180885</v>
      </c>
      <c r="CP245" s="4">
        <f t="shared" si="461"/>
        <v>22720734.025034819</v>
      </c>
      <c r="CQ245" s="4">
        <f t="shared" si="461"/>
        <v>3019177.4727094574</v>
      </c>
      <c r="CR245" s="4">
        <f t="shared" si="461"/>
        <v>760271.13965960464</v>
      </c>
      <c r="CS245" s="20">
        <f t="shared" si="461"/>
        <v>4501.0835006329844</v>
      </c>
      <c r="CT245" s="20">
        <f t="shared" si="461"/>
        <v>598.11315483565261</v>
      </c>
      <c r="CU245" s="20">
        <f t="shared" si="461"/>
        <v>150.61326271231846</v>
      </c>
      <c r="CV245" s="86">
        <f t="shared" si="461"/>
        <v>69223.428378549055</v>
      </c>
      <c r="CW245" s="86">
        <f t="shared" si="461"/>
        <v>15857.802331863786</v>
      </c>
      <c r="CX245" s="20">
        <f t="shared" si="461"/>
        <v>512840.89337212773</v>
      </c>
      <c r="CY245" s="20">
        <f t="shared" si="461"/>
        <v>41482.556949421298</v>
      </c>
      <c r="CZ245" s="20">
        <f t="shared" si="461"/>
        <v>9502.8836873969558</v>
      </c>
      <c r="DA245" s="20">
        <f t="shared" si="461"/>
        <v>106210.07768461238</v>
      </c>
      <c r="DB245" s="20">
        <f t="shared" si="461"/>
        <v>8591.096484494672</v>
      </c>
      <c r="DC245" s="20">
        <f t="shared" si="461"/>
        <v>1968.0607137814507</v>
      </c>
      <c r="DD245" s="20">
        <f t="shared" si="461"/>
        <v>21.040712317674505</v>
      </c>
      <c r="DE245" s="20">
        <f t="shared" si="461"/>
        <v>1.7019363281176276</v>
      </c>
      <c r="DF245" s="20">
        <f t="shared" si="461"/>
        <v>0.38988201689633079</v>
      </c>
      <c r="DH245" t="s">
        <v>191</v>
      </c>
      <c r="DI245" s="4">
        <f>DI218</f>
        <v>183074082.25814763</v>
      </c>
      <c r="DJ245" s="4">
        <f>DJ218</f>
        <v>855795.96492139203</v>
      </c>
      <c r="DL245" s="85">
        <f t="shared" ref="DL245:EG245" si="462">DL218</f>
        <v>33072538.856899112</v>
      </c>
      <c r="DM245" s="85">
        <f t="shared" si="462"/>
        <v>10819653.778240979</v>
      </c>
      <c r="DN245" s="4">
        <f t="shared" si="462"/>
        <v>99542243.803302422</v>
      </c>
      <c r="DO245" s="4">
        <f t="shared" si="462"/>
        <v>17982418.294718124</v>
      </c>
      <c r="DP245" s="4">
        <f t="shared" si="462"/>
        <v>5882933.2966002282</v>
      </c>
      <c r="DQ245" s="4">
        <f t="shared" si="462"/>
        <v>32527027.739711232</v>
      </c>
      <c r="DR245" s="4">
        <f t="shared" si="462"/>
        <v>5876044.1431799624</v>
      </c>
      <c r="DS245" s="4">
        <f t="shared" si="462"/>
        <v>1922342.9894498528</v>
      </c>
      <c r="DT245" s="20">
        <f t="shared" si="462"/>
        <v>926.55600875159553</v>
      </c>
      <c r="DU245" s="20">
        <f t="shared" si="462"/>
        <v>167.38338504584652</v>
      </c>
      <c r="DV245" s="20">
        <f t="shared" si="462"/>
        <v>54.75933620524772</v>
      </c>
      <c r="DW245" s="86">
        <f t="shared" si="462"/>
        <v>134554.66234502499</v>
      </c>
      <c r="DX245" s="86">
        <f t="shared" si="462"/>
        <v>28458.796641152818</v>
      </c>
      <c r="DY245" s="20">
        <f t="shared" si="462"/>
        <v>465319.00930666231</v>
      </c>
      <c r="DZ245" s="20">
        <f t="shared" si="462"/>
        <v>73160.945770211154</v>
      </c>
      <c r="EA245" s="20">
        <f t="shared" si="462"/>
        <v>15473.804039654899</v>
      </c>
      <c r="EB245" s="20">
        <f t="shared" si="462"/>
        <v>152050.46365481484</v>
      </c>
      <c r="EC245" s="20">
        <f t="shared" si="462"/>
        <v>12998.607357078583</v>
      </c>
      <c r="ED245" s="20">
        <f t="shared" si="462"/>
        <v>2749.2523629150173</v>
      </c>
      <c r="EE245" s="20">
        <f t="shared" si="462"/>
        <v>4.3312678877460051</v>
      </c>
      <c r="EF245" s="20">
        <f t="shared" si="462"/>
        <v>0.37027477113747437</v>
      </c>
      <c r="EG245" s="20">
        <f t="shared" si="462"/>
        <v>7.8314450272487346E-2</v>
      </c>
      <c r="EI245" t="s">
        <v>191</v>
      </c>
      <c r="EJ245">
        <f>EJ219</f>
        <v>183074082.25814763</v>
      </c>
      <c r="EK245">
        <f>EK219</f>
        <v>855795.96492139203</v>
      </c>
      <c r="EL245">
        <f t="shared" ref="EL245:FH245" si="463">EL219</f>
        <v>0</v>
      </c>
      <c r="EM245" s="84">
        <f t="shared" si="463"/>
        <v>215345692.55100051</v>
      </c>
      <c r="EN245" s="84">
        <f t="shared" si="463"/>
        <v>6680643.6036382914</v>
      </c>
      <c r="EO245">
        <f t="shared" si="463"/>
        <v>48800104.371280685</v>
      </c>
      <c r="EP245">
        <f t="shared" si="463"/>
        <v>57402403.129768267</v>
      </c>
      <c r="EQ245">
        <f t="shared" si="463"/>
        <v>1780787.8707001857</v>
      </c>
      <c r="ER245">
        <f t="shared" si="463"/>
        <v>2415750.8275038586</v>
      </c>
      <c r="ES245">
        <f t="shared" si="463"/>
        <v>2841590.2926440518</v>
      </c>
      <c r="ET245">
        <f t="shared" si="463"/>
        <v>88154.314989222417</v>
      </c>
      <c r="EU245">
        <f t="shared" si="463"/>
        <v>3201.5542615472777</v>
      </c>
      <c r="EV245">
        <f t="shared" si="463"/>
        <v>3765.9121989771565</v>
      </c>
      <c r="EW245">
        <f t="shared" si="463"/>
        <v>116.8294426785518</v>
      </c>
      <c r="EX245" s="84">
        <f t="shared" si="463"/>
        <v>907081.51276809699</v>
      </c>
      <c r="EY245" s="84">
        <f t="shared" si="463"/>
        <v>3270.7130087637343</v>
      </c>
      <c r="EZ245">
        <f t="shared" si="463"/>
        <v>228120.39745634806</v>
      </c>
      <c r="FA245">
        <f t="shared" si="463"/>
        <v>241791.03863497468</v>
      </c>
      <c r="FB245">
        <f t="shared" si="463"/>
        <v>871.83906223881831</v>
      </c>
      <c r="FC245">
        <f t="shared" si="463"/>
        <v>11292.640579883653</v>
      </c>
      <c r="FD245">
        <f t="shared" si="463"/>
        <v>11969.378123076513</v>
      </c>
      <c r="FE245">
        <f t="shared" si="463"/>
        <v>43.158635892039193</v>
      </c>
      <c r="FF245">
        <f t="shared" si="463"/>
        <v>14.965948127193794</v>
      </c>
      <c r="FG245">
        <f t="shared" si="463"/>
        <v>15.862817100885442</v>
      </c>
      <c r="FH245">
        <f t="shared" si="463"/>
        <v>5.7197419986190483E-2</v>
      </c>
      <c r="FJ245" t="s">
        <v>191</v>
      </c>
      <c r="FK245" s="4">
        <f>FK218</f>
        <v>183074082.25814763</v>
      </c>
      <c r="FL245" s="4">
        <f>FL218</f>
        <v>855795.96492139203</v>
      </c>
      <c r="FN245" s="85">
        <f t="shared" ref="FN245:GI245" si="464">FN218</f>
        <v>26965283.724179983</v>
      </c>
      <c r="FO245" s="85">
        <f t="shared" si="464"/>
        <v>7990277.2106161416</v>
      </c>
      <c r="FP245" s="4">
        <f t="shared" si="464"/>
        <v>109708247.93170738</v>
      </c>
      <c r="FQ245" s="4">
        <f t="shared" si="464"/>
        <v>16159108.902098635</v>
      </c>
      <c r="FR245" s="4">
        <f t="shared" si="464"/>
        <v>4788221.8086407166</v>
      </c>
      <c r="FS245" s="4">
        <f t="shared" si="464"/>
        <v>22720734.025034819</v>
      </c>
      <c r="FT245" s="4">
        <f t="shared" si="464"/>
        <v>3346574.4132082202</v>
      </c>
      <c r="FU245" s="4">
        <f t="shared" si="464"/>
        <v>991647.53988887963</v>
      </c>
      <c r="FV245" s="20">
        <f t="shared" si="464"/>
        <v>4519.8913979578974</v>
      </c>
      <c r="FW245" s="20">
        <f t="shared" si="464"/>
        <v>665.74226370587746</v>
      </c>
      <c r="FX245" s="20">
        <f t="shared" si="464"/>
        <v>197.27087955922624</v>
      </c>
      <c r="FY245" s="86">
        <f t="shared" si="464"/>
        <v>77420.110022133682</v>
      </c>
      <c r="FZ245" s="86">
        <f t="shared" si="464"/>
        <v>21614.985381730716</v>
      </c>
      <c r="GA245" s="20">
        <f t="shared" si="464"/>
        <v>512840.89337212773</v>
      </c>
      <c r="GB245" s="20">
        <f t="shared" si="464"/>
        <v>46394.467859364624</v>
      </c>
      <c r="GC245" s="20">
        <f t="shared" si="464"/>
        <v>12952.910352189454</v>
      </c>
      <c r="GD245" s="20">
        <f t="shared" si="464"/>
        <v>106210.07768461238</v>
      </c>
      <c r="GE245" s="20">
        <f t="shared" si="464"/>
        <v>9608.3602130063209</v>
      </c>
      <c r="GF245" s="20">
        <f t="shared" si="464"/>
        <v>2682.56613801194</v>
      </c>
      <c r="GG245" s="20">
        <f t="shared" si="464"/>
        <v>21.128631494658933</v>
      </c>
      <c r="GH245" s="20">
        <f t="shared" si="464"/>
        <v>1.9114146852560425</v>
      </c>
      <c r="GI245" s="20">
        <f t="shared" si="464"/>
        <v>0.53364946741128561</v>
      </c>
      <c r="GK245" t="s">
        <v>191</v>
      </c>
      <c r="GL245">
        <f>GL220</f>
        <v>0</v>
      </c>
      <c r="GM245">
        <f t="shared" ref="GM245:HI245" si="465">GM220</f>
        <v>0</v>
      </c>
      <c r="GN245">
        <f t="shared" si="465"/>
        <v>0</v>
      </c>
      <c r="GO245" s="84">
        <f t="shared" si="465"/>
        <v>1320931.8277000308</v>
      </c>
      <c r="GP245" s="84">
        <f t="shared" si="465"/>
        <v>1075702.820157089</v>
      </c>
      <c r="GQ245">
        <f t="shared" si="465"/>
        <v>0</v>
      </c>
      <c r="GR245">
        <f t="shared" si="465"/>
        <v>518886.76869923325</v>
      </c>
      <c r="GS245">
        <f t="shared" si="465"/>
        <v>422556.2203341187</v>
      </c>
      <c r="GT245">
        <f t="shared" si="465"/>
        <v>0</v>
      </c>
      <c r="GU245">
        <f t="shared" si="465"/>
        <v>195374.81611172273</v>
      </c>
      <c r="GV245">
        <f t="shared" si="465"/>
        <v>159103.77528338204</v>
      </c>
      <c r="GW245">
        <f t="shared" si="465"/>
        <v>0</v>
      </c>
      <c r="GX245">
        <f t="shared" si="465"/>
        <v>8.2263837680847409</v>
      </c>
      <c r="GY245">
        <f t="shared" si="465"/>
        <v>6.6991679914558029</v>
      </c>
      <c r="GZ245" s="84">
        <f t="shared" si="465"/>
        <v>3790.7345214457118</v>
      </c>
      <c r="HA245" s="84">
        <f t="shared" si="465"/>
        <v>3008.9437319662784</v>
      </c>
      <c r="HB245">
        <f t="shared" si="465"/>
        <v>0</v>
      </c>
      <c r="HC245">
        <f t="shared" si="465"/>
        <v>1489.0715369122556</v>
      </c>
      <c r="HD245">
        <f t="shared" si="465"/>
        <v>1181.969468474605</v>
      </c>
      <c r="HE245">
        <f t="shared" si="465"/>
        <v>0</v>
      </c>
      <c r="HF245">
        <f t="shared" si="465"/>
        <v>560.67545994811223</v>
      </c>
      <c r="HG245">
        <f t="shared" si="465"/>
        <v>445.04327626582989</v>
      </c>
      <c r="HH245">
        <f t="shared" si="465"/>
        <v>0</v>
      </c>
      <c r="HI245">
        <f t="shared" si="465"/>
        <v>2.3607605087869105E-2</v>
      </c>
      <c r="HJ245">
        <f>HJ220</f>
        <v>1.8738836748923269E-2</v>
      </c>
      <c r="HL245" t="s">
        <v>191</v>
      </c>
      <c r="HM245">
        <f>HM219</f>
        <v>183074082.25814763</v>
      </c>
      <c r="HN245">
        <f>HN219</f>
        <v>855795.96492139203</v>
      </c>
      <c r="HO245">
        <f t="shared" ref="HO245:IK245" si="466">HO219</f>
        <v>0</v>
      </c>
      <c r="HP245" s="84">
        <f t="shared" si="466"/>
        <v>215345692.55100051</v>
      </c>
      <c r="HQ245" s="84">
        <f t="shared" si="466"/>
        <v>6680643.6036382914</v>
      </c>
      <c r="HR245">
        <f t="shared" si="466"/>
        <v>48800104.371280685</v>
      </c>
      <c r="HS245">
        <f t="shared" si="466"/>
        <v>57402403.129768267</v>
      </c>
      <c r="HT245">
        <f t="shared" si="466"/>
        <v>1780787.8707001857</v>
      </c>
      <c r="HU245">
        <f t="shared" si="466"/>
        <v>2415750.8275038586</v>
      </c>
      <c r="HV245">
        <f t="shared" si="466"/>
        <v>67558827.599460363</v>
      </c>
      <c r="HW245">
        <f t="shared" si="466"/>
        <v>689926181.8549875</v>
      </c>
      <c r="HX245">
        <f t="shared" si="466"/>
        <v>3214.5209752820297</v>
      </c>
      <c r="HY245">
        <f t="shared" si="466"/>
        <v>89897.213699114815</v>
      </c>
      <c r="HZ245">
        <f t="shared" si="466"/>
        <v>918050.88410574454</v>
      </c>
      <c r="IA245" s="84">
        <f t="shared" si="466"/>
        <v>907081.51276809699</v>
      </c>
      <c r="IB245" s="84">
        <f t="shared" si="466"/>
        <v>3270.7130087637343</v>
      </c>
      <c r="IC245">
        <f t="shared" si="466"/>
        <v>228120.39745634806</v>
      </c>
      <c r="ID245">
        <f t="shared" si="466"/>
        <v>241791.03863497468</v>
      </c>
      <c r="IE245">
        <f t="shared" si="466"/>
        <v>871.83906223881831</v>
      </c>
      <c r="IF245">
        <f t="shared" si="466"/>
        <v>11292.640579883653</v>
      </c>
      <c r="IG245">
        <f t="shared" si="466"/>
        <v>11969.378123076513</v>
      </c>
      <c r="IH245">
        <f t="shared" si="466"/>
        <v>43.158635892039193</v>
      </c>
      <c r="II245">
        <f t="shared" si="466"/>
        <v>15.026562175646834</v>
      </c>
      <c r="IJ245">
        <f t="shared" si="466"/>
        <v>15.927063586051837</v>
      </c>
      <c r="IK245">
        <f t="shared" si="466"/>
        <v>5.7429077022347931E-2</v>
      </c>
    </row>
    <row r="246" spans="30:245" x14ac:dyDescent="0.3">
      <c r="AD246">
        <v>245</v>
      </c>
      <c r="AE246" t="s">
        <v>192</v>
      </c>
      <c r="AF246" s="4">
        <f>AF219</f>
        <v>0</v>
      </c>
      <c r="AG246" s="4">
        <f>AG219</f>
        <v>0</v>
      </c>
      <c r="AI246" s="85">
        <f t="shared" ref="AI246:BD246" si="467">AI219</f>
        <v>7892910.0672844071</v>
      </c>
      <c r="AJ246" s="85">
        <f t="shared" si="467"/>
        <v>1822899.3275227696</v>
      </c>
      <c r="AK246" s="4">
        <f t="shared" si="467"/>
        <v>0</v>
      </c>
      <c r="AL246" s="4">
        <f t="shared" si="467"/>
        <v>3919324.8438280621</v>
      </c>
      <c r="AM246" s="4">
        <f t="shared" si="467"/>
        <v>905183.83729862631</v>
      </c>
      <c r="AN246" s="4">
        <f t="shared" si="467"/>
        <v>0</v>
      </c>
      <c r="AO246" s="4">
        <f t="shared" si="467"/>
        <v>772934.18880255916</v>
      </c>
      <c r="AP246" s="4">
        <f t="shared" si="467"/>
        <v>178512.25986061554</v>
      </c>
      <c r="AQ246" s="20">
        <f t="shared" si="467"/>
        <v>0</v>
      </c>
      <c r="AR246" s="20">
        <f t="shared" si="467"/>
        <v>166.58658630505889</v>
      </c>
      <c r="AS246" s="20">
        <f t="shared" si="467"/>
        <v>38.473842164818308</v>
      </c>
      <c r="AT246" s="86">
        <f t="shared" si="467"/>
        <v>35941.729635774631</v>
      </c>
      <c r="AU246" s="86">
        <f t="shared" si="467"/>
        <v>39605.235868072989</v>
      </c>
      <c r="AV246" s="20">
        <f t="shared" si="467"/>
        <v>0</v>
      </c>
      <c r="AW246" s="20">
        <f t="shared" si="467"/>
        <v>17847.322811332739</v>
      </c>
      <c r="AX246" s="20">
        <f t="shared" si="467"/>
        <v>19666.483408547803</v>
      </c>
      <c r="AY246" s="20">
        <f t="shared" si="467"/>
        <v>0</v>
      </c>
      <c r="AZ246" s="20">
        <f t="shared" si="467"/>
        <v>3519.6893672128722</v>
      </c>
      <c r="BA246" s="20">
        <f t="shared" si="467"/>
        <v>3878.4479484833787</v>
      </c>
      <c r="BB246" s="20">
        <f t="shared" si="467"/>
        <v>0</v>
      </c>
      <c r="BC246" s="20">
        <f t="shared" si="467"/>
        <v>0.75858080161593167</v>
      </c>
      <c r="BD246" s="20">
        <f t="shared" si="467"/>
        <v>0.83590221943817555</v>
      </c>
      <c r="BF246" t="s">
        <v>192</v>
      </c>
      <c r="BG246" s="4">
        <f>BG219</f>
        <v>0</v>
      </c>
      <c r="BH246" s="4">
        <f>BH219</f>
        <v>0</v>
      </c>
      <c r="BJ246" s="85">
        <f t="shared" ref="BJ246:CE246" si="468">BJ219</f>
        <v>790297.83198555314</v>
      </c>
      <c r="BK246" s="85">
        <f t="shared" si="468"/>
        <v>277523.57708223036</v>
      </c>
      <c r="BL246" s="4">
        <f t="shared" si="468"/>
        <v>0</v>
      </c>
      <c r="BM246" s="4">
        <f t="shared" si="468"/>
        <v>397474.39885054546</v>
      </c>
      <c r="BN246" s="4">
        <f t="shared" si="468"/>
        <v>139578.41272381094</v>
      </c>
      <c r="BO246" s="4">
        <f t="shared" si="468"/>
        <v>0</v>
      </c>
      <c r="BP246" s="4">
        <f t="shared" si="468"/>
        <v>174815.73586816565</v>
      </c>
      <c r="BQ246" s="4">
        <f t="shared" si="468"/>
        <v>61388.866810509695</v>
      </c>
      <c r="BR246" s="20">
        <f t="shared" si="468"/>
        <v>0</v>
      </c>
      <c r="BS246" s="20">
        <f t="shared" si="468"/>
        <v>46.571275194570049</v>
      </c>
      <c r="BT246" s="20">
        <f t="shared" si="468"/>
        <v>16.354121646526661</v>
      </c>
      <c r="BU246" s="86">
        <f t="shared" si="468"/>
        <v>4510.1797251574953</v>
      </c>
      <c r="BV246" s="86">
        <f t="shared" si="468"/>
        <v>494.79787906609272</v>
      </c>
      <c r="BW246" s="20">
        <f t="shared" si="468"/>
        <v>0</v>
      </c>
      <c r="BX246" s="20">
        <f t="shared" si="468"/>
        <v>2268.3612461152047</v>
      </c>
      <c r="BY246" s="20">
        <f t="shared" si="468"/>
        <v>248.85490200600128</v>
      </c>
      <c r="BZ246" s="20">
        <f t="shared" si="468"/>
        <v>0</v>
      </c>
      <c r="CA246" s="20">
        <f t="shared" si="468"/>
        <v>997.66234404335523</v>
      </c>
      <c r="CB246" s="20">
        <f t="shared" si="468"/>
        <v>109.45045251816893</v>
      </c>
      <c r="CC246" s="20">
        <f t="shared" si="468"/>
        <v>0</v>
      </c>
      <c r="CD246" s="20">
        <f t="shared" si="468"/>
        <v>0.26577932098024498</v>
      </c>
      <c r="CE246" s="20">
        <f t="shared" si="468"/>
        <v>2.9157827921382728E-2</v>
      </c>
      <c r="CG246" t="s">
        <v>192</v>
      </c>
      <c r="CH246" s="4">
        <f>CH219</f>
        <v>0</v>
      </c>
      <c r="CI246" s="4">
        <f>CI219</f>
        <v>0</v>
      </c>
      <c r="CK246" s="85">
        <f t="shared" ref="CK246:DF246" si="469">CK219</f>
        <v>2403132.9051685645</v>
      </c>
      <c r="CL246" s="85">
        <f t="shared" si="469"/>
        <v>1832537.6030938593</v>
      </c>
      <c r="CM246" s="4">
        <f t="shared" si="469"/>
        <v>0</v>
      </c>
      <c r="CN246" s="4">
        <f t="shared" si="469"/>
        <v>1322512.6090880071</v>
      </c>
      <c r="CO246" s="4">
        <f t="shared" si="469"/>
        <v>1008497.7328998563</v>
      </c>
      <c r="CP246" s="4">
        <f t="shared" si="469"/>
        <v>0</v>
      </c>
      <c r="CQ246" s="4">
        <f t="shared" si="469"/>
        <v>406400.9135163555</v>
      </c>
      <c r="CR246" s="4">
        <f t="shared" si="469"/>
        <v>309905.85429072549</v>
      </c>
      <c r="CS246" s="20">
        <f t="shared" si="469"/>
        <v>0</v>
      </c>
      <c r="CT246" s="20">
        <f t="shared" si="469"/>
        <v>98.899580114372881</v>
      </c>
      <c r="CU246" s="20">
        <f t="shared" si="469"/>
        <v>75.417052090620572</v>
      </c>
      <c r="CV246" s="86">
        <f t="shared" si="469"/>
        <v>11710.36922691654</v>
      </c>
      <c r="CW246" s="86">
        <f t="shared" si="469"/>
        <v>4743.7618963032292</v>
      </c>
      <c r="CX246" s="20">
        <f t="shared" si="469"/>
        <v>0</v>
      </c>
      <c r="CY246" s="20">
        <f t="shared" si="469"/>
        <v>6444.5503310966405</v>
      </c>
      <c r="CZ246" s="20">
        <f t="shared" si="469"/>
        <v>2610.6275307866076</v>
      </c>
      <c r="DA246" s="20">
        <f t="shared" si="469"/>
        <v>0</v>
      </c>
      <c r="DB246" s="20">
        <f t="shared" si="469"/>
        <v>1980.3751765859488</v>
      </c>
      <c r="DC246" s="20">
        <f t="shared" si="469"/>
        <v>802.23160525800529</v>
      </c>
      <c r="DD246" s="20">
        <f t="shared" si="469"/>
        <v>0</v>
      </c>
      <c r="DE246" s="20">
        <f t="shared" si="469"/>
        <v>0.48193364463339255</v>
      </c>
      <c r="DF246" s="20">
        <f t="shared" si="469"/>
        <v>0.19522684687888386</v>
      </c>
      <c r="DH246" t="s">
        <v>192</v>
      </c>
      <c r="DI246" s="4">
        <f>DI219</f>
        <v>0</v>
      </c>
      <c r="DJ246" s="4">
        <f>DJ219</f>
        <v>0</v>
      </c>
      <c r="DL246" s="85">
        <f t="shared" ref="DL246:EG246" si="470">DL219</f>
        <v>7188669.2982671298</v>
      </c>
      <c r="DM246" s="85">
        <f t="shared" si="470"/>
        <v>3689394.3752293345</v>
      </c>
      <c r="DN246" s="4">
        <f t="shared" si="470"/>
        <v>0</v>
      </c>
      <c r="DO246" s="4">
        <f t="shared" si="470"/>
        <v>2140430.9666778729</v>
      </c>
      <c r="DP246" s="4">
        <f t="shared" si="470"/>
        <v>1098519.5787114066</v>
      </c>
      <c r="DQ246" s="4">
        <f t="shared" si="470"/>
        <v>0</v>
      </c>
      <c r="DR246" s="4">
        <f t="shared" si="470"/>
        <v>965354.1746675428</v>
      </c>
      <c r="DS246" s="4">
        <f t="shared" si="470"/>
        <v>495442.49628803018</v>
      </c>
      <c r="DT246" s="20">
        <f t="shared" si="470"/>
        <v>0</v>
      </c>
      <c r="DU246" s="20">
        <f t="shared" si="470"/>
        <v>71.510058029227494</v>
      </c>
      <c r="DV246" s="20">
        <f t="shared" si="470"/>
        <v>36.700645824527307</v>
      </c>
      <c r="DW246" s="86">
        <f t="shared" si="470"/>
        <v>9896.4859165806829</v>
      </c>
      <c r="DX246" s="86">
        <f t="shared" si="470"/>
        <v>9704.1667326562911</v>
      </c>
      <c r="DY246" s="20">
        <f t="shared" si="470"/>
        <v>0</v>
      </c>
      <c r="DZ246" s="20">
        <f t="shared" si="470"/>
        <v>2946.6851288105531</v>
      </c>
      <c r="EA246" s="20">
        <f t="shared" si="470"/>
        <v>2889.4219665091218</v>
      </c>
      <c r="EB246" s="20">
        <f t="shared" si="470"/>
        <v>0</v>
      </c>
      <c r="EC246" s="20">
        <f t="shared" si="470"/>
        <v>395.70533467351731</v>
      </c>
      <c r="ED246" s="20">
        <f t="shared" si="470"/>
        <v>388.01556199254605</v>
      </c>
      <c r="EE246" s="20">
        <f t="shared" si="470"/>
        <v>0</v>
      </c>
      <c r="EF246" s="20">
        <f t="shared" si="470"/>
        <v>2.9312466022870045E-2</v>
      </c>
      <c r="EG246" s="20">
        <f t="shared" si="470"/>
        <v>2.8742834580775544E-2</v>
      </c>
      <c r="EI246" t="s">
        <v>192</v>
      </c>
      <c r="EJ246">
        <f>EJ221</f>
        <v>0</v>
      </c>
      <c r="EK246">
        <f>EK221</f>
        <v>0</v>
      </c>
      <c r="EL246">
        <f t="shared" ref="EL246:FH246" si="471">EL221</f>
        <v>0</v>
      </c>
      <c r="EM246" s="84">
        <f t="shared" si="471"/>
        <v>18276576.970436398</v>
      </c>
      <c r="EN246" s="84">
        <f t="shared" si="471"/>
        <v>4508468.9280710071</v>
      </c>
      <c r="EO246">
        <f t="shared" si="471"/>
        <v>0</v>
      </c>
      <c r="EP246">
        <f t="shared" si="471"/>
        <v>1108763.7431626893</v>
      </c>
      <c r="EQ246">
        <f t="shared" si="471"/>
        <v>273510.01736849459</v>
      </c>
      <c r="ER246">
        <f t="shared" si="471"/>
        <v>0</v>
      </c>
      <c r="ES246">
        <f t="shared" si="471"/>
        <v>487691.01595458348</v>
      </c>
      <c r="ET246">
        <f t="shared" si="471"/>
        <v>120303.69775955488</v>
      </c>
      <c r="EU246">
        <f t="shared" si="471"/>
        <v>0</v>
      </c>
      <c r="EV246">
        <f t="shared" si="471"/>
        <v>1327.4196028165316</v>
      </c>
      <c r="EW246">
        <f t="shared" si="471"/>
        <v>327.44807977397716</v>
      </c>
      <c r="EX246" s="84">
        <f t="shared" si="471"/>
        <v>71467.263137604954</v>
      </c>
      <c r="EY246" s="84">
        <f t="shared" si="471"/>
        <v>2187.3852570503223</v>
      </c>
      <c r="EZ246">
        <f t="shared" si="471"/>
        <v>0</v>
      </c>
      <c r="FA246">
        <f t="shared" si="471"/>
        <v>4335.6209599981621</v>
      </c>
      <c r="FB246">
        <f t="shared" si="471"/>
        <v>132.69954594173041</v>
      </c>
      <c r="FC246">
        <f t="shared" si="471"/>
        <v>0</v>
      </c>
      <c r="FD246">
        <f t="shared" si="471"/>
        <v>1907.0278982465222</v>
      </c>
      <c r="FE246">
        <f t="shared" si="471"/>
        <v>58.368048897806148</v>
      </c>
      <c r="FF246">
        <f t="shared" si="471"/>
        <v>0</v>
      </c>
      <c r="FG246">
        <f t="shared" si="471"/>
        <v>5.1906353253105326</v>
      </c>
      <c r="FH246">
        <f t="shared" si="471"/>
        <v>0.1588688119124938</v>
      </c>
      <c r="FJ246" t="s">
        <v>192</v>
      </c>
      <c r="FK246" s="4">
        <f>FK219</f>
        <v>0</v>
      </c>
      <c r="FL246" s="4">
        <f>FL219</f>
        <v>0</v>
      </c>
      <c r="FN246" s="85">
        <f t="shared" ref="FN246:GI246" si="472">FN219</f>
        <v>3453369.2417122577</v>
      </c>
      <c r="FO246" s="85">
        <f t="shared" si="472"/>
        <v>2372239.0245378059</v>
      </c>
      <c r="FP246" s="4">
        <f t="shared" si="472"/>
        <v>0</v>
      </c>
      <c r="FQ246" s="4">
        <f t="shared" si="472"/>
        <v>1900487.63269745</v>
      </c>
      <c r="FR246" s="4">
        <f t="shared" si="472"/>
        <v>1305510.8250460329</v>
      </c>
      <c r="FS246" s="4">
        <f t="shared" si="472"/>
        <v>0</v>
      </c>
      <c r="FT246" s="4">
        <f t="shared" si="472"/>
        <v>584009.48675067234</v>
      </c>
      <c r="FU246" s="4">
        <f t="shared" si="472"/>
        <v>401176.3579857804</v>
      </c>
      <c r="FV246" s="20">
        <f t="shared" si="472"/>
        <v>0</v>
      </c>
      <c r="FW246" s="20">
        <f t="shared" si="472"/>
        <v>142.71532287366276</v>
      </c>
      <c r="FX246" s="20">
        <f t="shared" si="472"/>
        <v>98.036101738299124</v>
      </c>
      <c r="FY246" s="86">
        <f t="shared" si="472"/>
        <v>15739.208804868733</v>
      </c>
      <c r="FZ246" s="86">
        <f t="shared" si="472"/>
        <v>6417.288222394749</v>
      </c>
      <c r="GA246" s="20">
        <f t="shared" si="472"/>
        <v>0</v>
      </c>
      <c r="GB246" s="20">
        <f t="shared" si="472"/>
        <v>8661.7357103883605</v>
      </c>
      <c r="GC246" s="20">
        <f t="shared" si="472"/>
        <v>3531.616820699192</v>
      </c>
      <c r="GD246" s="20">
        <f t="shared" si="472"/>
        <v>0</v>
      </c>
      <c r="GE246" s="20">
        <f t="shared" si="472"/>
        <v>2661.7041540091809</v>
      </c>
      <c r="GF246" s="20">
        <f t="shared" si="472"/>
        <v>1085.2465921754924</v>
      </c>
      <c r="GG246" s="20">
        <f t="shared" si="472"/>
        <v>0</v>
      </c>
      <c r="GH246" s="20">
        <f t="shared" si="472"/>
        <v>0.6504448580914296</v>
      </c>
      <c r="GI246" s="20">
        <f t="shared" si="472"/>
        <v>0.26520342787854434</v>
      </c>
      <c r="GK246" t="s">
        <v>192</v>
      </c>
      <c r="GL246">
        <f>GL221</f>
        <v>201775.30519663796</v>
      </c>
      <c r="GM246">
        <f t="shared" ref="GM246:HI246" si="473">GM221</f>
        <v>0</v>
      </c>
      <c r="GN246">
        <f t="shared" si="473"/>
        <v>0</v>
      </c>
      <c r="GO246" s="84">
        <f t="shared" si="473"/>
        <v>143905.75253072495</v>
      </c>
      <c r="GP246" s="84">
        <f t="shared" si="473"/>
        <v>84045.108094798197</v>
      </c>
      <c r="GQ246">
        <f t="shared" si="473"/>
        <v>98323.602821665787</v>
      </c>
      <c r="GR246">
        <f t="shared" si="473"/>
        <v>70124.200985818592</v>
      </c>
      <c r="GS246">
        <f t="shared" si="473"/>
        <v>40954.554965800628</v>
      </c>
      <c r="GT246">
        <f t="shared" si="473"/>
        <v>40574.858087015069</v>
      </c>
      <c r="GU246">
        <f t="shared" si="473"/>
        <v>28937.909330128296</v>
      </c>
      <c r="GV246">
        <f t="shared" si="473"/>
        <v>16900.573291320183</v>
      </c>
      <c r="GW246">
        <f t="shared" si="473"/>
        <v>10.809226483913511</v>
      </c>
      <c r="GX246">
        <f t="shared" si="473"/>
        <v>7.7091191606758329</v>
      </c>
      <c r="GY246">
        <f t="shared" si="473"/>
        <v>4.5023478337764562</v>
      </c>
      <c r="GZ246" s="84">
        <f t="shared" si="473"/>
        <v>425.25291626926725</v>
      </c>
      <c r="HA246" s="84">
        <f t="shared" si="473"/>
        <v>235.09002343913306</v>
      </c>
      <c r="HB246">
        <f t="shared" si="473"/>
        <v>0</v>
      </c>
      <c r="HC246">
        <f t="shared" si="473"/>
        <v>207.22257759574049</v>
      </c>
      <c r="HD246">
        <f t="shared" si="473"/>
        <v>114.55761679774957</v>
      </c>
      <c r="HE246">
        <f t="shared" si="473"/>
        <v>0</v>
      </c>
      <c r="HF246">
        <f t="shared" si="473"/>
        <v>85.513818016033014</v>
      </c>
      <c r="HG246">
        <f t="shared" si="473"/>
        <v>47.274091987718663</v>
      </c>
      <c r="HH246">
        <f t="shared" si="473"/>
        <v>0</v>
      </c>
      <c r="HI246">
        <f t="shared" si="473"/>
        <v>2.2781058764448883E-2</v>
      </c>
      <c r="HJ246">
        <f>HJ221</f>
        <v>1.2593916311937594E-2</v>
      </c>
      <c r="HL246" t="s">
        <v>192</v>
      </c>
      <c r="HM246">
        <f>HM221</f>
        <v>0</v>
      </c>
      <c r="HN246">
        <f>HN221</f>
        <v>0</v>
      </c>
      <c r="HO246">
        <f t="shared" ref="HO246:IK246" si="474">HO221</f>
        <v>0</v>
      </c>
      <c r="HP246" s="84">
        <f t="shared" si="474"/>
        <v>18276576.970436398</v>
      </c>
      <c r="HQ246" s="84">
        <f t="shared" si="474"/>
        <v>4508468.9280710071</v>
      </c>
      <c r="HR246">
        <f t="shared" si="474"/>
        <v>0</v>
      </c>
      <c r="HS246">
        <f t="shared" si="474"/>
        <v>1108763.7431626893</v>
      </c>
      <c r="HT246">
        <f t="shared" si="474"/>
        <v>273510.01736849459</v>
      </c>
      <c r="HU246">
        <f t="shared" si="474"/>
        <v>0</v>
      </c>
      <c r="HV246">
        <f t="shared" si="474"/>
        <v>5733776.6919185286</v>
      </c>
      <c r="HW246">
        <f t="shared" si="474"/>
        <v>465600462.78503591</v>
      </c>
      <c r="HX246">
        <f t="shared" si="474"/>
        <v>0</v>
      </c>
      <c r="HY246">
        <f t="shared" si="474"/>
        <v>15669.662535821286</v>
      </c>
      <c r="HZ246">
        <f t="shared" si="474"/>
        <v>1272425.230415199</v>
      </c>
      <c r="IA246" s="84">
        <f t="shared" si="474"/>
        <v>71467.263137604954</v>
      </c>
      <c r="IB246" s="84">
        <f t="shared" si="474"/>
        <v>2187.3852570503223</v>
      </c>
      <c r="IC246">
        <f t="shared" si="474"/>
        <v>0</v>
      </c>
      <c r="ID246">
        <f t="shared" si="474"/>
        <v>4335.6209599981621</v>
      </c>
      <c r="IE246">
        <f t="shared" si="474"/>
        <v>132.69954594173041</v>
      </c>
      <c r="IF246">
        <f t="shared" si="474"/>
        <v>0</v>
      </c>
      <c r="IG246">
        <f t="shared" si="474"/>
        <v>1907.0278982465222</v>
      </c>
      <c r="IH246">
        <f t="shared" si="474"/>
        <v>58.368048897806148</v>
      </c>
      <c r="II246">
        <f t="shared" si="474"/>
        <v>0</v>
      </c>
      <c r="IJ246">
        <f t="shared" si="474"/>
        <v>5.2116580776571579</v>
      </c>
      <c r="IK246">
        <f t="shared" si="474"/>
        <v>0.15951225139130926</v>
      </c>
    </row>
    <row r="247" spans="30:245" x14ac:dyDescent="0.3">
      <c r="AD247">
        <v>246</v>
      </c>
      <c r="AE247" t="s">
        <v>359</v>
      </c>
      <c r="AF247" s="4">
        <f>SUM(AF202:AF217)</f>
        <v>1010337.3710713884</v>
      </c>
      <c r="AG247" s="4">
        <f>SUM(AG202:AG217)</f>
        <v>0</v>
      </c>
      <c r="AI247" s="85">
        <f t="shared" ref="AI247:BD247" si="475">SUM(AI202:AI217)</f>
        <v>20835433.244982693</v>
      </c>
      <c r="AJ247" s="85">
        <f t="shared" si="475"/>
        <v>46409930.23500222</v>
      </c>
      <c r="AK247" s="4">
        <f t="shared" si="475"/>
        <v>434812.11246262863</v>
      </c>
      <c r="AL247" s="4">
        <f t="shared" si="475"/>
        <v>7374553.2699833298</v>
      </c>
      <c r="AM247" s="4">
        <f t="shared" si="475"/>
        <v>13894313.764060033</v>
      </c>
      <c r="AN247" s="4">
        <f t="shared" si="475"/>
        <v>74175.653911833273</v>
      </c>
      <c r="AO247" s="4">
        <f t="shared" si="475"/>
        <v>2104089.3444253933</v>
      </c>
      <c r="AP247" s="4">
        <f t="shared" si="475"/>
        <v>4500270.9988221154</v>
      </c>
      <c r="AQ247" s="20">
        <f t="shared" si="475"/>
        <v>13.698482503025311</v>
      </c>
      <c r="AR247" s="20">
        <f t="shared" si="475"/>
        <v>388.57535524624643</v>
      </c>
      <c r="AS247" s="20">
        <f t="shared" si="475"/>
        <v>831.09322648522573</v>
      </c>
      <c r="AT247" s="86">
        <f t="shared" si="475"/>
        <v>52099.957685403111</v>
      </c>
      <c r="AU247" s="86">
        <f t="shared" si="475"/>
        <v>145370.6425166472</v>
      </c>
      <c r="AV247" s="20">
        <f t="shared" si="475"/>
        <v>0</v>
      </c>
      <c r="AW247" s="20">
        <f t="shared" si="475"/>
        <v>18610.915208489714</v>
      </c>
      <c r="AX247" s="20">
        <f t="shared" si="475"/>
        <v>46534.511591245566</v>
      </c>
      <c r="AY247" s="20">
        <f t="shared" si="475"/>
        <v>0</v>
      </c>
      <c r="AZ247" s="20">
        <f t="shared" si="475"/>
        <v>5333.0266403977012</v>
      </c>
      <c r="BA247" s="20">
        <f t="shared" si="475"/>
        <v>14377.284105576053</v>
      </c>
      <c r="BB247" s="20">
        <f t="shared" si="475"/>
        <v>0</v>
      </c>
      <c r="BC247" s="20">
        <f t="shared" si="475"/>
        <v>0.9848834256114507</v>
      </c>
      <c r="BD247" s="20">
        <f t="shared" si="475"/>
        <v>2.6551430877219193</v>
      </c>
      <c r="BF247" t="s">
        <v>359</v>
      </c>
      <c r="BG247" s="4">
        <f>SUM(BG202:BG217)</f>
        <v>1010337.3710713884</v>
      </c>
      <c r="BH247" s="4">
        <f>SUM(BH202:BH217)</f>
        <v>0</v>
      </c>
      <c r="BJ247" s="85">
        <f t="shared" ref="BJ247:CE247" si="476">SUM(BJ202:BJ217)</f>
        <v>70476820.756936938</v>
      </c>
      <c r="BK247" s="85">
        <f t="shared" si="476"/>
        <v>45403454.080029726</v>
      </c>
      <c r="BL247" s="4">
        <f t="shared" si="476"/>
        <v>284090.94264372095</v>
      </c>
      <c r="BM247" s="4">
        <f t="shared" si="476"/>
        <v>17298480.806574266</v>
      </c>
      <c r="BN247" s="4">
        <f t="shared" si="476"/>
        <v>15376114.988417557</v>
      </c>
      <c r="BO247" s="4">
        <f t="shared" si="476"/>
        <v>284090.94264372095</v>
      </c>
      <c r="BP247" s="4">
        <f t="shared" si="476"/>
        <v>4263306.9310657391</v>
      </c>
      <c r="BQ247" s="4">
        <f t="shared" si="476"/>
        <v>3421043.3392700544</v>
      </c>
      <c r="BR247" s="20">
        <f t="shared" si="476"/>
        <v>37.898114532269354</v>
      </c>
      <c r="BS247" s="20">
        <f t="shared" si="476"/>
        <v>313.57754469051196</v>
      </c>
      <c r="BT247" s="20">
        <f t="shared" si="476"/>
        <v>515.27862181658975</v>
      </c>
      <c r="BU247" s="86">
        <f t="shared" si="476"/>
        <v>307145.78940491681</v>
      </c>
      <c r="BV247" s="86">
        <f t="shared" si="476"/>
        <v>80949.997175976474</v>
      </c>
      <c r="BW247" s="20">
        <f t="shared" si="476"/>
        <v>0</v>
      </c>
      <c r="BX247" s="20">
        <f t="shared" si="476"/>
        <v>72980.940473068171</v>
      </c>
      <c r="BY247" s="20">
        <f t="shared" si="476"/>
        <v>27414.135997141209</v>
      </c>
      <c r="BZ247" s="20">
        <f t="shared" si="476"/>
        <v>0</v>
      </c>
      <c r="CA247" s="20">
        <f t="shared" si="476"/>
        <v>17342.694267134422</v>
      </c>
      <c r="CB247" s="20">
        <f t="shared" si="476"/>
        <v>6099.3916490289776</v>
      </c>
      <c r="CC247" s="20">
        <f t="shared" si="476"/>
        <v>0</v>
      </c>
      <c r="CD247" s="20">
        <f t="shared" si="476"/>
        <v>1.2010008838173916</v>
      </c>
      <c r="CE247" s="20">
        <f t="shared" si="476"/>
        <v>0.91869228511494483</v>
      </c>
      <c r="CG247" t="s">
        <v>359</v>
      </c>
      <c r="CH247" s="4">
        <f>SUM(CH202:CH217)</f>
        <v>1010337.3710713884</v>
      </c>
      <c r="CI247" s="4">
        <f>SUM(CI202:CI217)</f>
        <v>0</v>
      </c>
      <c r="CK247" s="85">
        <f t="shared" ref="CK247:DF247" si="477">SUM(CK202:CK217)</f>
        <v>90047608.407040119</v>
      </c>
      <c r="CL247" s="85">
        <f t="shared" si="477"/>
        <v>41780027.623469375</v>
      </c>
      <c r="CM247" s="4">
        <f t="shared" si="477"/>
        <v>235954.04616105475</v>
      </c>
      <c r="CN247" s="4">
        <f t="shared" si="477"/>
        <v>19011070.369972479</v>
      </c>
      <c r="CO247" s="4">
        <f t="shared" si="477"/>
        <v>11750749.076125866</v>
      </c>
      <c r="CP247" s="4">
        <f t="shared" si="477"/>
        <v>55963.625948177025</v>
      </c>
      <c r="CQ247" s="4">
        <f t="shared" si="477"/>
        <v>3972830.7157727564</v>
      </c>
      <c r="CR247" s="4">
        <f t="shared" si="477"/>
        <v>2637366.6563891876</v>
      </c>
      <c r="CS247" s="20">
        <f t="shared" si="477"/>
        <v>13.619012467425925</v>
      </c>
      <c r="CT247" s="20">
        <f t="shared" si="477"/>
        <v>966.80710251306175</v>
      </c>
      <c r="CU247" s="20">
        <f t="shared" si="477"/>
        <v>641.8156215931856</v>
      </c>
      <c r="CV247" s="86">
        <f t="shared" si="477"/>
        <v>269237.53776691115</v>
      </c>
      <c r="CW247" s="86">
        <f t="shared" si="477"/>
        <v>108153.03474924604</v>
      </c>
      <c r="CX247" s="20">
        <f t="shared" si="477"/>
        <v>0</v>
      </c>
      <c r="CY247" s="20">
        <f t="shared" si="477"/>
        <v>51866.786808126475</v>
      </c>
      <c r="CZ247" s="20">
        <f t="shared" si="477"/>
        <v>30418.342099084981</v>
      </c>
      <c r="DA247" s="20">
        <f t="shared" si="477"/>
        <v>0</v>
      </c>
      <c r="DB247" s="20">
        <f t="shared" si="477"/>
        <v>9601.5115927361239</v>
      </c>
      <c r="DC247" s="20">
        <f t="shared" si="477"/>
        <v>6827.1665640243236</v>
      </c>
      <c r="DD247" s="20">
        <f t="shared" si="477"/>
        <v>0</v>
      </c>
      <c r="DE247" s="20">
        <f t="shared" si="477"/>
        <v>2.3365731557261129</v>
      </c>
      <c r="DF247" s="20">
        <f t="shared" si="477"/>
        <v>1.6614232008258467</v>
      </c>
      <c r="DH247" t="s">
        <v>359</v>
      </c>
      <c r="DI247" s="4">
        <f>SUM(DI202:DI217)</f>
        <v>1010337.3710713884</v>
      </c>
      <c r="DJ247" s="4">
        <f>SUM(DJ202:DJ217)</f>
        <v>0</v>
      </c>
      <c r="DL247" s="85">
        <f t="shared" ref="DL247:EG247" si="478">SUM(DL202:DL217)</f>
        <v>39887017.058020622</v>
      </c>
      <c r="DM247" s="85">
        <f t="shared" si="478"/>
        <v>73595631.394937515</v>
      </c>
      <c r="DN247" s="4">
        <f t="shared" si="478"/>
        <v>248345.31380685046</v>
      </c>
      <c r="DO247" s="4">
        <f t="shared" si="478"/>
        <v>9520322.8034423925</v>
      </c>
      <c r="DP247" s="4">
        <f t="shared" si="478"/>
        <v>17265660.925343741</v>
      </c>
      <c r="DQ247" s="4">
        <f t="shared" si="478"/>
        <v>147030.15419167359</v>
      </c>
      <c r="DR247" s="4">
        <f t="shared" si="478"/>
        <v>6420650.5967153311</v>
      </c>
      <c r="DS247" s="4">
        <f t="shared" si="478"/>
        <v>10012456.100456156</v>
      </c>
      <c r="DT247" s="20">
        <f t="shared" si="478"/>
        <v>8.9979613787146882</v>
      </c>
      <c r="DU247" s="20">
        <f t="shared" si="478"/>
        <v>392.93141201601009</v>
      </c>
      <c r="DV247" s="20">
        <f t="shared" si="478"/>
        <v>612.74296958523337</v>
      </c>
      <c r="DW247" s="86">
        <f t="shared" si="478"/>
        <v>82951.474238175157</v>
      </c>
      <c r="DX247" s="86">
        <f t="shared" si="478"/>
        <v>193577.64587235101</v>
      </c>
      <c r="DY247" s="20">
        <f t="shared" si="478"/>
        <v>0</v>
      </c>
      <c r="DZ247" s="20">
        <f t="shared" si="478"/>
        <v>19747.380100239607</v>
      </c>
      <c r="EA247" s="20">
        <f t="shared" si="478"/>
        <v>45413.646612021374</v>
      </c>
      <c r="EB247" s="20">
        <f t="shared" si="478"/>
        <v>0</v>
      </c>
      <c r="EC247" s="20">
        <f t="shared" si="478"/>
        <v>3406.089877922986</v>
      </c>
      <c r="ED247" s="20">
        <f t="shared" si="478"/>
        <v>6304.3174716223366</v>
      </c>
      <c r="EE247" s="20">
        <f t="shared" si="478"/>
        <v>0</v>
      </c>
      <c r="EF247" s="20">
        <f t="shared" si="478"/>
        <v>0.20844612006614943</v>
      </c>
      <c r="EG247" s="20">
        <f t="shared" si="478"/>
        <v>0.38581204951240161</v>
      </c>
      <c r="EI247" t="s">
        <v>359</v>
      </c>
      <c r="EJ247">
        <f>SUM(EJ214:EJ218)+EJ220</f>
        <v>1010337.3710713884</v>
      </c>
      <c r="EK247">
        <f>SUM(EK214:EK218)+EK220</f>
        <v>0</v>
      </c>
      <c r="EL247">
        <f t="shared" ref="EL247:FH247" si="479">SUM(EL214:EL218)+EL220</f>
        <v>0</v>
      </c>
      <c r="EM247" s="84">
        <f t="shared" si="479"/>
        <v>152623994.43672401</v>
      </c>
      <c r="EN247" s="84">
        <f t="shared" si="479"/>
        <v>77948789.470741197</v>
      </c>
      <c r="EO247">
        <f t="shared" si="479"/>
        <v>156332.03435996198</v>
      </c>
      <c r="EP247">
        <f t="shared" si="479"/>
        <v>19445589.405535627</v>
      </c>
      <c r="EQ247">
        <f t="shared" si="479"/>
        <v>9197815.0954288282</v>
      </c>
      <c r="ER247">
        <f t="shared" si="479"/>
        <v>30120.958802161265</v>
      </c>
      <c r="ES247">
        <f t="shared" si="479"/>
        <v>3290688.1967096804</v>
      </c>
      <c r="ET247">
        <f t="shared" si="479"/>
        <v>2881601.6758181104</v>
      </c>
      <c r="EU247">
        <f t="shared" si="479"/>
        <v>88.539884852491781</v>
      </c>
      <c r="EV247">
        <f t="shared" si="479"/>
        <v>9672.9043698709611</v>
      </c>
      <c r="EW247">
        <f t="shared" si="479"/>
        <v>8470.4036894528072</v>
      </c>
      <c r="EX247" s="84">
        <f t="shared" si="479"/>
        <v>619762.28708436992</v>
      </c>
      <c r="EY247" s="84">
        <f t="shared" si="479"/>
        <v>37031.358524876734</v>
      </c>
      <c r="EZ247">
        <f t="shared" si="479"/>
        <v>0</v>
      </c>
      <c r="FA247">
        <f t="shared" si="479"/>
        <v>74717.702305649407</v>
      </c>
      <c r="FB247">
        <f t="shared" si="479"/>
        <v>4364.709055891808</v>
      </c>
      <c r="FC247">
        <f t="shared" si="479"/>
        <v>0</v>
      </c>
      <c r="FD247">
        <f t="shared" si="479"/>
        <v>10718.375993097714</v>
      </c>
      <c r="FE247">
        <f t="shared" si="479"/>
        <v>1363.7330796308963</v>
      </c>
      <c r="FF247">
        <f t="shared" si="479"/>
        <v>0</v>
      </c>
      <c r="FG247">
        <f t="shared" si="479"/>
        <v>31.506426553941242</v>
      </c>
      <c r="FH247">
        <f t="shared" si="479"/>
        <v>4.0086628926098378</v>
      </c>
      <c r="FJ247" t="s">
        <v>359</v>
      </c>
      <c r="FK247" s="4">
        <f>SUM(FK202:FK217)</f>
        <v>1010337.3710713884</v>
      </c>
      <c r="FL247" s="4">
        <f>SUM(FL202:FL217)</f>
        <v>0</v>
      </c>
      <c r="FN247" s="85">
        <f t="shared" ref="FN247:GI247" si="480">SUM(FN202:FN217)</f>
        <v>152540096.75312221</v>
      </c>
      <c r="FO247" s="85">
        <f t="shared" si="480"/>
        <v>75435210.456984594</v>
      </c>
      <c r="FP247" s="4">
        <f t="shared" si="480"/>
        <v>235954.04616105475</v>
      </c>
      <c r="FQ247" s="4">
        <f t="shared" si="480"/>
        <v>33378512.749246363</v>
      </c>
      <c r="FR247" s="4">
        <f t="shared" si="480"/>
        <v>20436411.429647498</v>
      </c>
      <c r="FS247" s="4">
        <f t="shared" si="480"/>
        <v>55963.625948177025</v>
      </c>
      <c r="FT247" s="4">
        <f t="shared" si="480"/>
        <v>7381335.1948649539</v>
      </c>
      <c r="FU247" s="4">
        <f t="shared" si="480"/>
        <v>4775080.4750892678</v>
      </c>
      <c r="FV247" s="20">
        <f t="shared" si="480"/>
        <v>13.675919873857737</v>
      </c>
      <c r="FW247" s="20">
        <f t="shared" si="480"/>
        <v>1803.788567605267</v>
      </c>
      <c r="FX247" s="20">
        <f t="shared" si="480"/>
        <v>1166.8939755443164</v>
      </c>
      <c r="FY247" s="86">
        <f t="shared" si="480"/>
        <v>451016.00596533593</v>
      </c>
      <c r="FZ247" s="86">
        <f t="shared" si="480"/>
        <v>204064.38078633038</v>
      </c>
      <c r="GA247" s="20">
        <f t="shared" si="480"/>
        <v>0</v>
      </c>
      <c r="GB247" s="20">
        <f t="shared" si="480"/>
        <v>91855.893175783262</v>
      </c>
      <c r="GC247" s="20">
        <f t="shared" si="480"/>
        <v>55283.78085806172</v>
      </c>
      <c r="GD247" s="20">
        <f t="shared" si="480"/>
        <v>0</v>
      </c>
      <c r="GE247" s="20">
        <f t="shared" si="480"/>
        <v>18757.415026356422</v>
      </c>
      <c r="GF247" s="20">
        <f t="shared" si="480"/>
        <v>12917.360930670879</v>
      </c>
      <c r="GG247" s="20">
        <f t="shared" si="480"/>
        <v>0</v>
      </c>
      <c r="GH247" s="20">
        <f t="shared" si="480"/>
        <v>4.5837792064919212</v>
      </c>
      <c r="GI247" s="20">
        <f t="shared" si="480"/>
        <v>3.1566359412297835</v>
      </c>
      <c r="GK247" t="s">
        <v>359</v>
      </c>
      <c r="GL247">
        <f>SUM(GL202:GL219)</f>
        <v>184084419.62921903</v>
      </c>
      <c r="GM247">
        <f t="shared" ref="GM247:HI247" si="481">SUM(GM202:GM219)</f>
        <v>855795.96492139203</v>
      </c>
      <c r="GN247">
        <f t="shared" si="481"/>
        <v>0</v>
      </c>
      <c r="GO247" s="84">
        <f t="shared" si="481"/>
        <v>21887152.413482167</v>
      </c>
      <c r="GP247" s="84">
        <f t="shared" si="481"/>
        <v>16344192.084020704</v>
      </c>
      <c r="GQ247">
        <f t="shared" si="481"/>
        <v>294337.04431911971</v>
      </c>
      <c r="GR247">
        <f t="shared" si="481"/>
        <v>6720103.041936107</v>
      </c>
      <c r="GS247">
        <f t="shared" si="481"/>
        <v>5425113.9646994276</v>
      </c>
      <c r="GT247">
        <f t="shared" si="481"/>
        <v>117891.94536190954</v>
      </c>
      <c r="GU247">
        <f t="shared" si="481"/>
        <v>2724770.9407776752</v>
      </c>
      <c r="GV247">
        <f t="shared" si="481"/>
        <v>1821015.2604332892</v>
      </c>
      <c r="GW247">
        <f t="shared" si="481"/>
        <v>14.481914215827569</v>
      </c>
      <c r="GX247">
        <f t="shared" si="481"/>
        <v>288.73701180507669</v>
      </c>
      <c r="GY247">
        <f t="shared" si="481"/>
        <v>246.77989602728672</v>
      </c>
      <c r="GZ247" s="84">
        <f t="shared" si="481"/>
        <v>49192.864170573128</v>
      </c>
      <c r="HA247" s="84">
        <f t="shared" si="481"/>
        <v>45717.788783044394</v>
      </c>
      <c r="HB247">
        <f t="shared" si="481"/>
        <v>0</v>
      </c>
      <c r="HC247">
        <f t="shared" si="481"/>
        <v>15718.370159043256</v>
      </c>
      <c r="HD247">
        <f t="shared" si="481"/>
        <v>15175.067270811131</v>
      </c>
      <c r="HE247">
        <f t="shared" si="481"/>
        <v>0</v>
      </c>
      <c r="HF247">
        <f t="shared" si="481"/>
        <v>5620.8034901471556</v>
      </c>
      <c r="HG247">
        <f t="shared" si="481"/>
        <v>5093.7232393752774</v>
      </c>
      <c r="HH247">
        <f t="shared" si="481"/>
        <v>0</v>
      </c>
      <c r="HI247">
        <f t="shared" si="481"/>
        <v>0.51856889970616293</v>
      </c>
      <c r="HJ247">
        <f>SUM(HJ202:HJ219)</f>
        <v>0.69028992711774961</v>
      </c>
      <c r="HL247" t="s">
        <v>359</v>
      </c>
      <c r="HM247">
        <f>SUM(HM214:HM218)+HM220</f>
        <v>1010337.3710713884</v>
      </c>
      <c r="HN247">
        <f>SUM(HN214:HN218)+HN220</f>
        <v>0</v>
      </c>
      <c r="HO247">
        <f t="shared" ref="HO247:IK247" si="482">SUM(HO214:HO218)+HO220</f>
        <v>0</v>
      </c>
      <c r="HP247" s="84">
        <f t="shared" si="482"/>
        <v>152623994.43672401</v>
      </c>
      <c r="HQ247" s="84">
        <f t="shared" si="482"/>
        <v>77948789.470741212</v>
      </c>
      <c r="HR247">
        <f t="shared" si="482"/>
        <v>156332.03435996198</v>
      </c>
      <c r="HS247">
        <f t="shared" si="482"/>
        <v>19445589.405535627</v>
      </c>
      <c r="HT247">
        <f t="shared" si="482"/>
        <v>9197815.09542883</v>
      </c>
      <c r="HU247">
        <f t="shared" si="482"/>
        <v>30120.958802161265</v>
      </c>
      <c r="HV247">
        <f t="shared" si="482"/>
        <v>47881608.429430969</v>
      </c>
      <c r="HW247">
        <f t="shared" si="482"/>
        <v>8049959538.4011564</v>
      </c>
      <c r="HX247">
        <f t="shared" si="482"/>
        <v>88.898482973029417</v>
      </c>
      <c r="HY247">
        <f t="shared" si="482"/>
        <v>141316.96071307021</v>
      </c>
      <c r="HZ247">
        <f t="shared" si="482"/>
        <v>23758512.98952616</v>
      </c>
      <c r="IA247" s="84">
        <f t="shared" si="482"/>
        <v>619762.28708436992</v>
      </c>
      <c r="IB247" s="84">
        <f t="shared" si="482"/>
        <v>37031.358524876734</v>
      </c>
      <c r="IC247">
        <f t="shared" si="482"/>
        <v>0</v>
      </c>
      <c r="ID247">
        <f t="shared" si="482"/>
        <v>74717.702305649407</v>
      </c>
      <c r="IE247">
        <f t="shared" si="482"/>
        <v>4364.709055891808</v>
      </c>
      <c r="IF247">
        <f t="shared" si="482"/>
        <v>0</v>
      </c>
      <c r="IG247">
        <f t="shared" si="482"/>
        <v>10718.375993097714</v>
      </c>
      <c r="IH247">
        <f t="shared" si="482"/>
        <v>1363.7330796308963</v>
      </c>
      <c r="II247">
        <f t="shared" si="482"/>
        <v>0</v>
      </c>
      <c r="IJ247">
        <f t="shared" si="482"/>
        <v>31.634031704613427</v>
      </c>
      <c r="IK247">
        <f t="shared" si="482"/>
        <v>4.024898501923694</v>
      </c>
    </row>
    <row r="248" spans="30:245" x14ac:dyDescent="0.3">
      <c r="AD248">
        <v>247</v>
      </c>
      <c r="AE248" t="s">
        <v>193</v>
      </c>
      <c r="AF248" s="4">
        <f>AF220</f>
        <v>0</v>
      </c>
      <c r="AG248" s="4">
        <f>AG220</f>
        <v>0</v>
      </c>
      <c r="AI248" s="85">
        <f t="shared" ref="AI248:BD248" si="483">AI220</f>
        <v>7445459.512771707</v>
      </c>
      <c r="AJ248" s="85">
        <f t="shared" si="483"/>
        <v>17112401.511611626</v>
      </c>
      <c r="AK248" s="4">
        <f t="shared" si="483"/>
        <v>0</v>
      </c>
      <c r="AL248" s="4">
        <f t="shared" si="483"/>
        <v>4473139.4715211615</v>
      </c>
      <c r="AM248" s="4">
        <f t="shared" si="483"/>
        <v>10280917.990730252</v>
      </c>
      <c r="AN248" s="4">
        <f t="shared" si="483"/>
        <v>0</v>
      </c>
      <c r="AO248" s="4">
        <f t="shared" si="483"/>
        <v>1940475.0040423716</v>
      </c>
      <c r="AP248" s="4">
        <f t="shared" si="483"/>
        <v>4459924.5131154638</v>
      </c>
      <c r="AQ248" s="20">
        <f t="shared" si="483"/>
        <v>0</v>
      </c>
      <c r="AR248" s="20">
        <f t="shared" si="483"/>
        <v>460.3866337713697</v>
      </c>
      <c r="AS248" s="20">
        <f t="shared" si="483"/>
        <v>1058.1376359861672</v>
      </c>
      <c r="AT248" s="86">
        <f t="shared" si="483"/>
        <v>25778.562976201087</v>
      </c>
      <c r="AU248" s="86">
        <f t="shared" si="483"/>
        <v>60169.595240487288</v>
      </c>
      <c r="AV248" s="20">
        <f t="shared" si="483"/>
        <v>0</v>
      </c>
      <c r="AW248" s="20">
        <f t="shared" si="483"/>
        <v>15487.440012283736</v>
      </c>
      <c r="AX248" s="20">
        <f t="shared" si="483"/>
        <v>36149.144454279711</v>
      </c>
      <c r="AY248" s="20">
        <f t="shared" si="483"/>
        <v>0</v>
      </c>
      <c r="AZ248" s="20">
        <f t="shared" si="483"/>
        <v>6718.5453106880832</v>
      </c>
      <c r="BA248" s="20">
        <f t="shared" si="483"/>
        <v>15681.717880169803</v>
      </c>
      <c r="BB248" s="20">
        <f t="shared" si="483"/>
        <v>0</v>
      </c>
      <c r="BC248" s="20">
        <f t="shared" si="483"/>
        <v>1.5940058248545041</v>
      </c>
      <c r="BD248" s="20">
        <f t="shared" si="483"/>
        <v>3.7205598070388901</v>
      </c>
      <c r="BF248" t="s">
        <v>193</v>
      </c>
      <c r="BG248" s="4">
        <f>BG220</f>
        <v>0</v>
      </c>
      <c r="BH248" s="4">
        <f>BH220</f>
        <v>0</v>
      </c>
      <c r="BJ248" s="85">
        <f t="shared" ref="BJ248:CE248" si="484">BJ220</f>
        <v>30447667.511556812</v>
      </c>
      <c r="BK248" s="85">
        <f t="shared" si="484"/>
        <v>26813018.492978767</v>
      </c>
      <c r="BL248" s="4">
        <f t="shared" si="484"/>
        <v>0</v>
      </c>
      <c r="BM248" s="4">
        <f t="shared" si="484"/>
        <v>23184927.82976453</v>
      </c>
      <c r="BN248" s="4">
        <f t="shared" si="484"/>
        <v>20417258.511572227</v>
      </c>
      <c r="BO248" s="4">
        <f t="shared" si="484"/>
        <v>0</v>
      </c>
      <c r="BP248" s="4">
        <f t="shared" si="484"/>
        <v>4668596.2763672639</v>
      </c>
      <c r="BQ248" s="4">
        <f t="shared" si="484"/>
        <v>4111288.9270409257</v>
      </c>
      <c r="BR248" s="20">
        <f t="shared" si="484"/>
        <v>0</v>
      </c>
      <c r="BS248" s="20">
        <f t="shared" si="484"/>
        <v>746.96012103848955</v>
      </c>
      <c r="BT248" s="20">
        <f t="shared" si="484"/>
        <v>657.79276955519481</v>
      </c>
      <c r="BU248" s="86">
        <f t="shared" si="484"/>
        <v>129753.61857796276</v>
      </c>
      <c r="BV248" s="86">
        <f t="shared" si="484"/>
        <v>47805.036318607148</v>
      </c>
      <c r="BW248" s="20">
        <f t="shared" si="484"/>
        <v>0</v>
      </c>
      <c r="BX248" s="20">
        <f t="shared" si="484"/>
        <v>98803.24268645572</v>
      </c>
      <c r="BY248" s="20">
        <f t="shared" si="484"/>
        <v>36402.010647465453</v>
      </c>
      <c r="BZ248" s="20">
        <f t="shared" si="484"/>
        <v>0</v>
      </c>
      <c r="CA248" s="20">
        <f t="shared" si="484"/>
        <v>19895.358496946548</v>
      </c>
      <c r="CB248" s="20">
        <f t="shared" si="484"/>
        <v>7330.0332271409407</v>
      </c>
      <c r="CC248" s="20">
        <f t="shared" si="484"/>
        <v>0</v>
      </c>
      <c r="CD248" s="20">
        <f t="shared" si="484"/>
        <v>3.1831922297952548</v>
      </c>
      <c r="CE248" s="20">
        <f t="shared" si="484"/>
        <v>1.1727813206460749</v>
      </c>
      <c r="CG248" t="s">
        <v>193</v>
      </c>
      <c r="CH248" s="4">
        <f>CH220</f>
        <v>0</v>
      </c>
      <c r="CI248" s="4">
        <f>CI220</f>
        <v>0</v>
      </c>
      <c r="CK248" s="85">
        <f t="shared" ref="CK248:DF248" si="485">CK220</f>
        <v>20401232.360308759</v>
      </c>
      <c r="CL248" s="85">
        <f t="shared" si="485"/>
        <v>18241787.662184916</v>
      </c>
      <c r="CM248" s="4">
        <f t="shared" si="485"/>
        <v>0</v>
      </c>
      <c r="CN248" s="4">
        <f t="shared" si="485"/>
        <v>14099595.854896585</v>
      </c>
      <c r="CO248" s="4">
        <f t="shared" si="485"/>
        <v>12607171.427939832</v>
      </c>
      <c r="CP248" s="4">
        <f t="shared" si="485"/>
        <v>0</v>
      </c>
      <c r="CQ248" s="4">
        <f t="shared" si="485"/>
        <v>3138444.7971632471</v>
      </c>
      <c r="CR248" s="4">
        <f t="shared" si="485"/>
        <v>2806244.3762330888</v>
      </c>
      <c r="CS248" s="20">
        <f t="shared" si="485"/>
        <v>0</v>
      </c>
      <c r="CT248" s="20">
        <f t="shared" si="485"/>
        <v>763.75535174354798</v>
      </c>
      <c r="CU248" s="20">
        <f t="shared" si="485"/>
        <v>682.91281165292799</v>
      </c>
      <c r="CV248" s="86">
        <f t="shared" si="485"/>
        <v>56528.71963306742</v>
      </c>
      <c r="CW248" s="86">
        <f t="shared" si="485"/>
        <v>47221.239600339628</v>
      </c>
      <c r="CX248" s="20">
        <f t="shared" si="485"/>
        <v>0</v>
      </c>
      <c r="CY248" s="20">
        <f t="shared" si="485"/>
        <v>39067.840949238911</v>
      </c>
      <c r="CZ248" s="20">
        <f t="shared" si="485"/>
        <v>32635.302729425439</v>
      </c>
      <c r="DA248" s="20">
        <f t="shared" si="485"/>
        <v>0</v>
      </c>
      <c r="DB248" s="20">
        <f t="shared" si="485"/>
        <v>8696.1543738828987</v>
      </c>
      <c r="DC248" s="20">
        <f t="shared" si="485"/>
        <v>7264.3285033905704</v>
      </c>
      <c r="DD248" s="20">
        <f t="shared" si="485"/>
        <v>0</v>
      </c>
      <c r="DE248" s="20">
        <f t="shared" si="485"/>
        <v>2.1162502041279825</v>
      </c>
      <c r="DF248" s="20">
        <f t="shared" si="485"/>
        <v>1.7678086217423936</v>
      </c>
      <c r="DH248" t="s">
        <v>193</v>
      </c>
      <c r="DI248" s="4">
        <f>DI220</f>
        <v>0</v>
      </c>
      <c r="DJ248" s="4">
        <f>DJ220</f>
        <v>0</v>
      </c>
      <c r="DL248" s="85">
        <f t="shared" ref="DL248:EG248" si="486">DL220</f>
        <v>39827856.003330156</v>
      </c>
      <c r="DM248" s="85">
        <f t="shared" si="486"/>
        <v>37119964.369693786</v>
      </c>
      <c r="DN248" s="4">
        <f t="shared" si="486"/>
        <v>0</v>
      </c>
      <c r="DO248" s="4">
        <f t="shared" si="486"/>
        <v>23389557.327877089</v>
      </c>
      <c r="DP248" s="4">
        <f t="shared" si="486"/>
        <v>21799303.848068364</v>
      </c>
      <c r="DQ248" s="4">
        <f t="shared" si="486"/>
        <v>0</v>
      </c>
      <c r="DR248" s="4">
        <f t="shared" si="486"/>
        <v>11231312.220184186</v>
      </c>
      <c r="DS248" s="4">
        <f t="shared" si="486"/>
        <v>10467696.513798894</v>
      </c>
      <c r="DT248" s="20">
        <f t="shared" si="486"/>
        <v>0</v>
      </c>
      <c r="DU248" s="20">
        <f t="shared" si="486"/>
        <v>918.97947762867511</v>
      </c>
      <c r="DV248" s="20">
        <f t="shared" si="486"/>
        <v>856.49816207038498</v>
      </c>
      <c r="DW248" s="86">
        <f t="shared" si="486"/>
        <v>70527.816551425203</v>
      </c>
      <c r="DX248" s="86">
        <f t="shared" si="486"/>
        <v>97636.166459265514</v>
      </c>
      <c r="DY248" s="20">
        <f t="shared" si="486"/>
        <v>0</v>
      </c>
      <c r="DZ248" s="20">
        <f t="shared" si="486"/>
        <v>41418.609334673398</v>
      </c>
      <c r="EA248" s="20">
        <f t="shared" si="486"/>
        <v>57338.429477152749</v>
      </c>
      <c r="EB248" s="20">
        <f t="shared" si="486"/>
        <v>0</v>
      </c>
      <c r="EC248" s="20">
        <f t="shared" si="486"/>
        <v>11679.898941199754</v>
      </c>
      <c r="ED248" s="20">
        <f t="shared" si="486"/>
        <v>16169.2309929781</v>
      </c>
      <c r="EE248" s="20">
        <f t="shared" si="486"/>
        <v>0</v>
      </c>
      <c r="EF248" s="20">
        <f t="shared" si="486"/>
        <v>0.95568418162659174</v>
      </c>
      <c r="EG248" s="20">
        <f t="shared" si="486"/>
        <v>1.3230147252856548</v>
      </c>
      <c r="EI248" t="s">
        <v>574</v>
      </c>
      <c r="EJ248">
        <f>EJ222</f>
        <v>0</v>
      </c>
      <c r="EK248">
        <f>EK222</f>
        <v>0</v>
      </c>
      <c r="EL248">
        <f t="shared" ref="EL248:FH248" si="487">EL222</f>
        <v>0</v>
      </c>
      <c r="EM248" s="84">
        <f t="shared" si="487"/>
        <v>19025924.932506785</v>
      </c>
      <c r="EN248" s="84">
        <f t="shared" si="487"/>
        <v>16336564.496967867</v>
      </c>
      <c r="EO248">
        <f t="shared" si="487"/>
        <v>0</v>
      </c>
      <c r="EP248">
        <f t="shared" si="487"/>
        <v>4301217.7789415894</v>
      </c>
      <c r="EQ248">
        <f t="shared" si="487"/>
        <v>3693230.2587365466</v>
      </c>
      <c r="ER248">
        <f t="shared" si="487"/>
        <v>0</v>
      </c>
      <c r="ES248">
        <f t="shared" si="487"/>
        <v>1583528.1467818338</v>
      </c>
      <c r="ET248">
        <f t="shared" si="487"/>
        <v>1359692.6191202507</v>
      </c>
      <c r="EU248">
        <f t="shared" si="487"/>
        <v>0</v>
      </c>
      <c r="EV248">
        <f t="shared" si="487"/>
        <v>3084.779788518983</v>
      </c>
      <c r="EW248">
        <f t="shared" si="487"/>
        <v>2648.7387158761085</v>
      </c>
      <c r="EX248" s="84">
        <f t="shared" si="487"/>
        <v>74122.743112368538</v>
      </c>
      <c r="EY248" s="84">
        <f t="shared" si="487"/>
        <v>7863.5346382620482</v>
      </c>
      <c r="EZ248">
        <f t="shared" si="487"/>
        <v>0</v>
      </c>
      <c r="FA248">
        <f t="shared" si="487"/>
        <v>16757.033449350074</v>
      </c>
      <c r="FB248">
        <f t="shared" si="487"/>
        <v>1777.7204057831514</v>
      </c>
      <c r="FC248">
        <f t="shared" si="487"/>
        <v>0</v>
      </c>
      <c r="FD248">
        <f t="shared" si="487"/>
        <v>6169.2375246668198</v>
      </c>
      <c r="FE248">
        <f t="shared" si="487"/>
        <v>654.48215931971583</v>
      </c>
      <c r="FF248">
        <f t="shared" si="487"/>
        <v>0</v>
      </c>
      <c r="FG248">
        <f t="shared" si="487"/>
        <v>12.017935560754507</v>
      </c>
      <c r="FH248">
        <f t="shared" si="487"/>
        <v>1.2749589207610548</v>
      </c>
      <c r="FJ248" t="s">
        <v>193</v>
      </c>
      <c r="FK248" s="4">
        <f>FK220</f>
        <v>0</v>
      </c>
      <c r="FL248" s="4">
        <f>FL220</f>
        <v>0</v>
      </c>
      <c r="FN248" s="85">
        <f t="shared" ref="FN248:GI248" si="488">FN220</f>
        <v>36707938.168650776</v>
      </c>
      <c r="FO248" s="85">
        <f t="shared" si="488"/>
        <v>28202954.409805484</v>
      </c>
      <c r="FP248" s="4">
        <f t="shared" si="488"/>
        <v>0</v>
      </c>
      <c r="FQ248" s="4">
        <f t="shared" si="488"/>
        <v>25369403.362683702</v>
      </c>
      <c r="FR248" s="4">
        <f t="shared" si="488"/>
        <v>19491482.282510143</v>
      </c>
      <c r="FS248" s="4">
        <f t="shared" si="488"/>
        <v>0</v>
      </c>
      <c r="FT248" s="4">
        <f t="shared" si="488"/>
        <v>5647003.843950564</v>
      </c>
      <c r="FU248" s="4">
        <f t="shared" si="488"/>
        <v>4338630.8223365918</v>
      </c>
      <c r="FV248" s="20">
        <f t="shared" si="488"/>
        <v>0</v>
      </c>
      <c r="FW248" s="20">
        <f t="shared" si="488"/>
        <v>1379.9672696109533</v>
      </c>
      <c r="FX248" s="20">
        <f t="shared" si="488"/>
        <v>1060.2380829195988</v>
      </c>
      <c r="FY248" s="86">
        <f t="shared" si="488"/>
        <v>107677.70636267713</v>
      </c>
      <c r="FZ248" s="86">
        <f t="shared" si="488"/>
        <v>76293.529150606162</v>
      </c>
      <c r="GA248" s="20">
        <f t="shared" si="488"/>
        <v>0</v>
      </c>
      <c r="GB248" s="20">
        <f t="shared" si="488"/>
        <v>74417.668280162499</v>
      </c>
      <c r="GC248" s="20">
        <f t="shared" si="488"/>
        <v>52727.595488797138</v>
      </c>
      <c r="GD248" s="20">
        <f t="shared" si="488"/>
        <v>0</v>
      </c>
      <c r="GE248" s="20">
        <f t="shared" si="488"/>
        <v>16564.711941710437</v>
      </c>
      <c r="GF248" s="20">
        <f t="shared" si="488"/>
        <v>11736.694401157178</v>
      </c>
      <c r="GG248" s="20">
        <f t="shared" si="488"/>
        <v>0</v>
      </c>
      <c r="GH248" s="20">
        <f t="shared" si="488"/>
        <v>4.0479448822373101</v>
      </c>
      <c r="GI248" s="20">
        <f t="shared" si="488"/>
        <v>2.8681145921962687</v>
      </c>
      <c r="GK248" t="s">
        <v>193</v>
      </c>
      <c r="GL248">
        <f>GL222</f>
        <v>0</v>
      </c>
      <c r="GM248">
        <f t="shared" ref="GM248:HI248" si="489">GM222</f>
        <v>0</v>
      </c>
      <c r="GN248">
        <f t="shared" si="489"/>
        <v>0</v>
      </c>
      <c r="GO248" s="84">
        <f t="shared" si="489"/>
        <v>5570119.9386236453</v>
      </c>
      <c r="GP248" s="84">
        <f t="shared" si="489"/>
        <v>6054307.9160471531</v>
      </c>
      <c r="GQ248">
        <f t="shared" si="489"/>
        <v>0</v>
      </c>
      <c r="GR248">
        <f t="shared" si="489"/>
        <v>4086588.3203963432</v>
      </c>
      <c r="GS248">
        <f t="shared" si="489"/>
        <v>4441818.89984849</v>
      </c>
      <c r="GT248">
        <f t="shared" si="489"/>
        <v>0</v>
      </c>
      <c r="GU248">
        <f t="shared" si="489"/>
        <v>995285.97796922305</v>
      </c>
      <c r="GV248">
        <f t="shared" si="489"/>
        <v>1081802.1589385637</v>
      </c>
      <c r="GW248">
        <f t="shared" si="489"/>
        <v>0</v>
      </c>
      <c r="GX248">
        <f t="shared" si="489"/>
        <v>159.24249829336031</v>
      </c>
      <c r="GY248">
        <f t="shared" si="489"/>
        <v>173.08480402790801</v>
      </c>
      <c r="GZ248" s="84">
        <f t="shared" si="489"/>
        <v>15854.678458250222</v>
      </c>
      <c r="HA248" s="84">
        <f t="shared" si="489"/>
        <v>16935.041457568754</v>
      </c>
      <c r="HB248">
        <f t="shared" si="489"/>
        <v>0</v>
      </c>
      <c r="HC248">
        <f t="shared" si="489"/>
        <v>11631.983606287407</v>
      </c>
      <c r="HD248">
        <f t="shared" si="489"/>
        <v>12424.605464245891</v>
      </c>
      <c r="HE248">
        <f t="shared" si="489"/>
        <v>0</v>
      </c>
      <c r="HF248">
        <f t="shared" si="489"/>
        <v>2832.9621854796733</v>
      </c>
      <c r="HG248">
        <f t="shared" si="489"/>
        <v>3026.0047332500544</v>
      </c>
      <c r="HH248">
        <f t="shared" si="489"/>
        <v>0</v>
      </c>
      <c r="HI248">
        <f t="shared" si="489"/>
        <v>0.45326467565320328</v>
      </c>
      <c r="HJ248">
        <f>HJ222</f>
        <v>0.48415085134975422</v>
      </c>
      <c r="HL248" t="s">
        <v>574</v>
      </c>
      <c r="HM248">
        <f>HM222</f>
        <v>0</v>
      </c>
      <c r="HN248">
        <f>HN222</f>
        <v>0</v>
      </c>
      <c r="HO248">
        <f t="shared" ref="HO248:IK248" si="490">HO222</f>
        <v>0</v>
      </c>
      <c r="HP248" s="84">
        <f t="shared" si="490"/>
        <v>19025924.932506785</v>
      </c>
      <c r="HQ248" s="84">
        <f t="shared" si="490"/>
        <v>16336564.496967867</v>
      </c>
      <c r="HR248">
        <f t="shared" si="490"/>
        <v>0</v>
      </c>
      <c r="HS248">
        <f t="shared" si="490"/>
        <v>4301217.7789415894</v>
      </c>
      <c r="HT248">
        <f t="shared" si="490"/>
        <v>3693230.2587365466</v>
      </c>
      <c r="HU248">
        <f t="shared" si="490"/>
        <v>0</v>
      </c>
      <c r="HV248">
        <f t="shared" si="490"/>
        <v>5968864.1421563858</v>
      </c>
      <c r="HW248">
        <f t="shared" si="490"/>
        <v>1687116427.2080858</v>
      </c>
      <c r="HX248">
        <f t="shared" si="490"/>
        <v>0</v>
      </c>
      <c r="HY248">
        <f t="shared" si="490"/>
        <v>11674.693039552974</v>
      </c>
      <c r="HZ248">
        <f t="shared" si="490"/>
        <v>3299885.194325415</v>
      </c>
      <c r="IA248" s="84">
        <f t="shared" si="490"/>
        <v>74122.743112368538</v>
      </c>
      <c r="IB248" s="84">
        <f t="shared" si="490"/>
        <v>7863.5346382620482</v>
      </c>
      <c r="IC248">
        <f t="shared" si="490"/>
        <v>0</v>
      </c>
      <c r="ID248">
        <f t="shared" si="490"/>
        <v>16757.033449350074</v>
      </c>
      <c r="IE248">
        <f t="shared" si="490"/>
        <v>1777.7204057831514</v>
      </c>
      <c r="IF248">
        <f t="shared" si="490"/>
        <v>0</v>
      </c>
      <c r="IG248">
        <f t="shared" si="490"/>
        <v>6169.2375246668198</v>
      </c>
      <c r="IH248">
        <f t="shared" si="490"/>
        <v>654.48215931971583</v>
      </c>
      <c r="II248">
        <f t="shared" si="490"/>
        <v>0</v>
      </c>
      <c r="IJ248">
        <f t="shared" si="490"/>
        <v>12.06660977251804</v>
      </c>
      <c r="IK248">
        <f t="shared" si="490"/>
        <v>1.2801226712392635</v>
      </c>
    </row>
    <row r="249" spans="30:245" x14ac:dyDescent="0.3">
      <c r="AD249">
        <v>248</v>
      </c>
      <c r="AE249" t="s">
        <v>194</v>
      </c>
      <c r="AF249" s="4">
        <f>AF222</f>
        <v>0</v>
      </c>
      <c r="AG249" s="4">
        <f>AG222</f>
        <v>0</v>
      </c>
      <c r="AI249" s="85">
        <f t="shared" ref="AI249:BD249" si="491">AI222</f>
        <v>16363274.414277943</v>
      </c>
      <c r="AJ249" s="85">
        <f t="shared" si="491"/>
        <v>12073418.844456242</v>
      </c>
      <c r="AK249" s="4">
        <f t="shared" si="491"/>
        <v>0</v>
      </c>
      <c r="AL249" s="4">
        <f t="shared" si="491"/>
        <v>7137930.5431333147</v>
      </c>
      <c r="AM249" s="4">
        <f t="shared" si="491"/>
        <v>5266624.6955248136</v>
      </c>
      <c r="AN249" s="4">
        <f t="shared" si="491"/>
        <v>0</v>
      </c>
      <c r="AO249" s="4">
        <f t="shared" si="491"/>
        <v>1805368.7663185797</v>
      </c>
      <c r="AP249" s="4">
        <f t="shared" si="491"/>
        <v>1332066.7204263399</v>
      </c>
      <c r="AQ249" s="20">
        <f t="shared" si="491"/>
        <v>0</v>
      </c>
      <c r="AR249" s="20">
        <f t="shared" si="491"/>
        <v>316.23060526562421</v>
      </c>
      <c r="AS249" s="20">
        <f t="shared" si="491"/>
        <v>233.32643895994124</v>
      </c>
      <c r="AT249" s="86">
        <f t="shared" si="491"/>
        <v>48818.856578417151</v>
      </c>
      <c r="AU249" s="86">
        <f t="shared" si="491"/>
        <v>73082.975015457647</v>
      </c>
      <c r="AV249" s="20">
        <f t="shared" si="491"/>
        <v>0</v>
      </c>
      <c r="AW249" s="20">
        <f t="shared" si="491"/>
        <v>21295.591495298231</v>
      </c>
      <c r="AX249" s="20">
        <f t="shared" si="491"/>
        <v>31880.000685602583</v>
      </c>
      <c r="AY249" s="20">
        <f t="shared" si="491"/>
        <v>0</v>
      </c>
      <c r="AZ249" s="20">
        <f t="shared" si="491"/>
        <v>5386.2104028003487</v>
      </c>
      <c r="BA249" s="20">
        <f t="shared" si="491"/>
        <v>8063.2834909510066</v>
      </c>
      <c r="BB249" s="20">
        <f t="shared" si="491"/>
        <v>0</v>
      </c>
      <c r="BC249" s="20">
        <f t="shared" si="491"/>
        <v>0.94345521399420851</v>
      </c>
      <c r="BD249" s="20">
        <f t="shared" si="491"/>
        <v>1.4123746163900337</v>
      </c>
      <c r="BF249" t="s">
        <v>194</v>
      </c>
      <c r="BG249" s="4">
        <f>BG222</f>
        <v>0</v>
      </c>
      <c r="BH249" s="4">
        <f>BH222</f>
        <v>0</v>
      </c>
      <c r="BJ249" s="85">
        <f t="shared" ref="BJ249:CE249" si="492">BJ222</f>
        <v>9345074.464961974</v>
      </c>
      <c r="BK249" s="85">
        <f t="shared" si="492"/>
        <v>15492263.736209</v>
      </c>
      <c r="BL249" s="4">
        <f t="shared" si="492"/>
        <v>0</v>
      </c>
      <c r="BM249" s="4">
        <f t="shared" si="492"/>
        <v>6830269.076073356</v>
      </c>
      <c r="BN249" s="4">
        <f t="shared" si="492"/>
        <v>11323219.554059656</v>
      </c>
      <c r="BO249" s="4">
        <f t="shared" si="492"/>
        <v>0</v>
      </c>
      <c r="BP249" s="4">
        <f t="shared" si="492"/>
        <v>2203534.9401657023</v>
      </c>
      <c r="BQ249" s="4">
        <f t="shared" si="492"/>
        <v>3653020.0559656522</v>
      </c>
      <c r="BR249" s="20">
        <f t="shared" si="492"/>
        <v>0</v>
      </c>
      <c r="BS249" s="20">
        <f t="shared" si="492"/>
        <v>236.7588594432172</v>
      </c>
      <c r="BT249" s="20">
        <f t="shared" si="492"/>
        <v>392.49881915128037</v>
      </c>
      <c r="BU249" s="86">
        <f t="shared" si="492"/>
        <v>34220.761496490151</v>
      </c>
      <c r="BV249" s="86">
        <f t="shared" si="492"/>
        <v>27621.218057222723</v>
      </c>
      <c r="BW249" s="20">
        <f t="shared" si="492"/>
        <v>0</v>
      </c>
      <c r="BX249" s="20">
        <f t="shared" si="492"/>
        <v>25011.786678161003</v>
      </c>
      <c r="BY249" s="20">
        <f t="shared" si="492"/>
        <v>20188.212758184269</v>
      </c>
      <c r="BZ249" s="20">
        <f t="shared" si="492"/>
        <v>0</v>
      </c>
      <c r="CA249" s="20">
        <f t="shared" si="492"/>
        <v>8069.1324525363243</v>
      </c>
      <c r="CB249" s="20">
        <f t="shared" si="492"/>
        <v>6512.9838512500019</v>
      </c>
      <c r="CC249" s="20">
        <f t="shared" si="492"/>
        <v>0</v>
      </c>
      <c r="CD249" s="20">
        <f t="shared" si="492"/>
        <v>0.86698811139118492</v>
      </c>
      <c r="CE249" s="20">
        <f t="shared" si="492"/>
        <v>0.69978769117138939</v>
      </c>
      <c r="CG249" t="s">
        <v>194</v>
      </c>
      <c r="CH249" s="4">
        <f>CH222</f>
        <v>0</v>
      </c>
      <c r="CI249" s="4">
        <f>CI222</f>
        <v>0</v>
      </c>
      <c r="CK249" s="85">
        <f t="shared" ref="CK249:DF249" si="493">CK222</f>
        <v>2056330.7820830287</v>
      </c>
      <c r="CL249" s="85">
        <f t="shared" si="493"/>
        <v>4534890.083412379</v>
      </c>
      <c r="CM249" s="4">
        <f t="shared" si="493"/>
        <v>0</v>
      </c>
      <c r="CN249" s="4">
        <f t="shared" si="493"/>
        <v>908947.5950650149</v>
      </c>
      <c r="CO249" s="4">
        <f t="shared" si="493"/>
        <v>2004530.3368100985</v>
      </c>
      <c r="CP249" s="4">
        <f t="shared" si="493"/>
        <v>0</v>
      </c>
      <c r="CQ249" s="4">
        <f t="shared" si="493"/>
        <v>338247.34117254918</v>
      </c>
      <c r="CR249" s="4">
        <f t="shared" si="493"/>
        <v>745947.35758911667</v>
      </c>
      <c r="CS249" s="20">
        <f t="shared" si="493"/>
        <v>0</v>
      </c>
      <c r="CT249" s="20">
        <f t="shared" si="493"/>
        <v>82.314086667085846</v>
      </c>
      <c r="CU249" s="20">
        <f t="shared" si="493"/>
        <v>181.52980960270548</v>
      </c>
      <c r="CV249" s="86">
        <f t="shared" si="493"/>
        <v>5896.4266472414292</v>
      </c>
      <c r="CW249" s="86">
        <f t="shared" si="493"/>
        <v>11739.152716591316</v>
      </c>
      <c r="CX249" s="20">
        <f t="shared" si="493"/>
        <v>0</v>
      </c>
      <c r="CY249" s="20">
        <f t="shared" si="493"/>
        <v>2606.3621996934939</v>
      </c>
      <c r="CZ249" s="20">
        <f t="shared" si="493"/>
        <v>5188.9874541671761</v>
      </c>
      <c r="DA249" s="20">
        <f t="shared" si="493"/>
        <v>0</v>
      </c>
      <c r="DB249" s="20">
        <f t="shared" si="493"/>
        <v>969.90749407935073</v>
      </c>
      <c r="DC249" s="20">
        <f t="shared" si="493"/>
        <v>1930.9817411687188</v>
      </c>
      <c r="DD249" s="20">
        <f t="shared" si="493"/>
        <v>0</v>
      </c>
      <c r="DE249" s="20">
        <f t="shared" si="493"/>
        <v>0.23603156568783393</v>
      </c>
      <c r="DF249" s="20">
        <f t="shared" si="493"/>
        <v>0.46991351903647055</v>
      </c>
      <c r="DH249" t="s">
        <v>194</v>
      </c>
      <c r="DI249" s="4">
        <f>DI222</f>
        <v>0</v>
      </c>
      <c r="DJ249" s="4">
        <f>DJ222</f>
        <v>0</v>
      </c>
      <c r="DL249" s="85">
        <f t="shared" ref="DL249:EG249" si="494">DL222</f>
        <v>21850564.222125992</v>
      </c>
      <c r="DM249" s="85">
        <f t="shared" si="494"/>
        <v>19393854.653063029</v>
      </c>
      <c r="DN249" s="4">
        <f t="shared" si="494"/>
        <v>0</v>
      </c>
      <c r="DO249" s="4">
        <f t="shared" si="494"/>
        <v>11554761.266093774</v>
      </c>
      <c r="DP249" s="4">
        <f t="shared" si="494"/>
        <v>10255632.681491544</v>
      </c>
      <c r="DQ249" s="4">
        <f t="shared" si="494"/>
        <v>0</v>
      </c>
      <c r="DR249" s="4">
        <f t="shared" si="494"/>
        <v>4025106.3016107865</v>
      </c>
      <c r="DS249" s="4">
        <f t="shared" si="494"/>
        <v>3572554.272878746</v>
      </c>
      <c r="DT249" s="20">
        <f t="shared" si="494"/>
        <v>0</v>
      </c>
      <c r="DU249" s="20">
        <f t="shared" si="494"/>
        <v>177.16880970868417</v>
      </c>
      <c r="DV249" s="20">
        <f t="shared" si="494"/>
        <v>157.24930988587954</v>
      </c>
      <c r="DW249" s="86">
        <f t="shared" si="494"/>
        <v>88797.771052132448</v>
      </c>
      <c r="DX249" s="86">
        <f t="shared" si="494"/>
        <v>51011.407293785713</v>
      </c>
      <c r="DY249" s="20">
        <f t="shared" si="494"/>
        <v>0</v>
      </c>
      <c r="DZ249" s="20">
        <f t="shared" si="494"/>
        <v>46957.004635590718</v>
      </c>
      <c r="EA249" s="20">
        <f t="shared" si="494"/>
        <v>26975.259180278474</v>
      </c>
      <c r="EB249" s="20">
        <f t="shared" si="494"/>
        <v>0</v>
      </c>
      <c r="EC249" s="20">
        <f t="shared" si="494"/>
        <v>8649.9796225899609</v>
      </c>
      <c r="ED249" s="20">
        <f t="shared" si="494"/>
        <v>4969.1296119564813</v>
      </c>
      <c r="EE249" s="20">
        <f t="shared" si="494"/>
        <v>0</v>
      </c>
      <c r="EF249" s="20">
        <f t="shared" si="494"/>
        <v>0.38073692441994655</v>
      </c>
      <c r="EG249" s="20">
        <f t="shared" si="494"/>
        <v>0.21872087658559303</v>
      </c>
      <c r="EI249" t="s">
        <v>194</v>
      </c>
      <c r="EJ249" s="81"/>
      <c r="EK249" s="81"/>
      <c r="EL249" s="81"/>
      <c r="EM249" s="87"/>
      <c r="EN249" s="87"/>
      <c r="EO249" s="81"/>
      <c r="EP249" s="81"/>
      <c r="EQ249" s="81"/>
      <c r="ER249" s="81"/>
      <c r="ES249" s="81"/>
      <c r="ET249" s="81"/>
      <c r="EU249" s="81"/>
      <c r="EV249" s="81"/>
      <c r="EW249" s="81"/>
      <c r="EX249" s="87"/>
      <c r="EY249" s="87"/>
      <c r="EZ249" s="81"/>
      <c r="FA249" s="81"/>
      <c r="FB249" s="81"/>
      <c r="FC249" s="81"/>
      <c r="FD249" s="81"/>
      <c r="FE249" s="81"/>
      <c r="FF249" s="81"/>
      <c r="FG249" s="81"/>
      <c r="FH249" s="81"/>
      <c r="FJ249" t="s">
        <v>194</v>
      </c>
      <c r="FK249" s="4">
        <f>FK222</f>
        <v>0</v>
      </c>
      <c r="FL249" s="4">
        <f>FL222</f>
        <v>0</v>
      </c>
      <c r="FN249" s="85">
        <f t="shared" ref="FN249:GI249" si="495">FN222</f>
        <v>5034173.7055033054</v>
      </c>
      <c r="FO249" s="85">
        <f t="shared" si="495"/>
        <v>7935408.2289835922</v>
      </c>
      <c r="FP249" s="4">
        <f t="shared" si="495"/>
        <v>0</v>
      </c>
      <c r="FQ249" s="4">
        <f t="shared" si="495"/>
        <v>2225225.689673115</v>
      </c>
      <c r="FR249" s="4">
        <f t="shared" si="495"/>
        <v>3507641.0315111112</v>
      </c>
      <c r="FS249" s="4">
        <f t="shared" si="495"/>
        <v>0</v>
      </c>
      <c r="FT249" s="4">
        <f t="shared" si="495"/>
        <v>828074.8825645399</v>
      </c>
      <c r="FU249" s="4">
        <f t="shared" si="495"/>
        <v>1305301.0527097629</v>
      </c>
      <c r="FV249" s="20">
        <f t="shared" si="495"/>
        <v>0</v>
      </c>
      <c r="FW249" s="20">
        <f t="shared" si="495"/>
        <v>202.35797004993199</v>
      </c>
      <c r="FX249" s="20">
        <f t="shared" si="495"/>
        <v>318.97848478673069</v>
      </c>
      <c r="FY249" s="86">
        <f t="shared" si="495"/>
        <v>15124.495808048625</v>
      </c>
      <c r="FZ249" s="86">
        <f t="shared" si="495"/>
        <v>21466.555958741323</v>
      </c>
      <c r="GA249" s="20">
        <f t="shared" si="495"/>
        <v>0</v>
      </c>
      <c r="GB249" s="20">
        <f t="shared" si="495"/>
        <v>6685.3904104722078</v>
      </c>
      <c r="GC249" s="20">
        <f t="shared" si="495"/>
        <v>9488.7333220101809</v>
      </c>
      <c r="GD249" s="20">
        <f t="shared" si="495"/>
        <v>0</v>
      </c>
      <c r="GE249" s="20">
        <f t="shared" si="495"/>
        <v>2487.839280636344</v>
      </c>
      <c r="GF249" s="20">
        <f t="shared" si="495"/>
        <v>3531.0493527800604</v>
      </c>
      <c r="GG249" s="20">
        <f t="shared" si="495"/>
        <v>0</v>
      </c>
      <c r="GH249" s="20">
        <f t="shared" si="495"/>
        <v>0.60795722372465044</v>
      </c>
      <c r="GI249" s="20">
        <f t="shared" si="495"/>
        <v>0.86288812065134501</v>
      </c>
      <c r="GK249" t="s">
        <v>194</v>
      </c>
      <c r="GL249">
        <f>GL224</f>
        <v>0</v>
      </c>
      <c r="GM249">
        <f t="shared" ref="GM249:HI249" si="496">GM224</f>
        <v>0</v>
      </c>
      <c r="GN249">
        <f t="shared" si="496"/>
        <v>0</v>
      </c>
      <c r="GO249" s="84">
        <f t="shared" si="496"/>
        <v>2006365.1054097896</v>
      </c>
      <c r="GP249" s="84">
        <f t="shared" si="496"/>
        <v>3709050.5023412164</v>
      </c>
      <c r="GQ249">
        <f t="shared" si="496"/>
        <v>0</v>
      </c>
      <c r="GR249">
        <f t="shared" si="496"/>
        <v>1244834.8513718757</v>
      </c>
      <c r="GS249">
        <f t="shared" si="496"/>
        <v>2301253.8038881412</v>
      </c>
      <c r="GT249">
        <f t="shared" si="496"/>
        <v>0</v>
      </c>
      <c r="GU249">
        <f t="shared" si="496"/>
        <v>422718.32369563059</v>
      </c>
      <c r="GV249">
        <f t="shared" si="496"/>
        <v>781454.78438824997</v>
      </c>
      <c r="GW249">
        <f t="shared" si="496"/>
        <v>0</v>
      </c>
      <c r="GX249">
        <f t="shared" si="496"/>
        <v>45.418979458705635</v>
      </c>
      <c r="GY249">
        <f t="shared" si="496"/>
        <v>83.963426259215282</v>
      </c>
      <c r="GZ249" s="84">
        <f t="shared" si="496"/>
        <v>6196.6540115779007</v>
      </c>
      <c r="HA249" s="84">
        <f t="shared" si="496"/>
        <v>10374.914011042749</v>
      </c>
      <c r="HB249">
        <f t="shared" si="496"/>
        <v>0</v>
      </c>
      <c r="HC249">
        <f t="shared" si="496"/>
        <v>3844.6695741999602</v>
      </c>
      <c r="HD249">
        <f t="shared" si="496"/>
        <v>6437.0410480671508</v>
      </c>
      <c r="HE249">
        <f t="shared" si="496"/>
        <v>0</v>
      </c>
      <c r="HF249">
        <f t="shared" si="496"/>
        <v>1305.5645700940397</v>
      </c>
      <c r="HG249">
        <f t="shared" si="496"/>
        <v>2185.8764625686372</v>
      </c>
      <c r="HH249">
        <f t="shared" si="496"/>
        <v>0</v>
      </c>
      <c r="HI249">
        <f t="shared" si="496"/>
        <v>0.14027641355289555</v>
      </c>
      <c r="HJ249">
        <f>HJ224</f>
        <v>0.23486154393476863</v>
      </c>
      <c r="HL249" t="s">
        <v>194</v>
      </c>
      <c r="HM249" s="81"/>
      <c r="HN249" s="81"/>
      <c r="HO249" s="81"/>
      <c r="HP249" s="87"/>
      <c r="HQ249" s="87"/>
      <c r="HR249" s="81"/>
      <c r="HS249" s="81"/>
      <c r="HT249" s="81"/>
      <c r="HU249" s="81"/>
      <c r="HV249" s="81"/>
      <c r="HW249" s="81"/>
      <c r="HX249" s="81"/>
      <c r="HY249" s="81"/>
      <c r="HZ249" s="81"/>
      <c r="IA249" s="87"/>
      <c r="IB249" s="87"/>
      <c r="IC249" s="81"/>
      <c r="ID249" s="81"/>
      <c r="IE249" s="81"/>
      <c r="IF249" s="81"/>
      <c r="IG249" s="81"/>
      <c r="IH249" s="81"/>
      <c r="II249" s="81"/>
      <c r="IJ249" s="81"/>
      <c r="IK249" s="81"/>
    </row>
    <row r="250" spans="30:245" x14ac:dyDescent="0.3">
      <c r="AD250">
        <v>249</v>
      </c>
      <c r="AE250" t="s">
        <v>195</v>
      </c>
      <c r="AF250" s="4">
        <f>AF223</f>
        <v>0</v>
      </c>
      <c r="AG250" s="4">
        <f>AG223</f>
        <v>0</v>
      </c>
      <c r="AI250" s="85">
        <f t="shared" ref="AI250:BD250" si="497">AI223</f>
        <v>6943974.399734864</v>
      </c>
      <c r="AJ250" s="85">
        <f t="shared" si="497"/>
        <v>7308178.5292429607</v>
      </c>
      <c r="AK250" s="4">
        <f t="shared" si="497"/>
        <v>0</v>
      </c>
      <c r="AL250" s="4">
        <f t="shared" si="497"/>
        <v>3796480.487233683</v>
      </c>
      <c r="AM250" s="4">
        <f t="shared" si="497"/>
        <v>3995601.8824825208</v>
      </c>
      <c r="AN250" s="4">
        <f t="shared" si="497"/>
        <v>0</v>
      </c>
      <c r="AO250" s="4">
        <f t="shared" si="497"/>
        <v>921528.37666384317</v>
      </c>
      <c r="AP250" s="4">
        <f t="shared" si="497"/>
        <v>969861.5675599213</v>
      </c>
      <c r="AQ250" s="20">
        <f t="shared" si="497"/>
        <v>0</v>
      </c>
      <c r="AR250" s="20">
        <f t="shared" si="497"/>
        <v>161.41603962502103</v>
      </c>
      <c r="AS250" s="20">
        <f t="shared" si="497"/>
        <v>169.88214056607868</v>
      </c>
      <c r="AT250" s="86">
        <f t="shared" si="497"/>
        <v>8446.5064129687125</v>
      </c>
      <c r="AU250" s="86">
        <f t="shared" si="497"/>
        <v>23133.854849821033</v>
      </c>
      <c r="AV250" s="20">
        <f t="shared" si="497"/>
        <v>0</v>
      </c>
      <c r="AW250" s="20">
        <f t="shared" si="497"/>
        <v>4617.9601098981975</v>
      </c>
      <c r="AX250" s="20">
        <f t="shared" si="497"/>
        <v>12647.977005098879</v>
      </c>
      <c r="AY250" s="20">
        <f t="shared" si="497"/>
        <v>0</v>
      </c>
      <c r="AZ250" s="20">
        <f t="shared" si="497"/>
        <v>1120.9280010480736</v>
      </c>
      <c r="BA250" s="20">
        <f t="shared" si="497"/>
        <v>3070.0723358868572</v>
      </c>
      <c r="BB250" s="20">
        <f t="shared" si="497"/>
        <v>0</v>
      </c>
      <c r="BC250" s="20">
        <f t="shared" si="497"/>
        <v>0.19634312216082042</v>
      </c>
      <c r="BD250" s="20">
        <f t="shared" si="497"/>
        <v>0.53775763217974648</v>
      </c>
      <c r="BF250" t="s">
        <v>195</v>
      </c>
      <c r="BG250" s="4">
        <f>BG223</f>
        <v>0</v>
      </c>
      <c r="BH250" s="4">
        <f>BH223</f>
        <v>0</v>
      </c>
      <c r="BJ250" s="85">
        <f t="shared" ref="BJ250:CE250" si="498">BJ223</f>
        <v>4708252.5701100044</v>
      </c>
      <c r="BK250" s="85">
        <f t="shared" si="498"/>
        <v>6038263.1284177881</v>
      </c>
      <c r="BL250" s="4">
        <f t="shared" si="498"/>
        <v>0</v>
      </c>
      <c r="BM250" s="4">
        <f t="shared" si="498"/>
        <v>2872697.1821794091</v>
      </c>
      <c r="BN250" s="4">
        <f t="shared" si="498"/>
        <v>3684190.9425981208</v>
      </c>
      <c r="BO250" s="4">
        <f t="shared" si="498"/>
        <v>0</v>
      </c>
      <c r="BP250" s="4">
        <f t="shared" si="498"/>
        <v>734369.41004701902</v>
      </c>
      <c r="BQ250" s="4">
        <f t="shared" si="498"/>
        <v>941817.72649066581</v>
      </c>
      <c r="BR250" s="20">
        <f t="shared" si="498"/>
        <v>0</v>
      </c>
      <c r="BS250" s="20">
        <f t="shared" si="498"/>
        <v>46.565451651479052</v>
      </c>
      <c r="BT250" s="20">
        <f t="shared" si="498"/>
        <v>59.719491590205351</v>
      </c>
      <c r="BU250" s="86">
        <f t="shared" si="498"/>
        <v>6082.1644798176449</v>
      </c>
      <c r="BV250" s="86">
        <f t="shared" si="498"/>
        <v>10765.643123354683</v>
      </c>
      <c r="BW250" s="20">
        <f t="shared" si="498"/>
        <v>0</v>
      </c>
      <c r="BX250" s="20">
        <f t="shared" si="498"/>
        <v>3710.9769500567841</v>
      </c>
      <c r="BY250" s="20">
        <f t="shared" si="498"/>
        <v>6568.5585478451849</v>
      </c>
      <c r="BZ250" s="20">
        <f t="shared" si="498"/>
        <v>0</v>
      </c>
      <c r="CA250" s="20">
        <f t="shared" si="498"/>
        <v>948.66523712177593</v>
      </c>
      <c r="CB250" s="20">
        <f t="shared" si="498"/>
        <v>1679.1705354689605</v>
      </c>
      <c r="CC250" s="20">
        <f t="shared" si="498"/>
        <v>0</v>
      </c>
      <c r="CD250" s="20">
        <f t="shared" si="498"/>
        <v>6.015368372956139E-2</v>
      </c>
      <c r="CE250" s="20">
        <f t="shared" si="498"/>
        <v>0.10647411686028936</v>
      </c>
      <c r="CG250" t="s">
        <v>195</v>
      </c>
      <c r="CH250" s="4">
        <f>CH223</f>
        <v>0</v>
      </c>
      <c r="CI250" s="4">
        <f>CI223</f>
        <v>0</v>
      </c>
      <c r="CK250" s="85">
        <f t="shared" ref="CK250:DF250" si="499">CK223</f>
        <v>2674907.0414953623</v>
      </c>
      <c r="CL250" s="85">
        <f t="shared" si="499"/>
        <v>4014672.9296163032</v>
      </c>
      <c r="CM250" s="4">
        <f t="shared" si="499"/>
        <v>0</v>
      </c>
      <c r="CN250" s="4">
        <f t="shared" si="499"/>
        <v>1620185.4117820009</v>
      </c>
      <c r="CO250" s="4">
        <f t="shared" si="499"/>
        <v>2431678.7135915579</v>
      </c>
      <c r="CP250" s="4">
        <f t="shared" si="499"/>
        <v>0</v>
      </c>
      <c r="CQ250" s="4">
        <f t="shared" si="499"/>
        <v>287296.08113663271</v>
      </c>
      <c r="CR250" s="4">
        <f t="shared" si="499"/>
        <v>431192.47952605464</v>
      </c>
      <c r="CS250" s="20">
        <f t="shared" si="499"/>
        <v>0</v>
      </c>
      <c r="CT250" s="20">
        <f t="shared" si="499"/>
        <v>56.914695149186798</v>
      </c>
      <c r="CU250" s="20">
        <f t="shared" si="499"/>
        <v>85.421243567802222</v>
      </c>
      <c r="CV250" s="86">
        <f t="shared" si="499"/>
        <v>1941.3053155094146</v>
      </c>
      <c r="CW250" s="86">
        <f t="shared" si="499"/>
        <v>10392.502962821023</v>
      </c>
      <c r="CX250" s="20">
        <f t="shared" si="499"/>
        <v>0</v>
      </c>
      <c r="CY250" s="20">
        <f t="shared" si="499"/>
        <v>1175.8444324274142</v>
      </c>
      <c r="CZ250" s="20">
        <f t="shared" si="499"/>
        <v>6294.7165755902161</v>
      </c>
      <c r="DA250" s="20">
        <f t="shared" si="499"/>
        <v>0</v>
      </c>
      <c r="DB250" s="20">
        <f t="shared" si="499"/>
        <v>208.50422118735753</v>
      </c>
      <c r="DC250" s="20">
        <f t="shared" si="499"/>
        <v>1116.1978072891104</v>
      </c>
      <c r="DD250" s="20">
        <f t="shared" si="499"/>
        <v>0</v>
      </c>
      <c r="DE250" s="20">
        <f t="shared" si="499"/>
        <v>4.1305659789189278E-2</v>
      </c>
      <c r="DF250" s="20">
        <f t="shared" si="499"/>
        <v>0.22112399750359876</v>
      </c>
      <c r="DH250" t="s">
        <v>195</v>
      </c>
      <c r="DI250" s="4">
        <f>DI223</f>
        <v>0</v>
      </c>
      <c r="DJ250" s="4">
        <f>DJ223</f>
        <v>0</v>
      </c>
      <c r="DL250" s="85">
        <f t="shared" ref="DL250:EG250" si="500">DL223</f>
        <v>16007391.274421869</v>
      </c>
      <c r="DM250" s="85">
        <f t="shared" si="500"/>
        <v>11046608.364156524</v>
      </c>
      <c r="DN250" s="4">
        <f t="shared" si="500"/>
        <v>0</v>
      </c>
      <c r="DO250" s="4">
        <f t="shared" si="500"/>
        <v>6500299.4533911124</v>
      </c>
      <c r="DP250" s="4">
        <f t="shared" si="500"/>
        <v>4485819.149438248</v>
      </c>
      <c r="DQ250" s="4">
        <f t="shared" si="500"/>
        <v>0</v>
      </c>
      <c r="DR250" s="4">
        <f t="shared" si="500"/>
        <v>2127186.5646050991</v>
      </c>
      <c r="DS250" s="4">
        <f t="shared" si="500"/>
        <v>1467959.1754738777</v>
      </c>
      <c r="DT250" s="20">
        <f t="shared" si="500"/>
        <v>0</v>
      </c>
      <c r="DU250" s="20">
        <f t="shared" si="500"/>
        <v>93.630101527647184</v>
      </c>
      <c r="DV250" s="20">
        <f t="shared" si="500"/>
        <v>64.613592867241721</v>
      </c>
      <c r="DW250" s="86">
        <f t="shared" si="500"/>
        <v>12627.053635798409</v>
      </c>
      <c r="DX250" s="86">
        <f t="shared" si="500"/>
        <v>29055.75237926875</v>
      </c>
      <c r="DY250" s="20">
        <f t="shared" si="500"/>
        <v>0</v>
      </c>
      <c r="DZ250" s="20">
        <f t="shared" si="500"/>
        <v>5127.6081429880014</v>
      </c>
      <c r="EA250" s="20">
        <f t="shared" si="500"/>
        <v>11798.992607285383</v>
      </c>
      <c r="EB250" s="20">
        <f t="shared" si="500"/>
        <v>0</v>
      </c>
      <c r="EC250" s="20">
        <f t="shared" si="500"/>
        <v>681.39642264836903</v>
      </c>
      <c r="ED250" s="20">
        <f t="shared" si="500"/>
        <v>1567.9418413540861</v>
      </c>
      <c r="EE250" s="20">
        <f t="shared" si="500"/>
        <v>0</v>
      </c>
      <c r="EF250" s="20">
        <f t="shared" si="500"/>
        <v>2.9992299356679311E-2</v>
      </c>
      <c r="EG250" s="20">
        <f t="shared" si="500"/>
        <v>6.9014423200196851E-2</v>
      </c>
      <c r="EI250" t="s">
        <v>195</v>
      </c>
      <c r="EJ250" s="81"/>
      <c r="EK250" s="81"/>
      <c r="EL250" s="81"/>
      <c r="EM250" s="87"/>
      <c r="EN250" s="87"/>
      <c r="EO250" s="81"/>
      <c r="EP250" s="81"/>
      <c r="EQ250" s="81"/>
      <c r="ER250" s="81"/>
      <c r="ES250" s="81"/>
      <c r="ET250" s="81"/>
      <c r="EU250" s="81"/>
      <c r="EV250" s="81"/>
      <c r="EW250" s="81"/>
      <c r="EX250" s="87"/>
      <c r="EY250" s="87"/>
      <c r="EZ250" s="81"/>
      <c r="FA250" s="81"/>
      <c r="FB250" s="81"/>
      <c r="FC250" s="81"/>
      <c r="FD250" s="81"/>
      <c r="FE250" s="81"/>
      <c r="FF250" s="81"/>
      <c r="FG250" s="81"/>
      <c r="FH250" s="81"/>
      <c r="FJ250" t="s">
        <v>195</v>
      </c>
      <c r="FK250" s="4">
        <f>FK223</f>
        <v>0</v>
      </c>
      <c r="FL250" s="4">
        <f>FL223</f>
        <v>0</v>
      </c>
      <c r="FN250" s="85">
        <f t="shared" ref="FN250:GI250" si="501">FN223</f>
        <v>3424107.5327556902</v>
      </c>
      <c r="FO250" s="85">
        <f t="shared" si="501"/>
        <v>5092989.4416508712</v>
      </c>
      <c r="FP250" s="4">
        <f t="shared" si="501"/>
        <v>0</v>
      </c>
      <c r="FQ250" s="4">
        <f t="shared" si="501"/>
        <v>2073974.5295381502</v>
      </c>
      <c r="FR250" s="4">
        <f t="shared" si="501"/>
        <v>3084812.6935691894</v>
      </c>
      <c r="FS250" s="4">
        <f t="shared" si="501"/>
        <v>0</v>
      </c>
      <c r="FT250" s="4">
        <f t="shared" si="501"/>
        <v>367763.31300140981</v>
      </c>
      <c r="FU250" s="4">
        <f t="shared" si="501"/>
        <v>547008.1334260375</v>
      </c>
      <c r="FV250" s="20">
        <f t="shared" si="501"/>
        <v>0</v>
      </c>
      <c r="FW250" s="20">
        <f t="shared" si="501"/>
        <v>73.160058697400402</v>
      </c>
      <c r="FX250" s="20">
        <f t="shared" si="501"/>
        <v>108.81767086226714</v>
      </c>
      <c r="FY250" s="86">
        <f t="shared" si="501"/>
        <v>3771.0007616648645</v>
      </c>
      <c r="FZ250" s="86">
        <f t="shared" si="501"/>
        <v>13777.355832452315</v>
      </c>
      <c r="GA250" s="20">
        <f t="shared" si="501"/>
        <v>0</v>
      </c>
      <c r="GB250" s="20">
        <f t="shared" si="501"/>
        <v>2284.0870082919555</v>
      </c>
      <c r="GC250" s="20">
        <f t="shared" si="501"/>
        <v>8344.9146405440079</v>
      </c>
      <c r="GD250" s="20">
        <f t="shared" si="501"/>
        <v>0</v>
      </c>
      <c r="GE250" s="20">
        <f t="shared" si="501"/>
        <v>405.02108072657336</v>
      </c>
      <c r="GF250" s="20">
        <f t="shared" si="501"/>
        <v>1479.7450070921811</v>
      </c>
      <c r="GG250" s="20">
        <f t="shared" si="501"/>
        <v>0</v>
      </c>
      <c r="GH250" s="20">
        <f t="shared" si="501"/>
        <v>8.0571837897074478E-2</v>
      </c>
      <c r="GI250" s="20">
        <f t="shared" si="501"/>
        <v>0.29436930696682662</v>
      </c>
      <c r="GK250" t="s">
        <v>195</v>
      </c>
      <c r="GL250">
        <f>GL225</f>
        <v>0</v>
      </c>
      <c r="GM250">
        <f t="shared" ref="GM250:HI250" si="502">GM225</f>
        <v>0</v>
      </c>
      <c r="GN250">
        <f t="shared" si="502"/>
        <v>0</v>
      </c>
      <c r="GO250" s="84">
        <f t="shared" si="502"/>
        <v>2467862.7875164598</v>
      </c>
      <c r="GP250" s="84">
        <f t="shared" si="502"/>
        <v>1421624.1857121037</v>
      </c>
      <c r="GQ250">
        <f t="shared" si="502"/>
        <v>0</v>
      </c>
      <c r="GR250">
        <f t="shared" si="502"/>
        <v>1517154.4269543751</v>
      </c>
      <c r="GS250">
        <f t="shared" si="502"/>
        <v>873964.07844418765</v>
      </c>
      <c r="GT250">
        <f t="shared" si="502"/>
        <v>0</v>
      </c>
      <c r="GU250">
        <f t="shared" si="502"/>
        <v>415193.92121272354</v>
      </c>
      <c r="GV250">
        <f t="shared" si="502"/>
        <v>239174.4480861729</v>
      </c>
      <c r="GW250">
        <f t="shared" si="502"/>
        <v>0</v>
      </c>
      <c r="GX250">
        <f t="shared" si="502"/>
        <v>26.326930560712238</v>
      </c>
      <c r="GY250">
        <f t="shared" si="502"/>
        <v>15.165754518441599</v>
      </c>
      <c r="GZ250" s="84">
        <f t="shared" si="502"/>
        <v>2455.9622609808248</v>
      </c>
      <c r="HA250" s="84">
        <f t="shared" si="502"/>
        <v>3976.5510535571793</v>
      </c>
      <c r="HB250">
        <f t="shared" si="502"/>
        <v>0</v>
      </c>
      <c r="HC250">
        <f t="shared" si="502"/>
        <v>1509.8384057363573</v>
      </c>
      <c r="HD250">
        <f t="shared" si="502"/>
        <v>2444.6424110092953</v>
      </c>
      <c r="HE250">
        <f t="shared" si="502"/>
        <v>0</v>
      </c>
      <c r="HF250">
        <f t="shared" si="502"/>
        <v>413.19177332110644</v>
      </c>
      <c r="HG250">
        <f t="shared" si="502"/>
        <v>669.01605436926275</v>
      </c>
      <c r="HH250">
        <f t="shared" si="502"/>
        <v>0</v>
      </c>
      <c r="HI250">
        <f t="shared" si="502"/>
        <v>2.6199976851079589E-2</v>
      </c>
      <c r="HJ250">
        <f>HJ225</f>
        <v>4.2421476586014896E-2</v>
      </c>
      <c r="HL250" t="s">
        <v>195</v>
      </c>
      <c r="HM250" s="81"/>
      <c r="HN250" s="81"/>
      <c r="HO250" s="81"/>
      <c r="HP250" s="87"/>
      <c r="HQ250" s="87"/>
      <c r="HR250" s="81"/>
      <c r="HS250" s="81"/>
      <c r="HT250" s="81"/>
      <c r="HU250" s="81"/>
      <c r="HV250" s="81"/>
      <c r="HW250" s="81"/>
      <c r="HX250" s="81"/>
      <c r="HY250" s="81"/>
      <c r="HZ250" s="81"/>
      <c r="IA250" s="87"/>
      <c r="IB250" s="87"/>
      <c r="IC250" s="81"/>
      <c r="ID250" s="81"/>
      <c r="IE250" s="81"/>
      <c r="IF250" s="81"/>
      <c r="IG250" s="81"/>
      <c r="IH250" s="81"/>
      <c r="II250" s="81"/>
      <c r="IJ250" s="81"/>
      <c r="IK250" s="81"/>
    </row>
    <row r="251" spans="30:245" x14ac:dyDescent="0.3">
      <c r="AD251">
        <v>250</v>
      </c>
      <c r="AE251" t="s">
        <v>196</v>
      </c>
      <c r="AF251" s="4">
        <f>AF228+AF229+AF225+AF224+AF227+AF226</f>
        <v>183103027.91147307</v>
      </c>
      <c r="AG251" s="4">
        <f>AG228+AG229+AG225+AG224+AG227+AG226</f>
        <v>0</v>
      </c>
      <c r="AI251" s="84">
        <f t="shared" ref="AI251:BD251" si="503">AI228+AI229+AI225+AI224+AI227+AI226</f>
        <v>52477252.934125051</v>
      </c>
      <c r="AJ251" s="84">
        <f t="shared" si="503"/>
        <v>53493866.518854737</v>
      </c>
      <c r="AK251">
        <f t="shared" si="503"/>
        <v>133536687.82719702</v>
      </c>
      <c r="AL251">
        <f t="shared" si="503"/>
        <v>38260827.243059799</v>
      </c>
      <c r="AM251">
        <f t="shared" si="503"/>
        <v>38439505.262186676</v>
      </c>
      <c r="AN251">
        <f t="shared" si="503"/>
        <v>50082818.743223384</v>
      </c>
      <c r="AO251">
        <f t="shared" si="503"/>
        <v>11999825.500268195</v>
      </c>
      <c r="AP251">
        <f t="shared" si="503"/>
        <v>14796747.420810221</v>
      </c>
      <c r="AQ251" s="20">
        <f t="shared" si="503"/>
        <v>3751.5672193262039</v>
      </c>
      <c r="AR251" s="20">
        <f t="shared" si="503"/>
        <v>1077.4574504509649</v>
      </c>
      <c r="AS251" s="20">
        <f t="shared" si="503"/>
        <v>1244.8242258961393</v>
      </c>
      <c r="AT251" s="86">
        <f t="shared" si="503"/>
        <v>115467.80591778699</v>
      </c>
      <c r="AU251" s="86">
        <f t="shared" si="503"/>
        <v>222975.17641414993</v>
      </c>
      <c r="AV251" s="20">
        <f t="shared" si="503"/>
        <v>0</v>
      </c>
      <c r="AW251" s="20">
        <f t="shared" si="503"/>
        <v>82457.692558865994</v>
      </c>
      <c r="AX251" s="20">
        <f t="shared" si="503"/>
        <v>159710.10302843305</v>
      </c>
      <c r="AY251" s="20">
        <f t="shared" si="503"/>
        <v>0</v>
      </c>
      <c r="AZ251" s="20">
        <f t="shared" si="503"/>
        <v>27910.598803539291</v>
      </c>
      <c r="BA251" s="20">
        <f t="shared" si="503"/>
        <v>57647.828707260305</v>
      </c>
      <c r="BB251" s="20">
        <f t="shared" si="503"/>
        <v>0</v>
      </c>
      <c r="BC251" s="20">
        <f t="shared" si="503"/>
        <v>2.5596307131134717</v>
      </c>
      <c r="BD251" s="20">
        <f t="shared" si="503"/>
        <v>5.0613713418095641</v>
      </c>
      <c r="BF251" t="s">
        <v>196</v>
      </c>
      <c r="BG251" s="4">
        <f>BG228+BG229+BG225+BG224+BG227+BG226</f>
        <v>183103027.91147307</v>
      </c>
      <c r="BH251" s="4">
        <f>BH228+BH229+BH225+BH224+BH227+BH226</f>
        <v>0</v>
      </c>
      <c r="BJ251" s="84">
        <f t="shared" ref="BJ251:CE251" si="504">BJ228+BJ229+BJ225+BJ224+BJ227+BJ226</f>
        <v>50314366.969547071</v>
      </c>
      <c r="BK251" s="84">
        <f t="shared" si="504"/>
        <v>47577792.688347645</v>
      </c>
      <c r="BL251">
        <f t="shared" si="504"/>
        <v>137536047.66934302</v>
      </c>
      <c r="BM251">
        <f t="shared" si="504"/>
        <v>38031005.956205554</v>
      </c>
      <c r="BN251">
        <f t="shared" si="504"/>
        <v>37603116.182381503</v>
      </c>
      <c r="BO251">
        <f t="shared" si="504"/>
        <v>137536047.66934302</v>
      </c>
      <c r="BP251">
        <f t="shared" si="504"/>
        <v>13493765.872353068</v>
      </c>
      <c r="BQ251">
        <f t="shared" si="504"/>
        <v>13284815.714169096</v>
      </c>
      <c r="BR251" s="20">
        <f t="shared" si="504"/>
        <v>28162.582447203848</v>
      </c>
      <c r="BS251" s="20">
        <f t="shared" si="504"/>
        <v>2495.4519940245564</v>
      </c>
      <c r="BT251" s="20">
        <f t="shared" si="504"/>
        <v>5265.1366725905482</v>
      </c>
      <c r="BU251" s="86">
        <f t="shared" si="504"/>
        <v>89382.571845814644</v>
      </c>
      <c r="BV251" s="86">
        <f t="shared" si="504"/>
        <v>84826.634047979518</v>
      </c>
      <c r="BW251" s="20">
        <f t="shared" si="504"/>
        <v>0</v>
      </c>
      <c r="BX251" s="20">
        <f t="shared" si="504"/>
        <v>67325.347231254927</v>
      </c>
      <c r="BY251" s="20">
        <f t="shared" si="504"/>
        <v>67042.74400371121</v>
      </c>
      <c r="BZ251" s="20">
        <f t="shared" si="504"/>
        <v>0</v>
      </c>
      <c r="CA251" s="20">
        <f t="shared" si="504"/>
        <v>23473.121634755029</v>
      </c>
      <c r="CB251" s="20">
        <f t="shared" si="504"/>
        <v>23685.550281038191</v>
      </c>
      <c r="CC251" s="20">
        <f t="shared" si="504"/>
        <v>0</v>
      </c>
      <c r="CD251" s="20">
        <f t="shared" si="504"/>
        <v>4.335385788403908</v>
      </c>
      <c r="CE251" s="20">
        <f t="shared" si="504"/>
        <v>9.3872329190214607</v>
      </c>
      <c r="CG251" t="s">
        <v>196</v>
      </c>
      <c r="CH251" s="4">
        <f>CH228+CH229+CH225+CH224+CH227+CH226</f>
        <v>183103027.91147307</v>
      </c>
      <c r="CI251" s="4">
        <f>CI228+CI229+CI225+CI224+CI227+CI226</f>
        <v>0</v>
      </c>
      <c r="CK251" s="84">
        <f t="shared" ref="CK251:DF251" si="505">CK228+CK229+CK225+CK224+CK227+CK226</f>
        <v>26710399.505095057</v>
      </c>
      <c r="CL251" s="84">
        <f t="shared" si="505"/>
        <v>42352891.354220532</v>
      </c>
      <c r="CM251">
        <f t="shared" si="505"/>
        <v>88715479.326289847</v>
      </c>
      <c r="CN251">
        <f t="shared" si="505"/>
        <v>16482240.767467771</v>
      </c>
      <c r="CO251">
        <f t="shared" si="505"/>
        <v>27770681.229865801</v>
      </c>
      <c r="CP251">
        <f t="shared" si="505"/>
        <v>34724951.489513941</v>
      </c>
      <c r="CQ251">
        <f t="shared" si="505"/>
        <v>3483457.5700985175</v>
      </c>
      <c r="CR251">
        <f t="shared" si="505"/>
        <v>8345389.1669006515</v>
      </c>
      <c r="CS251" s="20">
        <f t="shared" si="505"/>
        <v>6879.1750318239319</v>
      </c>
      <c r="CT251" s="20">
        <f t="shared" si="505"/>
        <v>690.08920999864029</v>
      </c>
      <c r="CU251" s="20">
        <f t="shared" si="505"/>
        <v>1653.2605612172867</v>
      </c>
      <c r="CV251" s="86">
        <f t="shared" si="505"/>
        <v>50541.760893486186</v>
      </c>
      <c r="CW251" s="86">
        <f t="shared" si="505"/>
        <v>109635.96701384141</v>
      </c>
      <c r="CX251" s="20">
        <f t="shared" si="505"/>
        <v>0</v>
      </c>
      <c r="CY251" s="20">
        <f t="shared" si="505"/>
        <v>29236.102275430527</v>
      </c>
      <c r="CZ251" s="20">
        <f t="shared" si="505"/>
        <v>71888.019776625326</v>
      </c>
      <c r="DA251" s="20">
        <f t="shared" si="505"/>
        <v>0</v>
      </c>
      <c r="DB251" s="20">
        <f t="shared" si="505"/>
        <v>7660.9344787505142</v>
      </c>
      <c r="DC251" s="20">
        <f t="shared" si="505"/>
        <v>21603.125127106876</v>
      </c>
      <c r="DD251" s="20">
        <f t="shared" si="505"/>
        <v>0</v>
      </c>
      <c r="DE251" s="20">
        <f t="shared" si="505"/>
        <v>1.5176668915599199</v>
      </c>
      <c r="DF251" s="20">
        <f t="shared" si="505"/>
        <v>4.2796799594850059</v>
      </c>
      <c r="DH251" t="s">
        <v>196</v>
      </c>
      <c r="DI251" s="4">
        <f>DI228+DI229+DI225+DI224+DI227+DI226</f>
        <v>183103027.91147307</v>
      </c>
      <c r="DJ251" s="4">
        <f>DJ228+DJ229+DJ225+DJ224+DJ227+DJ226</f>
        <v>0</v>
      </c>
      <c r="DL251" s="84">
        <f t="shared" ref="DL251:EG251" si="506">DL228+DL229+DL225+DL224+DL227+DL226</f>
        <v>67330896.185678363</v>
      </c>
      <c r="DM251" s="84">
        <f t="shared" si="506"/>
        <v>127823808.00267386</v>
      </c>
      <c r="DN251">
        <f t="shared" si="506"/>
        <v>78016169.138863608</v>
      </c>
      <c r="DO251">
        <f t="shared" si="506"/>
        <v>35793492.192707591</v>
      </c>
      <c r="DP251">
        <f t="shared" si="506"/>
        <v>73374942.113571346</v>
      </c>
      <c r="DQ251">
        <f t="shared" si="506"/>
        <v>50368490.754047804</v>
      </c>
      <c r="DR251">
        <f t="shared" si="506"/>
        <v>15923984.313701021</v>
      </c>
      <c r="DS251">
        <f t="shared" si="506"/>
        <v>45539048.532923415</v>
      </c>
      <c r="DT251" s="20">
        <f t="shared" si="506"/>
        <v>2458.2939067549519</v>
      </c>
      <c r="DU251" s="20">
        <f t="shared" si="506"/>
        <v>777.12693178304153</v>
      </c>
      <c r="DV251" s="20">
        <f t="shared" si="506"/>
        <v>2159.8528032128725</v>
      </c>
      <c r="DW251" s="86">
        <f t="shared" si="506"/>
        <v>131578.53173757964</v>
      </c>
      <c r="DX251" s="86">
        <f t="shared" si="506"/>
        <v>336213.32367968606</v>
      </c>
      <c r="DY251" s="20">
        <f t="shared" si="506"/>
        <v>0</v>
      </c>
      <c r="DZ251" s="20">
        <f t="shared" si="506"/>
        <v>70740.931888313949</v>
      </c>
      <c r="EA251" s="20">
        <f t="shared" si="506"/>
        <v>192997.16968447965</v>
      </c>
      <c r="EB251" s="20">
        <f t="shared" si="506"/>
        <v>0</v>
      </c>
      <c r="EC251" s="20">
        <f t="shared" si="506"/>
        <v>18707.10329065696</v>
      </c>
      <c r="ED251" s="20">
        <f t="shared" si="506"/>
        <v>70386.035697895786</v>
      </c>
      <c r="EE251" s="20">
        <f t="shared" si="506"/>
        <v>0</v>
      </c>
      <c r="EF251" s="20">
        <f t="shared" si="506"/>
        <v>0.91297464384131166</v>
      </c>
      <c r="EG251" s="20">
        <f t="shared" si="506"/>
        <v>3.3331334058806048</v>
      </c>
      <c r="EI251" t="s">
        <v>196</v>
      </c>
      <c r="EJ251">
        <f>EJ225</f>
        <v>0</v>
      </c>
      <c r="EK251">
        <f>EK225</f>
        <v>0</v>
      </c>
      <c r="EL251">
        <f t="shared" ref="EL251:FH251" si="507">EL225</f>
        <v>0</v>
      </c>
      <c r="EM251" s="84">
        <f t="shared" si="507"/>
        <v>38889783.592223071</v>
      </c>
      <c r="EN251" s="84">
        <f t="shared" si="507"/>
        <v>12897708.879467696</v>
      </c>
      <c r="EO251">
        <f t="shared" si="507"/>
        <v>0</v>
      </c>
      <c r="EP251">
        <f t="shared" si="507"/>
        <v>8101856.6808415977</v>
      </c>
      <c r="EQ251">
        <f t="shared" si="507"/>
        <v>2686962.4667585362</v>
      </c>
      <c r="ER251">
        <f t="shared" si="507"/>
        <v>0</v>
      </c>
      <c r="ES251">
        <f t="shared" si="507"/>
        <v>1930571.9241718384</v>
      </c>
      <c r="ET251">
        <f t="shared" si="507"/>
        <v>640269.81764489657</v>
      </c>
      <c r="EU251">
        <f t="shared" si="507"/>
        <v>0</v>
      </c>
      <c r="EV251">
        <f t="shared" si="507"/>
        <v>1498.4175745701409</v>
      </c>
      <c r="EW251">
        <f t="shared" si="507"/>
        <v>496.9468038014096</v>
      </c>
      <c r="EX251" s="84">
        <f t="shared" si="507"/>
        <v>125267.08002312381</v>
      </c>
      <c r="EY251" s="84">
        <f t="shared" si="507"/>
        <v>6354.6080883549439</v>
      </c>
      <c r="EZ251">
        <f t="shared" si="507"/>
        <v>0</v>
      </c>
      <c r="FA251">
        <f t="shared" si="507"/>
        <v>26096.723494697384</v>
      </c>
      <c r="FB251">
        <f t="shared" si="507"/>
        <v>1323.847016856736</v>
      </c>
      <c r="FC251">
        <f t="shared" si="507"/>
        <v>0</v>
      </c>
      <c r="FD251">
        <f t="shared" si="507"/>
        <v>6218.5254166338646</v>
      </c>
      <c r="FE251">
        <f t="shared" si="507"/>
        <v>315.45631863445533</v>
      </c>
      <c r="FF251">
        <f t="shared" si="507"/>
        <v>0</v>
      </c>
      <c r="FG251">
        <f t="shared" si="507"/>
        <v>4.8265219521372815</v>
      </c>
      <c r="FH251">
        <f t="shared" si="507"/>
        <v>0.24484210400699521</v>
      </c>
      <c r="FJ251" t="s">
        <v>196</v>
      </c>
      <c r="FK251" s="4">
        <f>FK228+FK229+FK225+FK224+FK227+FK226</f>
        <v>183103027.91147307</v>
      </c>
      <c r="FL251" s="4">
        <f>FL228+FL229+FL225+FL224+FL227+FL226</f>
        <v>0</v>
      </c>
      <c r="FN251" s="84">
        <f t="shared" ref="FN251:GI251" si="508">FN228+FN229+FN225+FN224+FN227+FN226</f>
        <v>40740206.603707172</v>
      </c>
      <c r="FO251" s="84">
        <f t="shared" si="508"/>
        <v>54837442.718150891</v>
      </c>
      <c r="FP251">
        <f t="shared" si="508"/>
        <v>88715479.326289847</v>
      </c>
      <c r="FQ251">
        <f t="shared" si="508"/>
        <v>24244765.13456833</v>
      </c>
      <c r="FR251">
        <f t="shared" si="508"/>
        <v>35368704.486219272</v>
      </c>
      <c r="FS251">
        <f t="shared" si="508"/>
        <v>34724951.489513941</v>
      </c>
      <c r="FT251">
        <f t="shared" si="508"/>
        <v>5694364.5098550115</v>
      </c>
      <c r="FU251">
        <f t="shared" si="508"/>
        <v>10470980.874559129</v>
      </c>
      <c r="FV251" s="20">
        <f t="shared" si="508"/>
        <v>6907.9198479688566</v>
      </c>
      <c r="FW251" s="20">
        <f t="shared" si="508"/>
        <v>1132.7939113485997</v>
      </c>
      <c r="FX251" s="20">
        <f t="shared" si="508"/>
        <v>2083.0179311528182</v>
      </c>
      <c r="FY251" s="86">
        <f t="shared" si="508"/>
        <v>90242.015841437984</v>
      </c>
      <c r="FZ251" s="86">
        <f t="shared" si="508"/>
        <v>148344.10515188257</v>
      </c>
      <c r="GA251" s="20">
        <f t="shared" si="508"/>
        <v>0</v>
      </c>
      <c r="GB251" s="20">
        <f t="shared" si="508"/>
        <v>51372.330054502927</v>
      </c>
      <c r="GC251" s="20">
        <f t="shared" si="508"/>
        <v>95678.035979109089</v>
      </c>
      <c r="GD251" s="20">
        <f t="shared" si="508"/>
        <v>0</v>
      </c>
      <c r="GE251" s="20">
        <f t="shared" si="508"/>
        <v>13892.632932704817</v>
      </c>
      <c r="GF251" s="20">
        <f t="shared" si="508"/>
        <v>28325.68790420299</v>
      </c>
      <c r="GG251" s="20">
        <f t="shared" si="508"/>
        <v>0</v>
      </c>
      <c r="GH251" s="20">
        <f t="shared" si="508"/>
        <v>2.7636955750782737</v>
      </c>
      <c r="GI251" s="20">
        <f t="shared" si="508"/>
        <v>5.6348986330449753</v>
      </c>
      <c r="GK251" t="s">
        <v>196</v>
      </c>
      <c r="GL251">
        <f>SUM(GL226:GL231)</f>
        <v>183103027.91147307</v>
      </c>
      <c r="GM251">
        <f t="shared" ref="GM251:HI251" si="509">SUM(GM226:GM231)</f>
        <v>0</v>
      </c>
      <c r="GN251">
        <f t="shared" si="509"/>
        <v>0</v>
      </c>
      <c r="GO251" s="84">
        <f t="shared" si="509"/>
        <v>16697356.817363814</v>
      </c>
      <c r="GP251" s="84">
        <f t="shared" si="509"/>
        <v>8465380.5473874453</v>
      </c>
      <c r="GQ251">
        <f t="shared" si="509"/>
        <v>155503476.29859674</v>
      </c>
      <c r="GR251">
        <f t="shared" si="509"/>
        <v>12406898.919056766</v>
      </c>
      <c r="GS251">
        <f t="shared" si="509"/>
        <v>6719200.7828670843</v>
      </c>
      <c r="GT251">
        <f t="shared" si="509"/>
        <v>6980927.1196171595</v>
      </c>
      <c r="GU251">
        <f t="shared" si="509"/>
        <v>3178452.1552243298</v>
      </c>
      <c r="GV251">
        <f t="shared" si="509"/>
        <v>1061157.423947202</v>
      </c>
      <c r="GW251">
        <f t="shared" si="509"/>
        <v>2339.0481899495608</v>
      </c>
      <c r="GX251">
        <f t="shared" si="509"/>
        <v>572.48668765105197</v>
      </c>
      <c r="GY251">
        <f t="shared" si="509"/>
        <v>186.74327006161442</v>
      </c>
      <c r="GZ251" s="84">
        <f t="shared" si="509"/>
        <v>35733.523468407257</v>
      </c>
      <c r="HA251" s="84">
        <f t="shared" si="509"/>
        <v>23679.266484632801</v>
      </c>
      <c r="HB251">
        <f t="shared" si="509"/>
        <v>0</v>
      </c>
      <c r="HC251">
        <f t="shared" si="509"/>
        <v>25612.65572887606</v>
      </c>
      <c r="HD251">
        <f t="shared" si="509"/>
        <v>18794.872245922321</v>
      </c>
      <c r="HE251">
        <f t="shared" si="509"/>
        <v>0</v>
      </c>
      <c r="HF251">
        <f t="shared" si="509"/>
        <v>6741.4380015410534</v>
      </c>
      <c r="HG251">
        <f t="shared" si="509"/>
        <v>2968.257514607184</v>
      </c>
      <c r="HH251">
        <f t="shared" si="509"/>
        <v>0</v>
      </c>
      <c r="HI251">
        <f t="shared" si="509"/>
        <v>1.0646117053190893</v>
      </c>
      <c r="HJ251">
        <f>SUM(HJ226:HJ231)</f>
        <v>0.52235615767626686</v>
      </c>
      <c r="HL251" t="s">
        <v>196</v>
      </c>
      <c r="HM251">
        <f>HM225</f>
        <v>0</v>
      </c>
      <c r="HN251">
        <f>HN225</f>
        <v>0</v>
      </c>
      <c r="HO251">
        <f t="shared" ref="HO251:IK251" si="510">HO225</f>
        <v>0</v>
      </c>
      <c r="HP251" s="84">
        <f t="shared" si="510"/>
        <v>38889783.592223071</v>
      </c>
      <c r="HQ251" s="84">
        <f t="shared" si="510"/>
        <v>12897708.879467696</v>
      </c>
      <c r="HR251">
        <f t="shared" si="510"/>
        <v>0</v>
      </c>
      <c r="HS251">
        <f t="shared" si="510"/>
        <v>8101856.6808415977</v>
      </c>
      <c r="HT251">
        <f t="shared" si="510"/>
        <v>2686962.4667585362</v>
      </c>
      <c r="HU251">
        <f t="shared" si="510"/>
        <v>0</v>
      </c>
      <c r="HV251">
        <f t="shared" si="510"/>
        <v>12200607.098120077</v>
      </c>
      <c r="HW251">
        <f t="shared" si="510"/>
        <v>1331977511.4245272</v>
      </c>
      <c r="HX251">
        <f t="shared" si="510"/>
        <v>0</v>
      </c>
      <c r="HY251">
        <f t="shared" si="510"/>
        <v>9507.8804138093201</v>
      </c>
      <c r="HZ251">
        <f t="shared" si="510"/>
        <v>1038004.3214783228</v>
      </c>
      <c r="IA251" s="84">
        <f t="shared" si="510"/>
        <v>125267.08002312381</v>
      </c>
      <c r="IB251" s="84">
        <f t="shared" si="510"/>
        <v>6354.6080883549439</v>
      </c>
      <c r="IC251">
        <f t="shared" si="510"/>
        <v>0</v>
      </c>
      <c r="ID251">
        <f t="shared" si="510"/>
        <v>26096.723494697384</v>
      </c>
      <c r="IE251">
        <f t="shared" si="510"/>
        <v>1323.847016856736</v>
      </c>
      <c r="IF251">
        <f t="shared" si="510"/>
        <v>0</v>
      </c>
      <c r="IG251">
        <f t="shared" si="510"/>
        <v>6218.5254166338646</v>
      </c>
      <c r="IH251">
        <f t="shared" si="510"/>
        <v>315.45631863445533</v>
      </c>
      <c r="II251">
        <f t="shared" si="510"/>
        <v>0</v>
      </c>
      <c r="IJ251">
        <f t="shared" si="510"/>
        <v>4.8460699976723944</v>
      </c>
      <c r="IK251">
        <f t="shared" si="510"/>
        <v>0.24583374656979803</v>
      </c>
    </row>
    <row r="252" spans="30:245" x14ac:dyDescent="0.3">
      <c r="AD252">
        <v>251</v>
      </c>
      <c r="AE252" t="s">
        <v>360</v>
      </c>
      <c r="AF252" s="4">
        <f>AF230+AF231</f>
        <v>0</v>
      </c>
      <c r="AG252" s="4">
        <f>AG230+AG231</f>
        <v>0</v>
      </c>
      <c r="AI252" s="85">
        <f t="shared" ref="AI252:BD252" si="511">AI230+AI231</f>
        <v>382053.88473886607</v>
      </c>
      <c r="AJ252" s="85">
        <f t="shared" si="511"/>
        <v>20019401.223913014</v>
      </c>
      <c r="AK252" s="4">
        <f t="shared" si="511"/>
        <v>0</v>
      </c>
      <c r="AL252" s="4">
        <f t="shared" si="511"/>
        <v>297090.90407037653</v>
      </c>
      <c r="AM252" s="4">
        <f t="shared" si="511"/>
        <v>11976607.58163731</v>
      </c>
      <c r="AN252" s="4">
        <f t="shared" si="511"/>
        <v>0</v>
      </c>
      <c r="AO252" s="4">
        <f t="shared" si="511"/>
        <v>218743.22760271668</v>
      </c>
      <c r="AP252" s="4">
        <f t="shared" si="511"/>
        <v>8841644.8222679943</v>
      </c>
      <c r="AQ252" s="20">
        <f t="shared" si="511"/>
        <v>0</v>
      </c>
      <c r="AR252" s="20">
        <f t="shared" si="511"/>
        <v>16.385457981735517</v>
      </c>
      <c r="AS252" s="20">
        <f t="shared" si="511"/>
        <v>662.30347477465102</v>
      </c>
      <c r="AT252" s="86">
        <f t="shared" si="511"/>
        <v>1219.0768613377033</v>
      </c>
      <c r="AU252" s="86">
        <f t="shared" si="511"/>
        <v>41452.347038881715</v>
      </c>
      <c r="AV252" s="20">
        <f t="shared" si="511"/>
        <v>0</v>
      </c>
      <c r="AW252" s="20">
        <f t="shared" si="511"/>
        <v>957.0432265627727</v>
      </c>
      <c r="AX252" s="20">
        <f t="shared" si="511"/>
        <v>25026.598716906821</v>
      </c>
      <c r="AY252" s="20">
        <f t="shared" si="511"/>
        <v>0</v>
      </c>
      <c r="AZ252" s="20">
        <f t="shared" si="511"/>
        <v>704.59618137014127</v>
      </c>
      <c r="BA252" s="20">
        <f t="shared" si="511"/>
        <v>18473.77323963683</v>
      </c>
      <c r="BB252" s="20">
        <f t="shared" si="511"/>
        <v>0</v>
      </c>
      <c r="BC252" s="20">
        <f t="shared" si="511"/>
        <v>5.2779376305538091E-2</v>
      </c>
      <c r="BD252" s="20">
        <f t="shared" si="511"/>
        <v>1.3838199175333921</v>
      </c>
      <c r="BF252" t="s">
        <v>360</v>
      </c>
      <c r="BG252" s="4">
        <f>BG230+BG231</f>
        <v>0</v>
      </c>
      <c r="BH252" s="4">
        <f>BH230+BH231</f>
        <v>0</v>
      </c>
      <c r="BJ252" s="85">
        <f t="shared" ref="BJ252:CE252" si="512">BJ230+BJ231</f>
        <v>474771.94447606639</v>
      </c>
      <c r="BK252" s="85">
        <f t="shared" si="512"/>
        <v>18061985.196353756</v>
      </c>
      <c r="BL252" s="4">
        <f t="shared" si="512"/>
        <v>0</v>
      </c>
      <c r="BM252" s="4">
        <f t="shared" si="512"/>
        <v>425968.74816270178</v>
      </c>
      <c r="BN252" s="4">
        <f t="shared" si="512"/>
        <v>15060970.762872005</v>
      </c>
      <c r="BO252" s="4">
        <f t="shared" si="512"/>
        <v>0</v>
      </c>
      <c r="BP252" s="4">
        <f t="shared" si="512"/>
        <v>367346.77921854873</v>
      </c>
      <c r="BQ252" s="4">
        <f t="shared" si="512"/>
        <v>12080334.016546823</v>
      </c>
      <c r="BR252" s="20">
        <f t="shared" si="512"/>
        <v>0</v>
      </c>
      <c r="BS252" s="20">
        <f t="shared" si="512"/>
        <v>69.79501148636615</v>
      </c>
      <c r="BT252" s="20">
        <f t="shared" si="512"/>
        <v>2909.9162938432019</v>
      </c>
      <c r="BU252" s="86">
        <f t="shared" si="512"/>
        <v>1248.4049380764438</v>
      </c>
      <c r="BV252" s="86">
        <f t="shared" si="512"/>
        <v>32202.784573618217</v>
      </c>
      <c r="BW252" s="20">
        <f t="shared" si="512"/>
        <v>0</v>
      </c>
      <c r="BX252" s="20">
        <f t="shared" si="512"/>
        <v>1120.0777443987438</v>
      </c>
      <c r="BY252" s="20">
        <f t="shared" si="512"/>
        <v>26852.264115698614</v>
      </c>
      <c r="BZ252" s="20">
        <f t="shared" si="512"/>
        <v>0</v>
      </c>
      <c r="CA252" s="20">
        <f t="shared" si="512"/>
        <v>965.93225126012408</v>
      </c>
      <c r="CB252" s="20">
        <f t="shared" si="512"/>
        <v>21538.075116501728</v>
      </c>
      <c r="CC252" s="20">
        <f t="shared" si="512"/>
        <v>0</v>
      </c>
      <c r="CD252" s="20">
        <f t="shared" si="512"/>
        <v>0.1835248228259074</v>
      </c>
      <c r="CE252" s="20">
        <f t="shared" si="512"/>
        <v>5.1881012258171513</v>
      </c>
      <c r="CG252" t="s">
        <v>360</v>
      </c>
      <c r="CH252" s="4">
        <f>CH230+CH231</f>
        <v>0</v>
      </c>
      <c r="CI252" s="4">
        <f>CI230+CI231</f>
        <v>0</v>
      </c>
      <c r="CK252" s="85">
        <f t="shared" ref="CK252:DF252" si="513">CK230+CK231</f>
        <v>4585972.2406238364</v>
      </c>
      <c r="CL252" s="85">
        <f t="shared" si="513"/>
        <v>16228580.075269528</v>
      </c>
      <c r="CM252" s="4">
        <f t="shared" si="513"/>
        <v>0</v>
      </c>
      <c r="CN252" s="4">
        <f t="shared" si="513"/>
        <v>2570529.7159513421</v>
      </c>
      <c r="CO252" s="4">
        <f t="shared" si="513"/>
        <v>10227665.149554636</v>
      </c>
      <c r="CP252" s="4">
        <f t="shared" si="513"/>
        <v>0</v>
      </c>
      <c r="CQ252" s="4">
        <f t="shared" si="513"/>
        <v>1687553.2952854014</v>
      </c>
      <c r="CR252" s="4">
        <f t="shared" si="513"/>
        <v>6965060.4218938211</v>
      </c>
      <c r="CS252" s="20">
        <f t="shared" si="513"/>
        <v>0</v>
      </c>
      <c r="CT252" s="20">
        <f t="shared" si="513"/>
        <v>334.31218751465059</v>
      </c>
      <c r="CU252" s="20">
        <f t="shared" si="513"/>
        <v>1379.8109916411493</v>
      </c>
      <c r="CV252" s="86">
        <f t="shared" si="513"/>
        <v>1334.8274115553888</v>
      </c>
      <c r="CW252" s="86">
        <f t="shared" si="513"/>
        <v>42009.78995584973</v>
      </c>
      <c r="CX252" s="20">
        <f t="shared" si="513"/>
        <v>0</v>
      </c>
      <c r="CY252" s="20">
        <f t="shared" si="513"/>
        <v>731.70854021358787</v>
      </c>
      <c r="CZ252" s="20">
        <f t="shared" si="513"/>
        <v>26475.641287083999</v>
      </c>
      <c r="DA252" s="20">
        <f t="shared" si="513"/>
        <v>0</v>
      </c>
      <c r="DB252" s="20">
        <f t="shared" si="513"/>
        <v>476.7140258458042</v>
      </c>
      <c r="DC252" s="20">
        <f t="shared" si="513"/>
        <v>18029.964667053719</v>
      </c>
      <c r="DD252" s="20">
        <f t="shared" si="513"/>
        <v>0</v>
      </c>
      <c r="DE252" s="20">
        <f t="shared" si="513"/>
        <v>9.4439274448202493E-2</v>
      </c>
      <c r="DF252" s="20">
        <f t="shared" si="513"/>
        <v>3.5718201881352645</v>
      </c>
      <c r="DH252" t="s">
        <v>360</v>
      </c>
      <c r="DI252" s="4">
        <f>DI230+DI231</f>
        <v>0</v>
      </c>
      <c r="DJ252" s="4">
        <f>DJ230+DJ231</f>
        <v>0</v>
      </c>
      <c r="DL252" s="85">
        <f t="shared" ref="DL252:EG252" si="514">DL230+DL231</f>
        <v>2188466.2876075502</v>
      </c>
      <c r="DM252" s="85">
        <f t="shared" si="514"/>
        <v>12116513.292863825</v>
      </c>
      <c r="DN252" s="4">
        <f t="shared" si="514"/>
        <v>0</v>
      </c>
      <c r="DO252" s="4">
        <f t="shared" si="514"/>
        <v>1015464.313107391</v>
      </c>
      <c r="DP252" s="4">
        <f t="shared" si="514"/>
        <v>5746476.2731449101</v>
      </c>
      <c r="DQ252" s="4">
        <f t="shared" si="514"/>
        <v>0</v>
      </c>
      <c r="DR252" s="4">
        <f t="shared" si="514"/>
        <v>451141.22238920693</v>
      </c>
      <c r="DS252" s="4">
        <f t="shared" si="514"/>
        <v>2639652.9659559494</v>
      </c>
      <c r="DT252" s="20">
        <f t="shared" si="514"/>
        <v>0</v>
      </c>
      <c r="DU252" s="20">
        <f t="shared" si="514"/>
        <v>21.07724955796661</v>
      </c>
      <c r="DV252" s="20">
        <f t="shared" si="514"/>
        <v>123.32418663768581</v>
      </c>
      <c r="DW252" s="86">
        <f t="shared" si="514"/>
        <v>775.4396235015148</v>
      </c>
      <c r="DX252" s="86">
        <f t="shared" si="514"/>
        <v>31869.909598669026</v>
      </c>
      <c r="DY252" s="20">
        <f t="shared" si="514"/>
        <v>0</v>
      </c>
      <c r="DZ252" s="20">
        <f t="shared" si="514"/>
        <v>363.24116630235017</v>
      </c>
      <c r="EA252" s="20">
        <f t="shared" si="514"/>
        <v>15114.882880035071</v>
      </c>
      <c r="EB252" s="20">
        <f t="shared" si="514"/>
        <v>0</v>
      </c>
      <c r="EC252" s="20">
        <f t="shared" si="514"/>
        <v>76.951198189375063</v>
      </c>
      <c r="ED252" s="20">
        <f t="shared" si="514"/>
        <v>3308.8327793086241</v>
      </c>
      <c r="EE252" s="20">
        <f t="shared" si="514"/>
        <v>0</v>
      </c>
      <c r="EF252" s="20">
        <f t="shared" si="514"/>
        <v>3.5951483205911737E-3</v>
      </c>
      <c r="EG252" s="20">
        <f t="shared" si="514"/>
        <v>0.15458816613060763</v>
      </c>
      <c r="EI252" t="s">
        <v>360</v>
      </c>
      <c r="EJ252" s="81"/>
      <c r="EK252" s="81"/>
      <c r="EL252" s="81"/>
      <c r="EM252" s="87"/>
      <c r="EN252" s="87"/>
      <c r="EO252" s="81"/>
      <c r="EP252" s="81"/>
      <c r="EQ252" s="81"/>
      <c r="ER252" s="81"/>
      <c r="ES252" s="81"/>
      <c r="ET252" s="81"/>
      <c r="EU252" s="81"/>
      <c r="EV252" s="81"/>
      <c r="EW252" s="81"/>
      <c r="EX252" s="87"/>
      <c r="EY252" s="87"/>
      <c r="EZ252" s="81"/>
      <c r="FA252" s="81"/>
      <c r="FB252" s="81"/>
      <c r="FC252" s="81"/>
      <c r="FD252" s="81"/>
      <c r="FE252" s="81"/>
      <c r="FF252" s="81"/>
      <c r="FG252" s="81"/>
      <c r="FH252" s="81"/>
      <c r="FJ252" t="s">
        <v>360</v>
      </c>
      <c r="FK252" s="4">
        <f>FK230+FK231</f>
        <v>0</v>
      </c>
      <c r="FL252" s="4">
        <f>FL230+FL231</f>
        <v>0</v>
      </c>
      <c r="FN252" s="85">
        <f t="shared" ref="FN252:GI252" si="515">FN230+FN231</f>
        <v>4856388.998208873</v>
      </c>
      <c r="FO252" s="85">
        <f t="shared" si="515"/>
        <v>18355218.416761413</v>
      </c>
      <c r="FP252" s="4">
        <f t="shared" si="515"/>
        <v>0</v>
      </c>
      <c r="FQ252" s="4">
        <f t="shared" si="515"/>
        <v>2723354.924860009</v>
      </c>
      <c r="FR252" s="4">
        <f t="shared" si="515"/>
        <v>11560520.767919032</v>
      </c>
      <c r="FS252" s="4">
        <f t="shared" si="515"/>
        <v>0</v>
      </c>
      <c r="FT252" s="4">
        <f t="shared" si="515"/>
        <v>1788160.2464373247</v>
      </c>
      <c r="FU252" s="4">
        <f t="shared" si="515"/>
        <v>7871278.569452296</v>
      </c>
      <c r="FV252" s="20">
        <f t="shared" si="515"/>
        <v>0</v>
      </c>
      <c r="FW252" s="20">
        <f t="shared" si="515"/>
        <v>355.723107674993</v>
      </c>
      <c r="FX252" s="20">
        <f t="shared" si="515"/>
        <v>1565.8527694482466</v>
      </c>
      <c r="FY252" s="86">
        <f t="shared" si="515"/>
        <v>2145.4689641315758</v>
      </c>
      <c r="FZ252" s="86">
        <f t="shared" si="515"/>
        <v>49653.818922532824</v>
      </c>
      <c r="GA252" s="20">
        <f t="shared" si="515"/>
        <v>0</v>
      </c>
      <c r="GB252" s="20">
        <f t="shared" si="515"/>
        <v>1185.9462817661395</v>
      </c>
      <c r="GC252" s="20">
        <f t="shared" si="515"/>
        <v>31273.068607903406</v>
      </c>
      <c r="GD252" s="20">
        <f t="shared" si="515"/>
        <v>0</v>
      </c>
      <c r="GE252" s="20">
        <f t="shared" si="515"/>
        <v>774.88948422628425</v>
      </c>
      <c r="GF252" s="20">
        <f t="shared" si="515"/>
        <v>21293.074912118482</v>
      </c>
      <c r="GG252" s="20">
        <f t="shared" si="515"/>
        <v>0</v>
      </c>
      <c r="GH252" s="20">
        <f t="shared" si="515"/>
        <v>0.15415066741520234</v>
      </c>
      <c r="GI252" s="20">
        <f t="shared" si="515"/>
        <v>4.2358836657879477</v>
      </c>
      <c r="GK252" t="s">
        <v>360</v>
      </c>
      <c r="GL252">
        <f>GL234+GL233</f>
        <v>0</v>
      </c>
      <c r="GM252">
        <f t="shared" ref="GM252:HI252" si="516">GM234+GM233</f>
        <v>0</v>
      </c>
      <c r="GN252">
        <f t="shared" si="516"/>
        <v>0</v>
      </c>
      <c r="GO252" s="84">
        <f t="shared" si="516"/>
        <v>40760.257848826644</v>
      </c>
      <c r="GP252" s="84">
        <f t="shared" si="516"/>
        <v>1532562.3616481528</v>
      </c>
      <c r="GQ252">
        <f t="shared" si="516"/>
        <v>0</v>
      </c>
      <c r="GR252">
        <f t="shared" si="516"/>
        <v>35403.177414439298</v>
      </c>
      <c r="GS252">
        <f t="shared" si="516"/>
        <v>1262237.2420758619</v>
      </c>
      <c r="GT252">
        <f t="shared" si="516"/>
        <v>0</v>
      </c>
      <c r="GU252">
        <f t="shared" si="516"/>
        <v>26052.706792448054</v>
      </c>
      <c r="GV252">
        <f t="shared" si="516"/>
        <v>859320.7922884794</v>
      </c>
      <c r="GW252">
        <f t="shared" si="516"/>
        <v>0</v>
      </c>
      <c r="GX252">
        <f t="shared" si="516"/>
        <v>5.377410162144094</v>
      </c>
      <c r="GY252">
        <f t="shared" si="516"/>
        <v>212.04727624766559</v>
      </c>
      <c r="GZ252" s="84">
        <f t="shared" si="516"/>
        <v>70.939661366002326</v>
      </c>
      <c r="HA252" s="84">
        <f t="shared" si="516"/>
        <v>4286.8660614417913</v>
      </c>
      <c r="HB252">
        <f t="shared" si="516"/>
        <v>0</v>
      </c>
      <c r="HC252">
        <f t="shared" si="516"/>
        <v>61.819942826919124</v>
      </c>
      <c r="HD252">
        <f t="shared" si="516"/>
        <v>3530.7157019853598</v>
      </c>
      <c r="HE252">
        <f t="shared" si="516"/>
        <v>0</v>
      </c>
      <c r="HF252">
        <f t="shared" si="516"/>
        <v>45.6981422729854</v>
      </c>
      <c r="HG252">
        <f t="shared" si="516"/>
        <v>2403.6823770036463</v>
      </c>
      <c r="HH252">
        <f t="shared" si="516"/>
        <v>0</v>
      </c>
      <c r="HI252">
        <f t="shared" si="516"/>
        <v>9.329746786817401E-3</v>
      </c>
      <c r="HJ252">
        <f>HJ234+HJ233</f>
        <v>0.59313623687698469</v>
      </c>
      <c r="HL252" t="s">
        <v>360</v>
      </c>
      <c r="HM252" s="81"/>
      <c r="HN252" s="81"/>
      <c r="HO252" s="81"/>
      <c r="HP252" s="87"/>
      <c r="HQ252" s="87"/>
      <c r="HR252" s="81"/>
      <c r="HS252" s="81"/>
      <c r="HT252" s="81"/>
      <c r="HU252" s="81"/>
      <c r="HV252" s="81"/>
      <c r="HW252" s="81"/>
      <c r="HX252" s="81"/>
      <c r="HY252" s="81"/>
      <c r="HZ252" s="81"/>
      <c r="IA252" s="87"/>
      <c r="IB252" s="87"/>
      <c r="IC252" s="81"/>
      <c r="ID252" s="81"/>
      <c r="IE252" s="81"/>
      <c r="IF252" s="81"/>
      <c r="IG252" s="81"/>
      <c r="IH252" s="81"/>
      <c r="II252" s="81"/>
      <c r="IJ252" s="81"/>
      <c r="IK252" s="81"/>
    </row>
    <row r="253" spans="30:245" x14ac:dyDescent="0.3">
      <c r="AD253">
        <v>252</v>
      </c>
      <c r="AE253" t="s">
        <v>18</v>
      </c>
      <c r="AF253" s="4">
        <f>AF233+AF232+AF221+AF234</f>
        <v>201775.30519663796</v>
      </c>
      <c r="AG253" s="4">
        <f>AG233+AG232+AG221+AG234</f>
        <v>0</v>
      </c>
      <c r="AH253" s="4"/>
      <c r="AI253" s="85">
        <f t="shared" ref="AI253:BD253" si="517">AI233+AI232+AI221+AI234</f>
        <v>8002360.8688208461</v>
      </c>
      <c r="AJ253" s="85">
        <f t="shared" si="517"/>
        <v>160041472.68554324</v>
      </c>
      <c r="AK253" s="4">
        <f t="shared" si="517"/>
        <v>93254.255564228544</v>
      </c>
      <c r="AL253" s="4">
        <f t="shared" si="517"/>
        <v>4027989.5773382308</v>
      </c>
      <c r="AM253" s="4">
        <f t="shared" si="517"/>
        <v>10812160.877293238</v>
      </c>
      <c r="AN253" s="4">
        <f t="shared" si="517"/>
        <v>39649.395107409946</v>
      </c>
      <c r="AO253" s="4">
        <f t="shared" si="517"/>
        <v>1638435.6792325052</v>
      </c>
      <c r="AP253" s="4">
        <f t="shared" si="517"/>
        <v>5154341.1992137274</v>
      </c>
      <c r="AQ253" s="20">
        <f t="shared" si="517"/>
        <v>6.363472061901942</v>
      </c>
      <c r="AR253" s="20">
        <f t="shared" si="517"/>
        <v>262.95835388598073</v>
      </c>
      <c r="AS253" s="20">
        <f t="shared" si="517"/>
        <v>827.23850212224079</v>
      </c>
      <c r="AT253" s="85">
        <f t="shared" si="517"/>
        <v>9584.936863637784</v>
      </c>
      <c r="AU253" s="85">
        <f t="shared" si="517"/>
        <v>331222.51923439151</v>
      </c>
      <c r="AV253" s="4">
        <f t="shared" si="517"/>
        <v>0</v>
      </c>
      <c r="AW253" s="4">
        <f t="shared" si="517"/>
        <v>4697.0142424546784</v>
      </c>
      <c r="AX253" s="4">
        <f t="shared" si="517"/>
        <v>26426.364931505046</v>
      </c>
      <c r="AY253" s="4">
        <f t="shared" si="517"/>
        <v>0</v>
      </c>
      <c r="AZ253" s="4">
        <f t="shared" si="517"/>
        <v>1936.9299697593829</v>
      </c>
      <c r="BA253" s="4">
        <f t="shared" si="517"/>
        <v>12295.681449673932</v>
      </c>
      <c r="BB253" s="20">
        <f t="shared" si="517"/>
        <v>0</v>
      </c>
      <c r="BC253" s="20">
        <f t="shared" si="517"/>
        <v>0.31086476136734087</v>
      </c>
      <c r="BD253" s="20">
        <f t="shared" si="517"/>
        <v>1.9733775301006649</v>
      </c>
      <c r="BF253" t="s">
        <v>18</v>
      </c>
      <c r="BG253" s="4">
        <f>BG233+BG232+BG221+BG234</f>
        <v>201775.30519663796</v>
      </c>
      <c r="BH253" s="4">
        <f>BH233+BH232+BH221+BH234</f>
        <v>0</v>
      </c>
      <c r="BI253" s="4"/>
      <c r="BJ253" s="85">
        <f t="shared" ref="BJ253:CE253" si="518">BJ233+BJ232+BJ221+BJ234</f>
        <v>2332940.1102300468</v>
      </c>
      <c r="BK253" s="85">
        <f t="shared" si="518"/>
        <v>159721424.74235517</v>
      </c>
      <c r="BL253" s="4">
        <f t="shared" si="518"/>
        <v>148391.6889209917</v>
      </c>
      <c r="BM253" s="4">
        <f t="shared" si="518"/>
        <v>1655187.573466209</v>
      </c>
      <c r="BN253" s="4">
        <f t="shared" si="518"/>
        <v>6501825.060823842</v>
      </c>
      <c r="BO253" s="4">
        <f t="shared" si="518"/>
        <v>148391.6889209917</v>
      </c>
      <c r="BP253" s="4">
        <f t="shared" si="518"/>
        <v>376887.88595070754</v>
      </c>
      <c r="BQ253" s="4">
        <f t="shared" si="518"/>
        <v>2129189.0716691348</v>
      </c>
      <c r="BR253" s="20">
        <f t="shared" si="518"/>
        <v>80.996595295622342</v>
      </c>
      <c r="BS253" s="20">
        <f t="shared" si="518"/>
        <v>205.44228572537713</v>
      </c>
      <c r="BT253" s="20">
        <f t="shared" si="518"/>
        <v>802.62485179539567</v>
      </c>
      <c r="BU253" s="85">
        <f t="shared" si="518"/>
        <v>4557.9927237224138</v>
      </c>
      <c r="BV253" s="85">
        <f t="shared" si="518"/>
        <v>284767.95750047296</v>
      </c>
      <c r="BW253" s="4">
        <f t="shared" si="518"/>
        <v>0</v>
      </c>
      <c r="BX253" s="4">
        <f t="shared" si="518"/>
        <v>3270.8699002634166</v>
      </c>
      <c r="BY253" s="4">
        <f t="shared" si="518"/>
        <v>11592.129519147766</v>
      </c>
      <c r="BZ253" s="4">
        <f t="shared" si="518"/>
        <v>0</v>
      </c>
      <c r="CA253" s="4">
        <f t="shared" si="518"/>
        <v>762.5260184298179</v>
      </c>
      <c r="CB253" s="4">
        <f t="shared" si="518"/>
        <v>3796.1395852159681</v>
      </c>
      <c r="CC253" s="20">
        <f t="shared" si="518"/>
        <v>0</v>
      </c>
      <c r="CD253" s="20">
        <f t="shared" si="518"/>
        <v>0.41584127497780837</v>
      </c>
      <c r="CE253" s="20">
        <f t="shared" si="518"/>
        <v>1.431003010733126</v>
      </c>
      <c r="CG253" t="s">
        <v>18</v>
      </c>
      <c r="CH253" s="4">
        <f>CH233+CH232+CH221+CH234</f>
        <v>201775.30519663796</v>
      </c>
      <c r="CI253" s="4">
        <f>CI233+CI232+CI221+CI234</f>
        <v>0</v>
      </c>
      <c r="CJ253" s="4"/>
      <c r="CK253" s="85">
        <f t="shared" ref="CK253:DF253" si="519">CK233+CK232+CK221+CK234</f>
        <v>16025366.178731829</v>
      </c>
      <c r="CL253" s="85">
        <f t="shared" si="519"/>
        <v>124157552.68003517</v>
      </c>
      <c r="CM253" s="4">
        <f t="shared" si="519"/>
        <v>75638.073554554678</v>
      </c>
      <c r="CN253" s="4">
        <f t="shared" si="519"/>
        <v>7042435.4810656756</v>
      </c>
      <c r="CO253" s="4">
        <f t="shared" si="519"/>
        <v>5203721.1446233615</v>
      </c>
      <c r="CP253" s="4">
        <f t="shared" si="519"/>
        <v>28493.465280150176</v>
      </c>
      <c r="CQ253" s="4">
        <f t="shared" si="519"/>
        <v>4817942.0475044195</v>
      </c>
      <c r="CR253" s="4">
        <f t="shared" si="519"/>
        <v>3482940.2587736025</v>
      </c>
      <c r="CS253" s="20">
        <f t="shared" si="519"/>
        <v>6.9340192368856606</v>
      </c>
      <c r="CT253" s="20">
        <f t="shared" si="519"/>
        <v>1973.9403253127714</v>
      </c>
      <c r="CU253" s="20">
        <f t="shared" si="519"/>
        <v>1411.2692931389199</v>
      </c>
      <c r="CV253" s="85">
        <f t="shared" si="519"/>
        <v>5466.5638452384574</v>
      </c>
      <c r="CW253" s="85">
        <f t="shared" si="519"/>
        <v>321397.97106888919</v>
      </c>
      <c r="CX253" s="4">
        <f t="shared" si="519"/>
        <v>0</v>
      </c>
      <c r="CY253" s="4">
        <f t="shared" si="519"/>
        <v>2345.9621249789343</v>
      </c>
      <c r="CZ253" s="4">
        <f t="shared" si="519"/>
        <v>13470.508896066225</v>
      </c>
      <c r="DA253" s="4">
        <f t="shared" si="519"/>
        <v>0</v>
      </c>
      <c r="DB253" s="4">
        <f t="shared" si="519"/>
        <v>1504.4089167108248</v>
      </c>
      <c r="DC253" s="4">
        <f t="shared" si="519"/>
        <v>9016.0437956505466</v>
      </c>
      <c r="DD253" s="20">
        <f t="shared" si="519"/>
        <v>0</v>
      </c>
      <c r="DE253" s="20">
        <f t="shared" si="519"/>
        <v>0.59587229037466694</v>
      </c>
      <c r="DF253" s="20">
        <f t="shared" si="519"/>
        <v>3.6532540925286021</v>
      </c>
      <c r="DH253" t="s">
        <v>18</v>
      </c>
      <c r="DI253" s="4">
        <f>DI233+DI232+DI221+DI234</f>
        <v>201775.30519663796</v>
      </c>
      <c r="DJ253" s="4">
        <f>DJ233+DJ232+DJ221+DJ234</f>
        <v>0</v>
      </c>
      <c r="DK253" s="4"/>
      <c r="DL253" s="85">
        <f t="shared" ref="DL253:EG253" si="520">DL233+DL232+DL221+DL234</f>
        <v>18069751.74964853</v>
      </c>
      <c r="DM253" s="85">
        <f t="shared" si="520"/>
        <v>252842791.27347574</v>
      </c>
      <c r="DN253" s="4">
        <f t="shared" si="520"/>
        <v>90609.838008815801</v>
      </c>
      <c r="DO253" s="4">
        <f t="shared" si="520"/>
        <v>12223922.505587975</v>
      </c>
      <c r="DP253" s="4">
        <f t="shared" si="520"/>
        <v>14506410.903875472</v>
      </c>
      <c r="DQ253" s="4">
        <f t="shared" si="520"/>
        <v>34756.635609917808</v>
      </c>
      <c r="DR253" s="4">
        <f t="shared" si="520"/>
        <v>6647811.2003613645</v>
      </c>
      <c r="DS253" s="4">
        <f t="shared" si="520"/>
        <v>7856827.761776071</v>
      </c>
      <c r="DT253" s="20">
        <f t="shared" si="520"/>
        <v>2.8438916317837584</v>
      </c>
      <c r="DU253" s="20">
        <f t="shared" si="520"/>
        <v>322.29579578567751</v>
      </c>
      <c r="DV253" s="20">
        <f t="shared" si="520"/>
        <v>383.48718694134152</v>
      </c>
      <c r="DW253" s="85">
        <f t="shared" si="520"/>
        <v>24085.617415547309</v>
      </c>
      <c r="DX253" s="85">
        <f t="shared" si="520"/>
        <v>665049.15282078076</v>
      </c>
      <c r="DY253" s="4">
        <f t="shared" si="520"/>
        <v>0</v>
      </c>
      <c r="DZ253" s="4">
        <f t="shared" si="520"/>
        <v>16284.93094296223</v>
      </c>
      <c r="EA253" s="4">
        <f t="shared" si="520"/>
        <v>38156.026650005486</v>
      </c>
      <c r="EB253" s="4">
        <f t="shared" si="520"/>
        <v>0</v>
      </c>
      <c r="EC253" s="4">
        <f t="shared" si="520"/>
        <v>6116.2948368694724</v>
      </c>
      <c r="ED253" s="4">
        <f t="shared" si="520"/>
        <v>14230.922527513632</v>
      </c>
      <c r="EE253" s="20">
        <f t="shared" si="520"/>
        <v>0</v>
      </c>
      <c r="EF253" s="20">
        <f t="shared" si="520"/>
        <v>0.29285429226871812</v>
      </c>
      <c r="EG253" s="20">
        <f t="shared" si="520"/>
        <v>0.68425818140851946</v>
      </c>
      <c r="EI253" t="s">
        <v>18</v>
      </c>
      <c r="EJ253">
        <f>SUM(EJ226:EJ241)+EJ224+EJ223</f>
        <v>183304803.21666971</v>
      </c>
      <c r="EK253">
        <f>SUM(EK226:EK241)+EK224+EK223</f>
        <v>0</v>
      </c>
      <c r="EL253">
        <f t="shared" ref="EL253:FH253" si="521">SUM(EL226:EL241)+EL224+EL223</f>
        <v>0</v>
      </c>
      <c r="EM253" s="84">
        <f t="shared" si="521"/>
        <v>196993243.28392985</v>
      </c>
      <c r="EN253" s="84">
        <f t="shared" si="521"/>
        <v>296258373.02604473</v>
      </c>
      <c r="EO253">
        <f t="shared" si="521"/>
        <v>67097951.985800385</v>
      </c>
      <c r="EP253">
        <f t="shared" si="521"/>
        <v>71847681.18050842</v>
      </c>
      <c r="EQ253">
        <f t="shared" si="521"/>
        <v>3492371.2768233907</v>
      </c>
      <c r="ER253">
        <f t="shared" si="521"/>
        <v>53677048.685514443</v>
      </c>
      <c r="ES253">
        <f t="shared" si="521"/>
        <v>57418819.181271926</v>
      </c>
      <c r="ET253">
        <f t="shared" si="521"/>
        <v>2461522.8465779079</v>
      </c>
      <c r="EU253">
        <f t="shared" si="521"/>
        <v>98012.316608655266</v>
      </c>
      <c r="EV253">
        <f t="shared" si="521"/>
        <v>104851.34092912865</v>
      </c>
      <c r="EW253">
        <f t="shared" si="521"/>
        <v>4500.8313331605004</v>
      </c>
      <c r="EX253" s="84">
        <f t="shared" si="521"/>
        <v>9154.0441557313297</v>
      </c>
      <c r="EY253" s="84">
        <f t="shared" si="521"/>
        <v>138474.36527038529</v>
      </c>
      <c r="EZ253">
        <f t="shared" si="521"/>
        <v>0</v>
      </c>
      <c r="FA253">
        <f t="shared" si="521"/>
        <v>3291.6494435067466</v>
      </c>
      <c r="FB253">
        <f t="shared" si="521"/>
        <v>1710.6303220606067</v>
      </c>
      <c r="FC253">
        <f t="shared" si="521"/>
        <v>0</v>
      </c>
      <c r="FD253">
        <f t="shared" si="521"/>
        <v>2606.9612018670232</v>
      </c>
      <c r="FE253">
        <f t="shared" si="521"/>
        <v>1207.300964594534</v>
      </c>
      <c r="FF253">
        <f t="shared" si="521"/>
        <v>0</v>
      </c>
      <c r="FG253">
        <f t="shared" si="521"/>
        <v>4.7923619501743211</v>
      </c>
      <c r="FH253">
        <f t="shared" si="521"/>
        <v>2.2074536679704164</v>
      </c>
      <c r="FJ253" t="s">
        <v>18</v>
      </c>
      <c r="FK253" s="4">
        <f>FK233+FK232+FK221+FK234</f>
        <v>201775.30519663796</v>
      </c>
      <c r="FL253" s="4">
        <f>FL233+FL232+FL221+FL234</f>
        <v>0</v>
      </c>
      <c r="FM253" s="4"/>
      <c r="FN253" s="85">
        <f t="shared" ref="FN253:GI253" si="522">FN233+FN232+FN221+FN234</f>
        <v>17668509.594359498</v>
      </c>
      <c r="FO253" s="85">
        <f t="shared" si="522"/>
        <v>153891681.79511508</v>
      </c>
      <c r="FP253" s="4">
        <f t="shared" si="522"/>
        <v>75638.073554554678</v>
      </c>
      <c r="FQ253" s="4">
        <f t="shared" si="522"/>
        <v>7757155.1118884664</v>
      </c>
      <c r="FR253" s="4">
        <f t="shared" si="522"/>
        <v>6231871.5695021916</v>
      </c>
      <c r="FS253" s="4">
        <f t="shared" si="522"/>
        <v>28493.465280150176</v>
      </c>
      <c r="FT253" s="4">
        <f t="shared" si="522"/>
        <v>5293756.4177194256</v>
      </c>
      <c r="FU253" s="4">
        <f t="shared" si="522"/>
        <v>4166947.6594746634</v>
      </c>
      <c r="FV253" s="20">
        <f t="shared" si="522"/>
        <v>6.9629932210025887</v>
      </c>
      <c r="FW253" s="20">
        <f t="shared" si="522"/>
        <v>2175.2560332046064</v>
      </c>
      <c r="FX253" s="20">
        <f t="shared" si="522"/>
        <v>1694.6120911955818</v>
      </c>
      <c r="FY253" s="85">
        <f t="shared" si="522"/>
        <v>10019.592355843632</v>
      </c>
      <c r="FZ253" s="85">
        <f t="shared" si="522"/>
        <v>416301.75833597721</v>
      </c>
      <c r="GA253" s="4">
        <f t="shared" si="522"/>
        <v>0</v>
      </c>
      <c r="GB253" s="4">
        <f t="shared" si="522"/>
        <v>4306.6605464419827</v>
      </c>
      <c r="GC253" s="4">
        <f t="shared" si="522"/>
        <v>16858.215218946927</v>
      </c>
      <c r="GD253" s="4">
        <f t="shared" si="522"/>
        <v>0</v>
      </c>
      <c r="GE253" s="4">
        <f t="shared" si="522"/>
        <v>2774.1401911897628</v>
      </c>
      <c r="GF253" s="4">
        <f t="shared" si="522"/>
        <v>11272.263824127955</v>
      </c>
      <c r="GG253" s="20">
        <f t="shared" si="522"/>
        <v>0</v>
      </c>
      <c r="GH253" s="20">
        <f t="shared" si="522"/>
        <v>1.106087911330766</v>
      </c>
      <c r="GI253" s="20">
        <f t="shared" si="522"/>
        <v>4.5841983467394991</v>
      </c>
      <c r="GK253" t="s">
        <v>18</v>
      </c>
      <c r="GL253">
        <f>GL232+SUM(GL235:GL238)</f>
        <v>0</v>
      </c>
      <c r="GM253">
        <f t="shared" ref="GM253:HI253" si="523">GM232+SUM(GM235:GM238)</f>
        <v>0</v>
      </c>
      <c r="GN253">
        <f t="shared" si="523"/>
        <v>0</v>
      </c>
      <c r="GO253" s="84">
        <f t="shared" si="523"/>
        <v>225627.50563754773</v>
      </c>
      <c r="GP253" s="84">
        <f t="shared" si="523"/>
        <v>58101323.467121758</v>
      </c>
      <c r="GQ253">
        <f t="shared" si="523"/>
        <v>0</v>
      </c>
      <c r="GR253">
        <f t="shared" si="523"/>
        <v>161092.61455021333</v>
      </c>
      <c r="GS253">
        <f t="shared" si="523"/>
        <v>952223.24627298932</v>
      </c>
      <c r="GT253">
        <f t="shared" si="523"/>
        <v>0</v>
      </c>
      <c r="GU253">
        <f t="shared" si="523"/>
        <v>58404.650141573424</v>
      </c>
      <c r="GV253">
        <f t="shared" si="523"/>
        <v>390164.7058231947</v>
      </c>
      <c r="GW253">
        <f t="shared" si="523"/>
        <v>0</v>
      </c>
      <c r="GX253">
        <f t="shared" si="523"/>
        <v>31.653552741045409</v>
      </c>
      <c r="GY253">
        <f t="shared" si="523"/>
        <v>126.05948652203779</v>
      </c>
      <c r="GZ253" s="84">
        <f t="shared" si="523"/>
        <v>501.6611178997623</v>
      </c>
      <c r="HA253" s="84">
        <f t="shared" si="523"/>
        <v>162520.36323546234</v>
      </c>
      <c r="HB253">
        <f t="shared" si="523"/>
        <v>0</v>
      </c>
      <c r="HC253">
        <f t="shared" si="523"/>
        <v>357.85505045005061</v>
      </c>
      <c r="HD253">
        <f t="shared" si="523"/>
        <v>2663.5480679387647</v>
      </c>
      <c r="HE253">
        <f t="shared" si="523"/>
        <v>0</v>
      </c>
      <c r="HF253">
        <f t="shared" si="523"/>
        <v>125.61257089723469</v>
      </c>
      <c r="HG253">
        <f t="shared" si="523"/>
        <v>1091.3642913474262</v>
      </c>
      <c r="HH253">
        <f t="shared" si="523"/>
        <v>0</v>
      </c>
      <c r="HI253">
        <f t="shared" si="523"/>
        <v>6.8078211721084858E-2</v>
      </c>
      <c r="HJ253">
        <f>HJ232+SUM(HJ235:HJ238)</f>
        <v>0.35261216640668647</v>
      </c>
      <c r="HL253" t="s">
        <v>18</v>
      </c>
      <c r="HM253">
        <f>SUM(HM226:HM241)+HM224+HM223</f>
        <v>183304803.21666971</v>
      </c>
      <c r="HN253">
        <f>SUM(HN226:HN241)+HN224+HN223</f>
        <v>0</v>
      </c>
      <c r="HO253">
        <f t="shared" ref="HO253:IK253" si="524">SUM(HO226:HO241)+HO224+HO223</f>
        <v>0</v>
      </c>
      <c r="HP253" s="84">
        <f t="shared" si="524"/>
        <v>196993243.28392985</v>
      </c>
      <c r="HQ253" s="84">
        <f t="shared" si="524"/>
        <v>296258373.02604473</v>
      </c>
      <c r="HR253">
        <f t="shared" si="524"/>
        <v>67097951.985800385</v>
      </c>
      <c r="HS253">
        <f t="shared" si="524"/>
        <v>71847681.18050842</v>
      </c>
      <c r="HT253">
        <f t="shared" si="524"/>
        <v>3492371.2768233907</v>
      </c>
      <c r="HU253">
        <f t="shared" si="524"/>
        <v>53677048.685514443</v>
      </c>
      <c r="HV253">
        <f t="shared" si="524"/>
        <v>61801248.047372364</v>
      </c>
      <c r="HW253">
        <f t="shared" si="524"/>
        <v>30595316899.275238</v>
      </c>
      <c r="HX253">
        <f t="shared" si="524"/>
        <v>98409.279317427237</v>
      </c>
      <c r="HY253">
        <f t="shared" si="524"/>
        <v>113309.19231259907</v>
      </c>
      <c r="HZ253">
        <f t="shared" si="524"/>
        <v>2616258.4004860176</v>
      </c>
      <c r="IA253" s="84">
        <f t="shared" si="524"/>
        <v>9154.0441557313297</v>
      </c>
      <c r="IB253" s="84">
        <f t="shared" si="524"/>
        <v>139864.65933496843</v>
      </c>
      <c r="IC253">
        <f t="shared" si="524"/>
        <v>0</v>
      </c>
      <c r="ID253">
        <f t="shared" si="524"/>
        <v>3291.6494435067466</v>
      </c>
      <c r="IE253">
        <f t="shared" si="524"/>
        <v>1710.6303220606067</v>
      </c>
      <c r="IF253">
        <f t="shared" si="524"/>
        <v>0</v>
      </c>
      <c r="IG253">
        <f t="shared" si="524"/>
        <v>2606.9612018670232</v>
      </c>
      <c r="IH253">
        <f t="shared" si="524"/>
        <v>1207.300964594534</v>
      </c>
      <c r="II253">
        <f t="shared" si="524"/>
        <v>0</v>
      </c>
      <c r="IJ253">
        <f t="shared" si="524"/>
        <v>4.8117716432310909</v>
      </c>
      <c r="IK253">
        <f t="shared" si="524"/>
        <v>2.2163941442069386</v>
      </c>
    </row>
    <row r="254" spans="30:245" x14ac:dyDescent="0.3">
      <c r="AD254">
        <v>253</v>
      </c>
      <c r="AE254" t="s">
        <v>72</v>
      </c>
      <c r="AF254" s="4">
        <f>SUM(AF243:AF253)</f>
        <v>374736658.47205091</v>
      </c>
      <c r="AG254" s="4">
        <f t="shared" ref="AG254" si="525">SUM(AG243:AG253)</f>
        <v>1254987.0417640386</v>
      </c>
      <c r="AI254" s="85">
        <f t="shared" ref="AI254:BD254" si="526">SUM(AI243:AI253)</f>
        <v>202221014.36422282</v>
      </c>
      <c r="AJ254" s="85">
        <f t="shared" si="526"/>
        <v>342839276.69058681</v>
      </c>
      <c r="AK254" s="4">
        <f t="shared" si="526"/>
        <v>236907166.47917458</v>
      </c>
      <c r="AL254" s="4">
        <f t="shared" si="526"/>
        <v>119225932.42054696</v>
      </c>
      <c r="AM254" s="4">
        <f t="shared" si="526"/>
        <v>111480859.50273019</v>
      </c>
      <c r="AN254" s="4">
        <f t="shared" si="526"/>
        <v>67760387.157838866</v>
      </c>
      <c r="AO254" s="4">
        <f t="shared" si="526"/>
        <v>28561930.143616229</v>
      </c>
      <c r="AP254" s="4">
        <f t="shared" si="526"/>
        <v>43549199.140706345</v>
      </c>
      <c r="AQ254" s="20">
        <f t="shared" si="526"/>
        <v>5087.2812380622336</v>
      </c>
      <c r="AR254" s="20">
        <f t="shared" si="526"/>
        <v>3402.5072325720216</v>
      </c>
      <c r="AS254" s="20">
        <f t="shared" si="526"/>
        <v>5506.7699804450394</v>
      </c>
      <c r="AT254" s="86">
        <f t="shared" si="526"/>
        <v>698505.83408853284</v>
      </c>
      <c r="AU254" s="86">
        <f t="shared" si="526"/>
        <v>2642501.7574014291</v>
      </c>
      <c r="AV254" s="20">
        <f t="shared" si="526"/>
        <v>779511.26788727974</v>
      </c>
      <c r="AW254" s="20">
        <f t="shared" si="526"/>
        <v>418198.66899662255</v>
      </c>
      <c r="AX254" s="20">
        <f t="shared" si="526"/>
        <v>1421754.5768724636</v>
      </c>
      <c r="AY254" s="20">
        <f t="shared" si="526"/>
        <v>106883.67399970793</v>
      </c>
      <c r="AZ254" s="20">
        <f t="shared" si="526"/>
        <v>86696.632062966761</v>
      </c>
      <c r="BA254" s="20">
        <f t="shared" si="526"/>
        <v>281101.7396683314</v>
      </c>
      <c r="BB254" s="20">
        <f t="shared" si="526"/>
        <v>8.0063642127313148</v>
      </c>
      <c r="BC254" s="20">
        <f t="shared" si="526"/>
        <v>9.9777309753251817</v>
      </c>
      <c r="BD254" s="20">
        <f t="shared" si="526"/>
        <v>29.051127710696974</v>
      </c>
      <c r="BF254" t="s">
        <v>72</v>
      </c>
      <c r="BG254" s="4">
        <f>SUM(BG243:BG253)</f>
        <v>374736658.47205091</v>
      </c>
      <c r="BH254" s="4">
        <f>SUM(BH243:BH253)</f>
        <v>1254987.0417640386</v>
      </c>
      <c r="BJ254" s="85">
        <f t="shared" ref="BJ254:CE254" si="527">SUM(BJ243:BJ253)</f>
        <v>203482637.94559956</v>
      </c>
      <c r="BK254" s="85">
        <f t="shared" si="527"/>
        <v>335780522.55157959</v>
      </c>
      <c r="BL254" s="4">
        <f t="shared" si="527"/>
        <v>226188254.47403321</v>
      </c>
      <c r="BM254" s="4">
        <f t="shared" si="527"/>
        <v>117883580.19089346</v>
      </c>
      <c r="BN254" s="4">
        <f t="shared" si="527"/>
        <v>120522602.23924534</v>
      </c>
      <c r="BO254" s="4">
        <f t="shared" si="527"/>
        <v>226188254.47403321</v>
      </c>
      <c r="BP254" s="4">
        <f t="shared" si="527"/>
        <v>28478062.715792373</v>
      </c>
      <c r="BQ254" s="4">
        <f t="shared" si="527"/>
        <v>41156726.079240829</v>
      </c>
      <c r="BR254" s="20">
        <f t="shared" si="527"/>
        <v>31988.466416113417</v>
      </c>
      <c r="BS254" s="20">
        <f t="shared" si="527"/>
        <v>4275.2650042996138</v>
      </c>
      <c r="BT254" s="20">
        <f t="shared" si="527"/>
        <v>11239.617504604987</v>
      </c>
      <c r="BU254" s="86">
        <f t="shared" si="527"/>
        <v>728923.35655774118</v>
      </c>
      <c r="BV254" s="86">
        <f t="shared" si="527"/>
        <v>598664.41668484756</v>
      </c>
      <c r="BW254" s="20">
        <f t="shared" si="527"/>
        <v>726495.79151701438</v>
      </c>
      <c r="BX254" s="20">
        <f t="shared" si="527"/>
        <v>397421.8325561292</v>
      </c>
      <c r="BY254" s="20">
        <f t="shared" si="527"/>
        <v>214880.22241020348</v>
      </c>
      <c r="BZ254" s="20">
        <f t="shared" si="527"/>
        <v>113793.73658756282</v>
      </c>
      <c r="CA254" s="20">
        <f t="shared" si="527"/>
        <v>81646.874690557757</v>
      </c>
      <c r="CB254" s="20">
        <f t="shared" si="527"/>
        <v>73378.489090599091</v>
      </c>
      <c r="CC254" s="20">
        <f t="shared" si="527"/>
        <v>4.7658692706938082</v>
      </c>
      <c r="CD254" s="20">
        <f t="shared" si="527"/>
        <v>10.98953385678095</v>
      </c>
      <c r="CE254" s="20">
        <f t="shared" si="527"/>
        <v>20.03915833480642</v>
      </c>
      <c r="CG254" t="s">
        <v>72</v>
      </c>
      <c r="CH254" s="4">
        <f>SUM(CH243:CH253)</f>
        <v>374736658.47205091</v>
      </c>
      <c r="CI254" s="4">
        <f>SUM(CI243:CI253)</f>
        <v>1254987.0417640386</v>
      </c>
      <c r="CK254" s="85">
        <f t="shared" ref="CK254:DF254" si="528">SUM(CK243:CK253)</f>
        <v>198628285.37600493</v>
      </c>
      <c r="CL254" s="85">
        <f t="shared" si="528"/>
        <v>281075393.50873637</v>
      </c>
      <c r="CM254" s="4">
        <f t="shared" si="528"/>
        <v>202965137.44272777</v>
      </c>
      <c r="CN254" s="4">
        <f t="shared" si="528"/>
        <v>83448240.487052023</v>
      </c>
      <c r="CO254" s="4">
        <f t="shared" si="528"/>
        <v>91915688.544724613</v>
      </c>
      <c r="CP254" s="4">
        <f t="shared" si="528"/>
        <v>58635827.416422948</v>
      </c>
      <c r="CQ254" s="4">
        <f t="shared" si="528"/>
        <v>22728605.049509287</v>
      </c>
      <c r="CR254" s="4">
        <f t="shared" si="528"/>
        <v>30853514.412633765</v>
      </c>
      <c r="CS254" s="20">
        <f t="shared" si="528"/>
        <v>11669.8851805701</v>
      </c>
      <c r="CT254" s="20">
        <f t="shared" si="528"/>
        <v>6079.9507176716907</v>
      </c>
      <c r="CU254" s="20">
        <f t="shared" si="528"/>
        <v>8197.7476376959767</v>
      </c>
      <c r="CV254" s="86">
        <f t="shared" si="528"/>
        <v>501955.11793925776</v>
      </c>
      <c r="CW254" s="86">
        <f t="shared" si="528"/>
        <v>727600.20829263562</v>
      </c>
      <c r="CX254" s="20">
        <f t="shared" si="528"/>
        <v>742649.72928890586</v>
      </c>
      <c r="CY254" s="20">
        <f t="shared" si="528"/>
        <v>192578.25635600148</v>
      </c>
      <c r="CZ254" s="20">
        <f t="shared" si="528"/>
        <v>237935.71289058411</v>
      </c>
      <c r="DA254" s="20">
        <f t="shared" si="528"/>
        <v>166282.67071811215</v>
      </c>
      <c r="DB254" s="20">
        <f t="shared" si="528"/>
        <v>44339.743683966459</v>
      </c>
      <c r="DC254" s="20">
        <f t="shared" si="528"/>
        <v>79868.334374472426</v>
      </c>
      <c r="DD254" s="20">
        <f t="shared" si="528"/>
        <v>35.659661315572436</v>
      </c>
      <c r="DE254" s="20">
        <f t="shared" si="528"/>
        <v>10.353428195619182</v>
      </c>
      <c r="DF254" s="20">
        <f t="shared" si="528"/>
        <v>21.22093582885142</v>
      </c>
      <c r="DH254" t="s">
        <v>72</v>
      </c>
      <c r="DI254" s="4">
        <f>SUM(DI243:DI253)</f>
        <v>374736658.47205091</v>
      </c>
      <c r="DJ254" s="4">
        <f>SUM(DJ243:DJ253)</f>
        <v>1254987.0417640386</v>
      </c>
      <c r="DL254" s="85">
        <f t="shared" ref="DL254:EG254" si="529">SUM(DL243:DL253)</f>
        <v>276446049.18935537</v>
      </c>
      <c r="DM254" s="85">
        <f t="shared" si="529"/>
        <v>568003583.22037983</v>
      </c>
      <c r="DN254" s="4">
        <f t="shared" si="529"/>
        <v>182273460.78707543</v>
      </c>
      <c r="DO254" s="4">
        <f t="shared" si="529"/>
        <v>138194011.6425184</v>
      </c>
      <c r="DP254" s="4">
        <f t="shared" si="529"/>
        <v>163609664.16194418</v>
      </c>
      <c r="DQ254" s="4">
        <f t="shared" si="529"/>
        <v>84559979.186301053</v>
      </c>
      <c r="DR254" s="4">
        <f t="shared" si="529"/>
        <v>59764805.398959421</v>
      </c>
      <c r="DS254" s="4">
        <f t="shared" si="529"/>
        <v>86923400.408746675</v>
      </c>
      <c r="DT254" s="20">
        <f t="shared" si="529"/>
        <v>3470.4866239538296</v>
      </c>
      <c r="DU254" s="20">
        <f t="shared" si="529"/>
        <v>3246.7768023915928</v>
      </c>
      <c r="DV254" s="20">
        <f t="shared" si="529"/>
        <v>4603.6569744255949</v>
      </c>
      <c r="DW254" s="86">
        <f t="shared" si="529"/>
        <v>686532.57901142945</v>
      </c>
      <c r="DX254" s="86">
        <f t="shared" si="529"/>
        <v>1494012.5439894591</v>
      </c>
      <c r="DY254" s="20">
        <f t="shared" si="529"/>
        <v>703075.04330294649</v>
      </c>
      <c r="DZ254" s="20">
        <f t="shared" si="529"/>
        <v>354068.14054888376</v>
      </c>
      <c r="EA254" s="20">
        <f t="shared" si="529"/>
        <v>430340.40241434332</v>
      </c>
      <c r="EB254" s="20">
        <f t="shared" si="529"/>
        <v>232605.12543830142</v>
      </c>
      <c r="EC254" s="20">
        <f t="shared" si="529"/>
        <v>78225.384558519596</v>
      </c>
      <c r="ED254" s="20">
        <f t="shared" si="529"/>
        <v>123894.8483410819</v>
      </c>
      <c r="EE254" s="20">
        <f t="shared" si="529"/>
        <v>8.3405915900680174</v>
      </c>
      <c r="EF254" s="20">
        <f t="shared" si="529"/>
        <v>3.9566792637914703</v>
      </c>
      <c r="EG254" s="20">
        <f t="shared" si="529"/>
        <v>6.4738911596638902</v>
      </c>
      <c r="EI254" t="s">
        <v>72</v>
      </c>
      <c r="EJ254">
        <f>SUM(EJ243:EJ253)</f>
        <v>374736658.47205091</v>
      </c>
      <c r="EK254">
        <f>SUM(EK243:EK253)</f>
        <v>1254987.0417640386</v>
      </c>
      <c r="EL254">
        <f t="shared" ref="EL254" si="530">SUM(EL243:EL253)</f>
        <v>0</v>
      </c>
      <c r="EM254" s="84">
        <f t="shared" ref="EM254" si="531">SUM(EM243:EM253)</f>
        <v>655135767.38170445</v>
      </c>
      <c r="EN254" s="84">
        <f t="shared" ref="EN254" si="532">SUM(EN243:EN253)</f>
        <v>478233963.15004742</v>
      </c>
      <c r="EO254">
        <f t="shared" ref="EO254" si="533">SUM(EO243:EO253)</f>
        <v>117849456.64340268</v>
      </c>
      <c r="EP254">
        <f t="shared" ref="EP254" si="534">SUM(EP243:EP253)</f>
        <v>165729324.00120994</v>
      </c>
      <c r="EQ254">
        <f t="shared" ref="EQ254" si="535">SUM(EQ243:EQ253)</f>
        <v>44715615.607234463</v>
      </c>
      <c r="ER254">
        <f t="shared" ref="ER254" si="536">SUM(ER243:ER253)</f>
        <v>56188388.367449909</v>
      </c>
      <c r="ES254">
        <f t="shared" ref="ES254" si="537">SUM(ES243:ES253)</f>
        <v>67994336.912502736</v>
      </c>
      <c r="ET254">
        <f t="shared" ref="ET254" si="538">SUM(ET243:ET253)</f>
        <v>26161601.573264111</v>
      </c>
      <c r="EU254">
        <f t="shared" ref="EU254" si="539">SUM(EU243:EU253)</f>
        <v>101347.55798748869</v>
      </c>
      <c r="EV254">
        <f t="shared" ref="EV254" si="540">SUM(EV243:EV253)</f>
        <v>126797.19803388955</v>
      </c>
      <c r="EW254">
        <f t="shared" ref="EW254" si="541">SUM(EW243:EW253)</f>
        <v>157457.93118452685</v>
      </c>
      <c r="EX254" s="84">
        <f t="shared" ref="EX254" si="542">SUM(EX243:EX253)</f>
        <v>2150074.4679190116</v>
      </c>
      <c r="EY254" s="84">
        <f t="shared" ref="EY254" si="543">SUM(EY243:EY253)</f>
        <v>223466.67605524982</v>
      </c>
      <c r="EZ254">
        <f t="shared" ref="EZ254" si="544">SUM(EZ243:EZ253)</f>
        <v>325647.65253771166</v>
      </c>
      <c r="FA254">
        <f t="shared" ref="FA254" si="545">SUM(FA243:FA253)</f>
        <v>451349.84427945246</v>
      </c>
      <c r="FB254">
        <f t="shared" ref="FB254" si="546">SUM(FB243:FB253)</f>
        <v>20614.458408214185</v>
      </c>
      <c r="FC254">
        <f t="shared" ref="FC254" si="547">SUM(FC243:FC253)</f>
        <v>14849.555003452504</v>
      </c>
      <c r="FD254">
        <f t="shared" ref="FD254" si="548">SUM(FD243:FD253)</f>
        <v>44012.300551754997</v>
      </c>
      <c r="FE254">
        <f t="shared" ref="FE254" si="549">SUM(FE243:FE253)</f>
        <v>11855.878749109121</v>
      </c>
      <c r="FF254">
        <f t="shared" ref="FF254" si="550">SUM(FF243:FF253)</f>
        <v>17.418827369508321</v>
      </c>
      <c r="FG254">
        <f t="shared" ref="FG254" si="551">SUM(FG243:FG253)</f>
        <v>76.258797081944152</v>
      </c>
      <c r="FH254">
        <f t="shared" ref="FH254" si="552">SUM(FH243:FH253)</f>
        <v>7.9566382775900735</v>
      </c>
      <c r="FJ254" t="s">
        <v>72</v>
      </c>
      <c r="FK254" s="4">
        <f>SUM(FK243:FK253)</f>
        <v>374736658.47205091</v>
      </c>
      <c r="FL254" s="4">
        <f>SUM(FL243:FL253)</f>
        <v>1254987.0417640386</v>
      </c>
      <c r="FN254" s="85">
        <f t="shared" ref="FN254:GI254" si="553">SUM(FN243:FN253)</f>
        <v>343697190.6631031</v>
      </c>
      <c r="FO254" s="85">
        <f t="shared" si="553"/>
        <v>391203955.9908843</v>
      </c>
      <c r="FP254" s="4">
        <f t="shared" si="553"/>
        <v>202965137.44272777</v>
      </c>
      <c r="FQ254" s="4">
        <f t="shared" si="553"/>
        <v>146667233.1803472</v>
      </c>
      <c r="FR254" s="4">
        <f t="shared" si="553"/>
        <v>130603081.33729653</v>
      </c>
      <c r="FS254" s="4">
        <f t="shared" si="553"/>
        <v>58635827.416422948</v>
      </c>
      <c r="FT254" s="4">
        <f t="shared" si="553"/>
        <v>39095151.917473681</v>
      </c>
      <c r="FU254" s="4">
        <f t="shared" si="553"/>
        <v>41856776.31064339</v>
      </c>
      <c r="FV254" s="20">
        <f t="shared" si="553"/>
        <v>11718.64810670529</v>
      </c>
      <c r="FW254" s="20">
        <f t="shared" si="553"/>
        <v>10162.293574704545</v>
      </c>
      <c r="FX254" s="20">
        <f t="shared" si="553"/>
        <v>11134.996702476774</v>
      </c>
      <c r="FY254" s="86">
        <f t="shared" si="553"/>
        <v>971414.91410333849</v>
      </c>
      <c r="FZ254" s="86">
        <f t="shared" si="553"/>
        <v>1058269.640355343</v>
      </c>
      <c r="GA254" s="20">
        <f t="shared" si="553"/>
        <v>742649.72928890586</v>
      </c>
      <c r="GB254" s="20">
        <f t="shared" si="553"/>
        <v>402122.85796035116</v>
      </c>
      <c r="GC254" s="20">
        <f t="shared" si="553"/>
        <v>353302.34727825958</v>
      </c>
      <c r="GD254" s="20">
        <f t="shared" si="553"/>
        <v>166282.67071811215</v>
      </c>
      <c r="GE254" s="20">
        <f t="shared" si="553"/>
        <v>98095.351966475107</v>
      </c>
      <c r="GF254" s="20">
        <f t="shared" si="553"/>
        <v>113229.31410675912</v>
      </c>
      <c r="GG254" s="20">
        <f t="shared" si="553"/>
        <v>35.808666160421481</v>
      </c>
      <c r="GH254" s="20">
        <f t="shared" si="553"/>
        <v>23.546976570995909</v>
      </c>
      <c r="GI254" s="20">
        <f t="shared" si="553"/>
        <v>30.12195754984289</v>
      </c>
      <c r="GK254" t="s">
        <v>72</v>
      </c>
      <c r="GL254">
        <f>SUM(GL243:GL253)</f>
        <v>374736658.47205091</v>
      </c>
      <c r="GM254">
        <f t="shared" ref="GM254:HI254" si="554">SUM(GM243:GM253)</f>
        <v>1254987.0417640386</v>
      </c>
      <c r="GN254">
        <f t="shared" si="554"/>
        <v>0</v>
      </c>
      <c r="GO254" s="84">
        <f t="shared" si="554"/>
        <v>53214288.801217802</v>
      </c>
      <c r="GP254" s="84">
        <f t="shared" si="554"/>
        <v>100534311.85701534</v>
      </c>
      <c r="GQ254">
        <f t="shared" si="554"/>
        <v>161867072.31081739</v>
      </c>
      <c r="GR254">
        <f t="shared" si="554"/>
        <v>29030718.1539011</v>
      </c>
      <c r="GS254">
        <f t="shared" si="554"/>
        <v>25010404.207592666</v>
      </c>
      <c r="GT254">
        <f t="shared" si="554"/>
        <v>7610636.0151133649</v>
      </c>
      <c r="GU254">
        <f t="shared" si="554"/>
        <v>8240055.8369726799</v>
      </c>
      <c r="GV254">
        <f t="shared" si="554"/>
        <v>6762405.8831988983</v>
      </c>
      <c r="GW254">
        <f t="shared" si="554"/>
        <v>2383.6181116276171</v>
      </c>
      <c r="GX254">
        <f t="shared" si="554"/>
        <v>1172.9832318478559</v>
      </c>
      <c r="GY254">
        <f t="shared" si="554"/>
        <v>1257.7104718486808</v>
      </c>
      <c r="GZ254" s="84">
        <f t="shared" si="554"/>
        <v>129422.42087742231</v>
      </c>
      <c r="HA254" s="84">
        <f t="shared" si="554"/>
        <v>281213.43724425131</v>
      </c>
      <c r="HB254">
        <f t="shared" si="554"/>
        <v>324404.89980707492</v>
      </c>
      <c r="HC254">
        <f t="shared" si="554"/>
        <v>72681.340712062447</v>
      </c>
      <c r="HD254">
        <f t="shared" si="554"/>
        <v>69958.81907550391</v>
      </c>
      <c r="HE254">
        <f t="shared" si="554"/>
        <v>25602.897085359724</v>
      </c>
      <c r="HF254">
        <f t="shared" si="554"/>
        <v>18731.125823964037</v>
      </c>
      <c r="HG254">
        <f t="shared" si="554"/>
        <v>18915.725062700658</v>
      </c>
      <c r="HH254">
        <f t="shared" si="554"/>
        <v>1.0474290256513559</v>
      </c>
      <c r="HI254">
        <f t="shared" si="554"/>
        <v>2.4092392731108028</v>
      </c>
      <c r="HJ254">
        <f>SUM(HJ243:HJ253)</f>
        <v>3.5180534716314993</v>
      </c>
      <c r="HL254" t="s">
        <v>72</v>
      </c>
      <c r="HM254">
        <f>SUM(HM243:HM253)</f>
        <v>374736658.47205091</v>
      </c>
      <c r="HN254">
        <f>SUM(HN243:HN253)</f>
        <v>1254987.0417640386</v>
      </c>
      <c r="HO254">
        <f t="shared" ref="HO254:IK254" si="555">SUM(HO243:HO253)</f>
        <v>0</v>
      </c>
      <c r="HP254" s="84">
        <f t="shared" si="555"/>
        <v>655135767.38170445</v>
      </c>
      <c r="HQ254" s="84">
        <f t="shared" si="555"/>
        <v>478233963.15004754</v>
      </c>
      <c r="HR254">
        <f t="shared" si="555"/>
        <v>117849456.64340268</v>
      </c>
      <c r="HS254">
        <f t="shared" si="555"/>
        <v>165729324.00120994</v>
      </c>
      <c r="HT254">
        <f t="shared" si="555"/>
        <v>44715615.607234463</v>
      </c>
      <c r="HU254">
        <f t="shared" si="555"/>
        <v>56188388.367449909</v>
      </c>
      <c r="HV254">
        <f t="shared" si="555"/>
        <v>205530948.11635742</v>
      </c>
      <c r="HW254">
        <f t="shared" si="555"/>
        <v>49388375103.530701</v>
      </c>
      <c r="HX254">
        <f t="shared" si="555"/>
        <v>101758.02886031555</v>
      </c>
      <c r="HY254">
        <f t="shared" si="555"/>
        <v>388294.28572993551</v>
      </c>
      <c r="HZ254">
        <f t="shared" si="555"/>
        <v>81750531.171865925</v>
      </c>
      <c r="IA254" s="84">
        <f t="shared" si="555"/>
        <v>2150074.4679190116</v>
      </c>
      <c r="IB254" s="84">
        <f t="shared" si="555"/>
        <v>224856.97011983296</v>
      </c>
      <c r="IC254">
        <f t="shared" si="555"/>
        <v>325647.65253771166</v>
      </c>
      <c r="ID254">
        <f t="shared" si="555"/>
        <v>451349.84427945246</v>
      </c>
      <c r="IE254">
        <f t="shared" si="555"/>
        <v>20614.458408214185</v>
      </c>
      <c r="IF254">
        <f t="shared" si="555"/>
        <v>14849.555003452504</v>
      </c>
      <c r="IG254">
        <f t="shared" si="555"/>
        <v>44012.300551754997</v>
      </c>
      <c r="IH254">
        <f t="shared" si="555"/>
        <v>11855.878749109121</v>
      </c>
      <c r="II254">
        <f t="shared" si="555"/>
        <v>17.489375899891908</v>
      </c>
      <c r="IJ254">
        <f t="shared" si="555"/>
        <v>76.56765518983083</v>
      </c>
      <c r="IK254">
        <f t="shared" si="555"/>
        <v>7.9888637038699386</v>
      </c>
    </row>
    <row r="255" spans="30:245" x14ac:dyDescent="0.3">
      <c r="AD255">
        <v>254</v>
      </c>
    </row>
    <row r="256" spans="30:245" x14ac:dyDescent="0.3">
      <c r="AD256">
        <v>255</v>
      </c>
    </row>
    <row r="257" spans="30:234" x14ac:dyDescent="0.3">
      <c r="AD257">
        <v>256</v>
      </c>
    </row>
    <row r="258" spans="30:234" x14ac:dyDescent="0.3">
      <c r="AD258">
        <v>257</v>
      </c>
    </row>
    <row r="259" spans="30:234" x14ac:dyDescent="0.3">
      <c r="AD259">
        <v>258</v>
      </c>
    </row>
    <row r="260" spans="30:234" x14ac:dyDescent="0.3">
      <c r="AD260">
        <v>259</v>
      </c>
    </row>
    <row r="261" spans="30:234" x14ac:dyDescent="0.3">
      <c r="AD261">
        <v>260</v>
      </c>
      <c r="FN261" s="84"/>
      <c r="FO261" s="84"/>
      <c r="FY261" s="84"/>
      <c r="FZ261" s="84"/>
      <c r="GO261" s="84"/>
      <c r="GP261" s="84"/>
      <c r="GZ261" s="84"/>
      <c r="HA261" s="84"/>
      <c r="HP261" s="84"/>
      <c r="HQ261" s="84"/>
    </row>
    <row r="262" spans="30:234" x14ac:dyDescent="0.3">
      <c r="AD262">
        <v>261</v>
      </c>
      <c r="AE262" s="1" t="s">
        <v>173</v>
      </c>
      <c r="AI262" s="84" t="s">
        <v>80</v>
      </c>
      <c r="AK262" t="s">
        <v>83</v>
      </c>
      <c r="AN262" t="s">
        <v>90</v>
      </c>
      <c r="AQ262" t="s">
        <v>91</v>
      </c>
      <c r="BF262" s="1" t="s">
        <v>173</v>
      </c>
      <c r="BJ262" s="84" t="s">
        <v>80</v>
      </c>
      <c r="BL262" t="s">
        <v>83</v>
      </c>
      <c r="BO262" t="s">
        <v>90</v>
      </c>
      <c r="BR262" t="s">
        <v>91</v>
      </c>
      <c r="CG262" s="1" t="s">
        <v>173</v>
      </c>
      <c r="CK262" s="84" t="s">
        <v>80</v>
      </c>
      <c r="CM262" t="s">
        <v>83</v>
      </c>
      <c r="CP262" t="s">
        <v>90</v>
      </c>
      <c r="CS262" t="s">
        <v>91</v>
      </c>
      <c r="DH262" s="1" t="s">
        <v>173</v>
      </c>
      <c r="DL262" s="84" t="s">
        <v>80</v>
      </c>
      <c r="DN262" t="s">
        <v>83</v>
      </c>
      <c r="DQ262" t="s">
        <v>90</v>
      </c>
      <c r="DT262" t="s">
        <v>91</v>
      </c>
      <c r="EI262" s="1" t="s">
        <v>173</v>
      </c>
      <c r="EM262" s="84" t="s">
        <v>80</v>
      </c>
      <c r="EO262" t="s">
        <v>83</v>
      </c>
      <c r="ER262" t="s">
        <v>90</v>
      </c>
      <c r="EU262" t="s">
        <v>91</v>
      </c>
      <c r="FJ262" s="1" t="s">
        <v>173</v>
      </c>
      <c r="FN262" s="84" t="s">
        <v>80</v>
      </c>
      <c r="FO262" s="84"/>
      <c r="FP262" t="s">
        <v>83</v>
      </c>
      <c r="FS262" t="s">
        <v>90</v>
      </c>
      <c r="FV262" t="s">
        <v>91</v>
      </c>
      <c r="FY262" s="84"/>
      <c r="FZ262" s="84"/>
      <c r="GK262" s="1" t="s">
        <v>173</v>
      </c>
      <c r="GO262" s="84" t="s">
        <v>80</v>
      </c>
      <c r="GP262" s="84"/>
      <c r="GQ262" t="s">
        <v>83</v>
      </c>
      <c r="GT262" t="s">
        <v>90</v>
      </c>
      <c r="GW262" t="s">
        <v>91</v>
      </c>
      <c r="GZ262" s="84"/>
      <c r="HA262" s="84"/>
      <c r="HL262" s="1" t="s">
        <v>173</v>
      </c>
      <c r="HP262" s="84" t="s">
        <v>80</v>
      </c>
      <c r="HQ262" s="84"/>
      <c r="HR262" t="s">
        <v>83</v>
      </c>
      <c r="HU262" t="s">
        <v>90</v>
      </c>
      <c r="HX262" t="s">
        <v>91</v>
      </c>
    </row>
    <row r="263" spans="30:234" x14ac:dyDescent="0.3">
      <c r="AD263">
        <v>262</v>
      </c>
      <c r="AE263" s="1" t="s">
        <v>4</v>
      </c>
      <c r="AF263" t="s">
        <v>591</v>
      </c>
      <c r="AI263" s="84" t="s">
        <v>96</v>
      </c>
      <c r="AJ263" s="84" t="s">
        <v>99</v>
      </c>
      <c r="AK263" t="s">
        <v>95</v>
      </c>
      <c r="AL263" t="s">
        <v>96</v>
      </c>
      <c r="AM263" t="s">
        <v>99</v>
      </c>
      <c r="AN263" t="s">
        <v>95</v>
      </c>
      <c r="AO263" t="s">
        <v>96</v>
      </c>
      <c r="AP263" t="s">
        <v>99</v>
      </c>
      <c r="AQ263" t="s">
        <v>95</v>
      </c>
      <c r="AR263" t="s">
        <v>96</v>
      </c>
      <c r="AS263" t="s">
        <v>99</v>
      </c>
      <c r="BF263" s="1" t="s">
        <v>5</v>
      </c>
      <c r="BG263" t="s">
        <v>591</v>
      </c>
      <c r="BJ263" s="84" t="s">
        <v>96</v>
      </c>
      <c r="BK263" s="84" t="s">
        <v>99</v>
      </c>
      <c r="BL263" t="s">
        <v>95</v>
      </c>
      <c r="BM263" t="s">
        <v>96</v>
      </c>
      <c r="BN263" t="s">
        <v>99</v>
      </c>
      <c r="BO263" t="s">
        <v>95</v>
      </c>
      <c r="BP263" t="s">
        <v>96</v>
      </c>
      <c r="BQ263" t="s">
        <v>99</v>
      </c>
      <c r="BR263" t="s">
        <v>95</v>
      </c>
      <c r="BS263" t="s">
        <v>96</v>
      </c>
      <c r="BT263" t="s">
        <v>99</v>
      </c>
      <c r="CG263" s="1" t="s">
        <v>6</v>
      </c>
      <c r="CH263" t="s">
        <v>591</v>
      </c>
      <c r="CK263" s="84" t="s">
        <v>96</v>
      </c>
      <c r="CL263" s="84" t="s">
        <v>99</v>
      </c>
      <c r="CM263" t="s">
        <v>95</v>
      </c>
      <c r="CN263" t="s">
        <v>96</v>
      </c>
      <c r="CO263" t="s">
        <v>99</v>
      </c>
      <c r="CP263" t="s">
        <v>95</v>
      </c>
      <c r="CQ263" t="s">
        <v>96</v>
      </c>
      <c r="CR263" t="s">
        <v>99</v>
      </c>
      <c r="CS263" t="s">
        <v>95</v>
      </c>
      <c r="CT263" t="s">
        <v>96</v>
      </c>
      <c r="CU263" t="s">
        <v>99</v>
      </c>
      <c r="DH263" s="1" t="s">
        <v>7</v>
      </c>
      <c r="DI263" t="s">
        <v>591</v>
      </c>
      <c r="DL263" s="84" t="s">
        <v>96</v>
      </c>
      <c r="DM263" s="84" t="s">
        <v>99</v>
      </c>
      <c r="DN263" t="s">
        <v>95</v>
      </c>
      <c r="DO263" t="s">
        <v>96</v>
      </c>
      <c r="DP263" t="s">
        <v>99</v>
      </c>
      <c r="DQ263" t="s">
        <v>95</v>
      </c>
      <c r="DR263" t="s">
        <v>96</v>
      </c>
      <c r="DS263" t="s">
        <v>99</v>
      </c>
      <c r="DT263" t="s">
        <v>95</v>
      </c>
      <c r="DU263" t="s">
        <v>96</v>
      </c>
      <c r="DV263" t="s">
        <v>99</v>
      </c>
      <c r="EI263" s="1" t="s">
        <v>8</v>
      </c>
      <c r="EJ263" t="s">
        <v>591</v>
      </c>
      <c r="EM263" s="84" t="s">
        <v>96</v>
      </c>
      <c r="EN263" s="84" t="s">
        <v>99</v>
      </c>
      <c r="EO263" t="s">
        <v>95</v>
      </c>
      <c r="EP263" t="s">
        <v>96</v>
      </c>
      <c r="EQ263" t="s">
        <v>99</v>
      </c>
      <c r="ER263" t="s">
        <v>95</v>
      </c>
      <c r="ES263" t="s">
        <v>96</v>
      </c>
      <c r="ET263" t="s">
        <v>99</v>
      </c>
      <c r="EU263" t="s">
        <v>95</v>
      </c>
      <c r="EV263" t="s">
        <v>96</v>
      </c>
      <c r="EW263" t="s">
        <v>99</v>
      </c>
      <c r="FJ263" s="1" t="s">
        <v>914</v>
      </c>
      <c r="FK263" t="s">
        <v>591</v>
      </c>
      <c r="FN263" s="84" t="s">
        <v>96</v>
      </c>
      <c r="FO263" s="84" t="s">
        <v>99</v>
      </c>
      <c r="FP263" t="s">
        <v>95</v>
      </c>
      <c r="FQ263" t="s">
        <v>96</v>
      </c>
      <c r="FR263" t="s">
        <v>99</v>
      </c>
      <c r="FS263" t="s">
        <v>95</v>
      </c>
      <c r="FT263" t="s">
        <v>96</v>
      </c>
      <c r="FU263" t="s">
        <v>99</v>
      </c>
      <c r="FV263" t="s">
        <v>95</v>
      </c>
      <c r="FW263" t="s">
        <v>96</v>
      </c>
      <c r="FX263" t="s">
        <v>99</v>
      </c>
      <c r="FY263" s="84"/>
      <c r="FZ263" s="84"/>
      <c r="GK263" s="1" t="s">
        <v>913</v>
      </c>
      <c r="GL263" t="s">
        <v>591</v>
      </c>
      <c r="GO263" s="84" t="s">
        <v>96</v>
      </c>
      <c r="GP263" s="84" t="s">
        <v>99</v>
      </c>
      <c r="GQ263" t="s">
        <v>95</v>
      </c>
      <c r="GR263" t="s">
        <v>96</v>
      </c>
      <c r="GS263" t="s">
        <v>99</v>
      </c>
      <c r="GT263" t="s">
        <v>95</v>
      </c>
      <c r="GU263" t="s">
        <v>96</v>
      </c>
      <c r="GV263" t="s">
        <v>99</v>
      </c>
      <c r="GW263" t="s">
        <v>95</v>
      </c>
      <c r="GX263" t="s">
        <v>96</v>
      </c>
      <c r="GY263" t="s">
        <v>99</v>
      </c>
      <c r="GZ263" s="84"/>
      <c r="HA263" s="84"/>
      <c r="HL263" s="1" t="s">
        <v>919</v>
      </c>
      <c r="HM263" t="s">
        <v>591</v>
      </c>
      <c r="HP263" s="84" t="s">
        <v>96</v>
      </c>
      <c r="HQ263" s="84" t="s">
        <v>99</v>
      </c>
      <c r="HR263" t="s">
        <v>95</v>
      </c>
      <c r="HS263" t="s">
        <v>96</v>
      </c>
      <c r="HT263" t="s">
        <v>99</v>
      </c>
      <c r="HU263" t="s">
        <v>95</v>
      </c>
      <c r="HV263" t="s">
        <v>96</v>
      </c>
      <c r="HW263" t="s">
        <v>99</v>
      </c>
      <c r="HX263" t="s">
        <v>95</v>
      </c>
      <c r="HY263" t="s">
        <v>96</v>
      </c>
      <c r="HZ263" t="s">
        <v>99</v>
      </c>
    </row>
    <row r="264" spans="30:234" x14ac:dyDescent="0.3">
      <c r="AD264">
        <v>263</v>
      </c>
      <c r="AE264" t="s">
        <v>271</v>
      </c>
      <c r="AF264">
        <f>'General Impact Estimates'!C10</f>
        <v>0</v>
      </c>
      <c r="AI264" s="84">
        <f t="array" ref="AI264:AI297">MMULT(L1_Colombia,AF264:AF297)-AF264:AF297</f>
        <v>1821.3278887375748</v>
      </c>
      <c r="AJ264" s="84">
        <f t="array" ref="AJ264:AJ298">MMULT(l2_colombia,AF264:AF298)-AI264:AI298-AF264:AF298</f>
        <v>21511.408393330272</v>
      </c>
      <c r="AK264">
        <f>'Colombia-IO-Data'!$AN13*Calculations!AF264</f>
        <v>0</v>
      </c>
      <c r="AL264">
        <f>AI264*'Colombia-IO-Data'!$AN13</f>
        <v>1260.9069873853521</v>
      </c>
      <c r="AM264">
        <f>AJ264*'Colombia-IO-Data'!$AN13</f>
        <v>14892.367991164158</v>
      </c>
      <c r="AN264">
        <f>AK264*'Colombia-IO-Data'!$AO13</f>
        <v>0</v>
      </c>
      <c r="AO264">
        <f>AL264*'Colombia-IO-Data'!$AO13</f>
        <v>332.88912561083913</v>
      </c>
      <c r="AP264">
        <f>AM264*'Colombia-IO-Data'!$AO13</f>
        <v>3931.6994896931255</v>
      </c>
      <c r="AQ264">
        <f>(AN264*'Default-Data'!$F$19/general_dollar_index)/'Colombia-IO-Data'!$AP13</f>
        <v>0</v>
      </c>
      <c r="AR264">
        <f>(AO264*'Default-Data'!$F$19/general_dollar_index)/'Colombia-IO-Data'!$AP13</f>
        <v>7.0371342348874447E-2</v>
      </c>
      <c r="AS264">
        <f>(AP264*'Default-Data'!$F$19/general_dollar_index)/'Colombia-IO-Data'!$AP13</f>
        <v>0.83114451484227458</v>
      </c>
      <c r="BF264" t="s">
        <v>928</v>
      </c>
      <c r="BG264">
        <f>'General Impact Estimates'!C10</f>
        <v>0</v>
      </c>
      <c r="BJ264" s="84">
        <f t="array" ref="BJ264:BJ297">MMULT(Mexico_L1,BG264:BG297)-BG264:BG297</f>
        <v>738.78799823583245</v>
      </c>
      <c r="BK264" s="84">
        <f t="array" ref="BK264:BK298">MMULT(Mexico_L2,BG264:BG298)-BJ264:BJ298-BG264:BG298</f>
        <v>8262.0722551871713</v>
      </c>
      <c r="BL264">
        <f>BG264*'Mexico-IO-Data'!AQ13</f>
        <v>0</v>
      </c>
      <c r="BM264">
        <f>BJ264*'Mexico-IO-Data'!$AQ13</f>
        <v>450.56866797935197</v>
      </c>
      <c r="BN264">
        <f>BK264*'Mexico-IO-Data'!$AQ13</f>
        <v>5038.8350916070558</v>
      </c>
      <c r="BO264">
        <f>BG264*'Mexico-IO-Data'!AR13</f>
        <v>0</v>
      </c>
      <c r="BP264">
        <f>BJ264*'Mexico-IO-Data'!$AR13</f>
        <v>74.224313943769587</v>
      </c>
      <c r="BQ264">
        <f>BK264*'Mexico-IO-Data'!$AR13</f>
        <v>830.07120629937913</v>
      </c>
      <c r="BR264">
        <f>(BO264*'Default-Data'!$F$19/general_dollar_index)/'Mexico-IO-Data'!$AS13</f>
        <v>0</v>
      </c>
      <c r="BS264">
        <f>(BP264*'Default-Data'!$F$19/general_dollar_index)/'Mexico-IO-Data'!$AS13</f>
        <v>7.3052670436000749E-2</v>
      </c>
      <c r="BT264">
        <f>(BQ264*'Default-Data'!$F$19/general_dollar_index)/'Mexico-IO-Data'!$AS13</f>
        <v>0.81696839014424016</v>
      </c>
      <c r="CG264" t="s">
        <v>271</v>
      </c>
      <c r="CH264">
        <f>'General Impact Estimates'!C10</f>
        <v>0</v>
      </c>
      <c r="CK264" s="84">
        <f t="array" ref="CK264:CK297">MMULT(Philippines_L1,CH264:CH297)-CH264:CH297</f>
        <v>2809.6336584306177</v>
      </c>
      <c r="CL264" s="84">
        <f t="array" ref="CL264:CL298">MMULT(Philippines_L2,CH264:CH298)-CK264:CK298-CH264:CH298</f>
        <v>29779.142638120276</v>
      </c>
      <c r="CM264">
        <f>CH264*'Philippines-IO-Data'!$AN13</f>
        <v>0</v>
      </c>
      <c r="CN264">
        <f>CK264*'Philippines-IO-Data'!$AN13</f>
        <v>1982.9180431570762</v>
      </c>
      <c r="CO264">
        <f>CL264*'Philippines-IO-Data'!$AN13</f>
        <v>21016.832237075476</v>
      </c>
      <c r="CP264">
        <f>CH264*'Philippines-IO-Data'!AO13</f>
        <v>0</v>
      </c>
      <c r="CQ264">
        <f>CK264*'Philippines-IO-Data'!$AO13</f>
        <v>570.7745194429009</v>
      </c>
      <c r="CR264">
        <f>CL264*'Philippines-IO-Data'!$AO13</f>
        <v>6049.6057120090327</v>
      </c>
      <c r="CS264" s="20">
        <f>(CP264*'Default-Data'!$F$19/general_dollar_index)/'Philippines-IO-Data'!$AP13</f>
        <v>0</v>
      </c>
      <c r="CT264" s="20">
        <f>(CQ264*'Default-Data'!$F$19/general_dollar_index)/'Philippines-IO-Data'!$AP13</f>
        <v>0.33928659426647589</v>
      </c>
      <c r="CU264" s="20">
        <f>(CR264*'Default-Data'!$F$19/general_dollar_index)/'Philippines-IO-Data'!$AP13</f>
        <v>3.5960787469733866</v>
      </c>
      <c r="DH264" t="s">
        <v>928</v>
      </c>
      <c r="DI264">
        <f>'General Impact Estimates'!C10</f>
        <v>0</v>
      </c>
      <c r="DL264" s="84">
        <f t="array" ref="DL264:DL297">MMULT(SouthAfrica_L1,DI264:DI297)-DI264:DI297</f>
        <v>4718.7505288514121</v>
      </c>
      <c r="DM264" s="84">
        <f t="array" ref="DM264:DM298">MMULT(SouthAfrica_L2,DI264:DI298)-DI264:DI298</f>
        <v>31070.151495445487</v>
      </c>
      <c r="DN264">
        <f>DI264*'SouthAfrica-IO-Data'!AR13</f>
        <v>0</v>
      </c>
      <c r="DO264">
        <f>DL264*'SouthAfrica-IO-Data'!$AR13</f>
        <v>1905.662083880952</v>
      </c>
      <c r="DP264">
        <f>DM264*'SouthAfrica-IO-Data'!$AR13</f>
        <v>12547.645670880507</v>
      </c>
      <c r="DQ264">
        <f>DI264*'SouthAfrica-IO-Data'!AS13</f>
        <v>0</v>
      </c>
      <c r="DR264">
        <f>DL264*'SouthAfrica-IO-Data'!$AS13</f>
        <v>584.57874978501695</v>
      </c>
      <c r="DS264">
        <f>DM264*'SouthAfrica-IO-Data'!$AS13</f>
        <v>3849.1016225135404</v>
      </c>
      <c r="DT264">
        <f>(DQ264*'Default-Data'!$F$19/general_dollar_index)/'SouthAfrica-IO-Data'!$AT13</f>
        <v>0</v>
      </c>
      <c r="DU264">
        <f>(DR264*'Default-Data'!$F$19/general_dollar_index)/'SouthAfrica-IO-Data'!$AT13</f>
        <v>4.2030932927825011E-2</v>
      </c>
      <c r="DV264">
        <f>(DS264*'Default-Data'!$F$19/general_dollar_index)/'SouthAfrica-IO-Data'!$AT13</f>
        <v>0.27674856841399947</v>
      </c>
      <c r="EI264" t="s">
        <v>129</v>
      </c>
      <c r="EJ264">
        <f>'General Impact Estimates'!C10</f>
        <v>0</v>
      </c>
      <c r="EM264" s="84">
        <f t="array" ref="EM264:EM290">MMULT(Zambia_L1,EJ264:EJ290)-EJ264:EJ290</f>
        <v>11948.607502499128</v>
      </c>
      <c r="EN264" s="84">
        <f t="array" ref="EN264:EN305">MMULT(Zambia_L2,EJ264:EJ305)-EJ264:EJ305-EM264:EM305</f>
        <v>33331.620434642027</v>
      </c>
      <c r="EO264">
        <f>EJ264*'Zambia-IO-Data'!BO11</f>
        <v>0</v>
      </c>
      <c r="EP264">
        <f>EM264*'Zambia-IO-Data'!$BO11</f>
        <v>4717.7702252218041</v>
      </c>
      <c r="EQ264">
        <f>EN264*'Zambia-IO-Data'!$BO11</f>
        <v>13160.606908550537</v>
      </c>
      <c r="ER264">
        <f>EJ264*'Zambia-IO-Data'!BN11</f>
        <v>0</v>
      </c>
      <c r="ES264">
        <f>EM264*'Zambia-IO-Data'!$BN11</f>
        <v>3748.5491571826042</v>
      </c>
      <c r="ET264">
        <f>EN264*'Zambia-IO-Data'!$BN11</f>
        <v>10456.885261456178</v>
      </c>
      <c r="EU264">
        <f>(ER264*'Default-Data'!$F$19/general_dollar_index)/'Zambia-IO-Data'!$BP11</f>
        <v>0</v>
      </c>
      <c r="EV264">
        <f>(ES264*'Default-Data'!$F$19/general_dollar_index)/'Zambia-IO-Data'!$BP11</f>
        <v>37.406848452212039</v>
      </c>
      <c r="EW264">
        <f>(ET264*'Default-Data'!$F$19/general_dollar_index)/'Zambia-IO-Data'!$BP11</f>
        <v>104.34947118352709</v>
      </c>
      <c r="FJ264" t="s">
        <v>271</v>
      </c>
      <c r="FK264">
        <f>'General Impact Estimates'!C10</f>
        <v>0</v>
      </c>
      <c r="FN264">
        <f t="array" ref="FN264:FN297">MMULT(CustomRegion1_L1,FK264:FK297)-FK264:FK297</f>
        <v>7890.0402005691003</v>
      </c>
      <c r="FO264">
        <f t="array" ref="FO264:FO298">MMULT(CustomRegion1_L2,FK264:FK298)-FN264:FN298-FK264:FK298</f>
        <v>57901.741439226855</v>
      </c>
      <c r="FP264">
        <f>FK264*CustomRegion1!C9</f>
        <v>0</v>
      </c>
      <c r="FQ264">
        <f>FN264*CustomRegion1!$C9</f>
        <v>5568.4494766773869</v>
      </c>
      <c r="FR264">
        <f>FO264*CustomRegion1!$C9</f>
        <v>40864.547406579259</v>
      </c>
      <c r="FS264">
        <f>FK264*CustomRegion1!D9</f>
        <v>0</v>
      </c>
      <c r="FT264">
        <f>FN264*CustomRegion1!$D9</f>
        <v>1602.8544825948907</v>
      </c>
      <c r="FU264">
        <f>FO264*CustomRegion1!$D9</f>
        <v>11762.686051868399</v>
      </c>
      <c r="FV264">
        <f>(FT264*'Default-Data'!$C$58/general_dollar_index)/CustomRegion1!$E9</f>
        <v>0.95676911927739583</v>
      </c>
      <c r="FW264">
        <f>(FU264*'Default-Data'!$C$58/general_dollar_index)/CustomRegion1!$E9</f>
        <v>7.021332813670675</v>
      </c>
      <c r="FX264">
        <f>(FV264*'Default-Data'!$C$58/general_dollar_index)/CustomRegion1!$E9</f>
        <v>5.7111057650153878E-4</v>
      </c>
      <c r="GK264" t="s">
        <v>34</v>
      </c>
      <c r="GL264">
        <f>'General Impact Estimates'!C10</f>
        <v>0</v>
      </c>
      <c r="GO264">
        <f t="array" ref="GO264:GO300">MMULT(CustomRegion2_L1,GL264:GL300)-GL264:GL300</f>
        <v>3252.3069273973269</v>
      </c>
      <c r="GP264">
        <f t="array" ref="GP264:GP302">MMULT(CustomRegion2_L2,GL264:GL302)-GO264:GO302-GL264:GL302</f>
        <v>36547.02883570781</v>
      </c>
      <c r="GQ264">
        <f>GL264*CustomRegion2!C13</f>
        <v>0</v>
      </c>
      <c r="GR264">
        <f>GO264*CustomRegion2!$C13</f>
        <v>2004.0112307583327</v>
      </c>
      <c r="GS264">
        <f>GP264*CustomRegion2!$C13</f>
        <v>22519.601585148743</v>
      </c>
      <c r="GT264">
        <f>GL264*CustomRegion2!D13</f>
        <v>0</v>
      </c>
      <c r="GU264">
        <f>GO264*CustomRegion2!$D13</f>
        <v>359.88938977970037</v>
      </c>
      <c r="GV264">
        <f>GP264*CustomRegion2!$D13</f>
        <v>4044.1717831562883</v>
      </c>
      <c r="GW264">
        <f>(GT264*'Default-Data'!$C$59/general_dollar_index)/CustomRegion2!$E13</f>
        <v>0</v>
      </c>
      <c r="GX264">
        <f>(GU264*'Default-Data'!$C$59/general_dollar_index)/CustomRegion2!$E13</f>
        <v>0.35420847412489592</v>
      </c>
      <c r="GY264">
        <f>(GV264*'Default-Data'!$C$59/general_dollar_index)/CustomRegion2!$E13</f>
        <v>3.9803338389264953</v>
      </c>
      <c r="HL264" t="s">
        <v>129</v>
      </c>
      <c r="HM264">
        <f>'General Impact Estimates'!C10</f>
        <v>0</v>
      </c>
      <c r="HP264">
        <f t="array" ref="HP264:HP290">MMULT(CustomRegion3_L1,HM264:HM290)-HM264:HM290</f>
        <v>11948.607502499128</v>
      </c>
      <c r="HQ264">
        <f t="array" ref="HQ264:HQ305">MMULT(CustomRegion3_L2,HM264:HM305)-HP264:HP305-HM264:HM305</f>
        <v>33331.620434642027</v>
      </c>
      <c r="HR264">
        <f>HM264*CustomRegion3!D12</f>
        <v>0</v>
      </c>
      <c r="HS264">
        <f>HP264*CustomRegion3!$D12</f>
        <v>4717.7702252218041</v>
      </c>
      <c r="HT264">
        <f>HQ264*CustomRegion3!$D12</f>
        <v>13160.606908550537</v>
      </c>
      <c r="HU264">
        <f>HM264*CustomRegion3!E12</f>
        <v>0</v>
      </c>
      <c r="HV264">
        <f>HP264*CustomRegion3!$E12</f>
        <v>3748.5491571826042</v>
      </c>
      <c r="HW264">
        <f>HQ264*CustomRegion3!$E12</f>
        <v>10456.885261456178</v>
      </c>
      <c r="HX264">
        <f>(HU264*'Default-Data'!$C$60/general_dollar_index)/CustomRegion3!$F12</f>
        <v>0</v>
      </c>
      <c r="HY264">
        <f>(HV264*'Default-Data'!$C$60/general_dollar_index)/CustomRegion3!$F12</f>
        <v>37.558351083738472</v>
      </c>
      <c r="HZ264">
        <f>(HW264*'Default-Data'!$C$60/general_dollar_index)/CustomRegion3!$F12</f>
        <v>104.77210019764713</v>
      </c>
    </row>
    <row r="265" spans="30:234" x14ac:dyDescent="0.3">
      <c r="AD265">
        <v>264</v>
      </c>
      <c r="AE265" t="s">
        <v>272</v>
      </c>
      <c r="AF265">
        <f>'General Impact Estimates'!C11</f>
        <v>0</v>
      </c>
      <c r="AI265" s="84">
        <v>432611.53895172017</v>
      </c>
      <c r="AJ265" s="84">
        <v>5433.9511724265758</v>
      </c>
      <c r="AK265">
        <f>'Colombia-IO-Data'!$AN14*Calculations!AF265</f>
        <v>0</v>
      </c>
      <c r="AL265">
        <f>AI265*'Colombia-IO-Data'!$AN14</f>
        <v>354258.34434318024</v>
      </c>
      <c r="AM265">
        <f>AJ265*'Colombia-IO-Data'!$AN14</f>
        <v>4449.7716132355781</v>
      </c>
      <c r="AN265">
        <f>AK265*'Colombia-IO-Data'!$AO14</f>
        <v>0</v>
      </c>
      <c r="AO265">
        <f>AL265*'Colombia-IO-Data'!$AO14</f>
        <v>29383.145318845127</v>
      </c>
      <c r="AP265">
        <f>AM265*'Colombia-IO-Data'!$AO14</f>
        <v>369.07609385966441</v>
      </c>
      <c r="AQ265">
        <f>(AN265*'Default-Data'!$F$19/general_dollar_index)/'Colombia-IO-Data'!$AP14</f>
        <v>0</v>
      </c>
      <c r="AR265">
        <f>(AO265*'Default-Data'!$F$19/general_dollar_index)/'Colombia-IO-Data'!$AP14</f>
        <v>2.8990846937964525</v>
      </c>
      <c r="AS265">
        <f>(AP265*'Default-Data'!$F$19/general_dollar_index)/'Colombia-IO-Data'!$AP14</f>
        <v>3.6414850859022692E-2</v>
      </c>
      <c r="BF265" t="s">
        <v>929</v>
      </c>
      <c r="BG265">
        <f>'General Impact Estimates'!C11</f>
        <v>0</v>
      </c>
      <c r="BJ265" s="84">
        <v>285749.46235393884</v>
      </c>
      <c r="BK265" s="84">
        <v>4563.129297245061</v>
      </c>
      <c r="BL265">
        <f>BG265*'Mexico-IO-Data'!AQ14</f>
        <v>0</v>
      </c>
      <c r="BM265">
        <f>BJ265*'Mexico-IO-Data'!$AQ14</f>
        <v>246009.52639316896</v>
      </c>
      <c r="BN265">
        <f>BK265*'Mexico-IO-Data'!$AQ14</f>
        <v>3928.5227976932974</v>
      </c>
      <c r="BO265">
        <f>BG265*'Mexico-IO-Data'!AR14</f>
        <v>0</v>
      </c>
      <c r="BP265">
        <f>BJ265*'Mexico-IO-Data'!$AR14</f>
        <v>15267.815927069496</v>
      </c>
      <c r="BQ265">
        <f>BK265*'Mexico-IO-Data'!$AR14</f>
        <v>243.81154591801544</v>
      </c>
      <c r="BR265">
        <f>(BO265*'Default-Data'!$F$19/general_dollar_index)/'Mexico-IO-Data'!$AS14</f>
        <v>0</v>
      </c>
      <c r="BS265">
        <f>(BP265*'Default-Data'!$F$19/general_dollar_index)/'Mexico-IO-Data'!$AS14</f>
        <v>0.822718116582832</v>
      </c>
      <c r="BT265">
        <f>(BQ265*'Default-Data'!$F$19/general_dollar_index)/'Mexico-IO-Data'!$AS14</f>
        <v>1.3137974469758963E-2</v>
      </c>
      <c r="CG265" t="s">
        <v>272</v>
      </c>
      <c r="CH265">
        <f>'General Impact Estimates'!C11</f>
        <v>0</v>
      </c>
      <c r="CK265" s="84">
        <v>31080.532147249767</v>
      </c>
      <c r="CL265" s="84">
        <v>1664.0396417108932</v>
      </c>
      <c r="CM265">
        <f>CH265*'Philippines-IO-Data'!$AN14</f>
        <v>0</v>
      </c>
      <c r="CN265">
        <f>CK265*'Philippines-IO-Data'!$AN14</f>
        <v>17892.636701518597</v>
      </c>
      <c r="CO265">
        <f>CL265*'Philippines-IO-Data'!$AN14</f>
        <v>957.96483229431476</v>
      </c>
      <c r="CP265">
        <f>CH265*'Philippines-IO-Data'!AO14</f>
        <v>0</v>
      </c>
      <c r="CQ265">
        <f>CK265*'Philippines-IO-Data'!$AO14</f>
        <v>4677.1790935655399</v>
      </c>
      <c r="CR265">
        <f>CL265*'Philippines-IO-Data'!$AO14</f>
        <v>250.41435539781062</v>
      </c>
      <c r="CS265" s="20">
        <f>(CP265*'Default-Data'!$F$19/general_dollar_index)/'Philippines-IO-Data'!$AP14</f>
        <v>0</v>
      </c>
      <c r="CT265" s="20">
        <f>(CQ265*'Default-Data'!$F$19/general_dollar_index)/'Philippines-IO-Data'!$AP14</f>
        <v>1.4992098376923697</v>
      </c>
      <c r="CU265" s="20">
        <f>(CR265*'Default-Data'!$F$19/general_dollar_index)/'Philippines-IO-Data'!$AP14</f>
        <v>8.0267113489040129E-2</v>
      </c>
      <c r="DH265" t="s">
        <v>929</v>
      </c>
      <c r="DI265">
        <f>'General Impact Estimates'!C11</f>
        <v>0</v>
      </c>
      <c r="DL265" s="84">
        <v>293215.74228317454</v>
      </c>
      <c r="DM265" s="84">
        <v>307143.41293131962</v>
      </c>
      <c r="DN265">
        <f>DI265*'SouthAfrica-IO-Data'!AR14</f>
        <v>0</v>
      </c>
      <c r="DO265">
        <f>DL265*'SouthAfrica-IO-Data'!$AR14</f>
        <v>174637.70117788477</v>
      </c>
      <c r="DP265">
        <f>DM265*'SouthAfrica-IO-Data'!$AR14</f>
        <v>182932.94605735564</v>
      </c>
      <c r="DQ265">
        <f>DI265*'SouthAfrica-IO-Data'!AS14</f>
        <v>0</v>
      </c>
      <c r="DR265">
        <f>DL265*'SouthAfrica-IO-Data'!$AS14</f>
        <v>59169.396109837384</v>
      </c>
      <c r="DS265">
        <f>DM265*'SouthAfrica-IO-Data'!$AS14</f>
        <v>61979.926864600136</v>
      </c>
      <c r="DT265">
        <f>(DQ265*'Default-Data'!$F$19/general_dollar_index)/'SouthAfrica-IO-Data'!$AT14</f>
        <v>0</v>
      </c>
      <c r="DU265">
        <f>(DR265*'Default-Data'!$F$19/general_dollar_index)/'SouthAfrica-IO-Data'!$AT14</f>
        <v>3.878968305462601</v>
      </c>
      <c r="DV265">
        <f>(DS265*'Default-Data'!$F$19/general_dollar_index)/'SouthAfrica-IO-Data'!$AT14</f>
        <v>4.0632182798753034</v>
      </c>
      <c r="EI265" t="s">
        <v>130</v>
      </c>
      <c r="EJ265">
        <f>'General Impact Estimates'!C11</f>
        <v>0</v>
      </c>
      <c r="EM265" s="84">
        <v>10082.43953505054</v>
      </c>
      <c r="EN265" s="84">
        <v>20023.316277128262</v>
      </c>
      <c r="EO265">
        <f>EJ265*'Zambia-IO-Data'!BO12</f>
        <v>0</v>
      </c>
      <c r="EP265">
        <f>EM265*'Zambia-IO-Data'!$BO12</f>
        <v>5372.0167047768227</v>
      </c>
      <c r="EQ265">
        <f>EN265*'Zambia-IO-Data'!$BO12</f>
        <v>10668.607448804651</v>
      </c>
      <c r="ER265">
        <f>EJ265*'Zambia-IO-Data'!BN12</f>
        <v>0</v>
      </c>
      <c r="ES265">
        <f>EM265*'Zambia-IO-Data'!$BN12</f>
        <v>4870.8819822776968</v>
      </c>
      <c r="ET265">
        <f>EN265*'Zambia-IO-Data'!$BN12</f>
        <v>9673.3742008226091</v>
      </c>
      <c r="EU265">
        <f>(ER265*'Default-Data'!$F$19/general_dollar_index)/'Zambia-IO-Data'!$BP12</f>
        <v>0</v>
      </c>
      <c r="EV265">
        <f>(ES265*'Default-Data'!$F$19/general_dollar_index)/'Zambia-IO-Data'!$BP12</f>
        <v>48.606630592145173</v>
      </c>
      <c r="EW265">
        <f>(ET265*'Default-Data'!$F$19/general_dollar_index)/'Zambia-IO-Data'!$BP12</f>
        <v>96.530798337902695</v>
      </c>
      <c r="FJ265" t="s">
        <v>272</v>
      </c>
      <c r="FK265">
        <f>'General Impact Estimates'!C11</f>
        <v>0</v>
      </c>
      <c r="FN265">
        <v>238795.05246254633</v>
      </c>
      <c r="FO265">
        <v>22474.874013758701</v>
      </c>
      <c r="FP265">
        <f>FK265*CustomRegion1!C10</f>
        <v>0</v>
      </c>
      <c r="FQ265">
        <f>FN265*CustomRegion1!$C10</f>
        <v>137471.04134478251</v>
      </c>
      <c r="FR265">
        <f>FO265*CustomRegion1!$C10</f>
        <v>12938.477170706014</v>
      </c>
      <c r="FS265">
        <f>FK265*CustomRegion1!D10</f>
        <v>0</v>
      </c>
      <c r="FT265">
        <f>FN265*CustomRegion1!$D10</f>
        <v>35935.267186972487</v>
      </c>
      <c r="FU265">
        <f>FO265*CustomRegion1!$D10</f>
        <v>3382.1496481994222</v>
      </c>
      <c r="FV265">
        <f>(FT265*'Default-Data'!$C$58/general_dollar_index)/CustomRegion1!$E10</f>
        <v>11.566720252436498</v>
      </c>
      <c r="FW265">
        <f>(FU265*'Default-Data'!$C$58/general_dollar_index)/CustomRegion1!$E10</f>
        <v>1.0886347005312218</v>
      </c>
      <c r="FX265">
        <f>(FV265*'Default-Data'!$C$58/general_dollar_index)/CustomRegion1!$E10</f>
        <v>3.7230561470996048E-3</v>
      </c>
      <c r="GK265" t="s">
        <v>35</v>
      </c>
      <c r="GL265">
        <f>'General Impact Estimates'!C11</f>
        <v>0</v>
      </c>
      <c r="GO265">
        <v>165988.58180624808</v>
      </c>
      <c r="GP265">
        <v>20295.121336481301</v>
      </c>
      <c r="GQ265">
        <f>GL265*CustomRegion2!C14</f>
        <v>0</v>
      </c>
      <c r="GR265">
        <f>GO265*CustomRegion2!$C14</f>
        <v>134891.56540240004</v>
      </c>
      <c r="GS265">
        <f>GP265*CustomRegion2!$C14</f>
        <v>16492.945823858849</v>
      </c>
      <c r="GT265">
        <f>GL265*CustomRegion2!D14</f>
        <v>0</v>
      </c>
      <c r="GU265">
        <f>GO265*CustomRegion2!$D14</f>
        <v>10646.000935049375</v>
      </c>
      <c r="GV265">
        <f>GP265*CustomRegion2!$D14</f>
        <v>1301.6671289915651</v>
      </c>
      <c r="GW265">
        <f>(GT265*'Default-Data'!$C$59/general_dollar_index)/CustomRegion2!$E14</f>
        <v>0</v>
      </c>
      <c r="GX265">
        <f>(GU265*'Default-Data'!$C$59/general_dollar_index)/CustomRegion2!$E14</f>
        <v>0.57366802693068797</v>
      </c>
      <c r="GY265">
        <f>(GV265*'Default-Data'!$C$59/general_dollar_index)/CustomRegion2!$E14</f>
        <v>7.0141343981167059E-2</v>
      </c>
      <c r="HL265" t="s">
        <v>130</v>
      </c>
      <c r="HM265">
        <f>'General Impact Estimates'!C11</f>
        <v>0</v>
      </c>
      <c r="HP265">
        <v>10082.43953505054</v>
      </c>
      <c r="HQ265">
        <v>20023.316277128262</v>
      </c>
      <c r="HR265">
        <f>HM265*CustomRegion3!D13</f>
        <v>0</v>
      </c>
      <c r="HS265">
        <f>HP265*CustomRegion3!$D13</f>
        <v>5372.0167047768227</v>
      </c>
      <c r="HT265">
        <f>HQ265*CustomRegion3!$D13</f>
        <v>10668.607448804651</v>
      </c>
      <c r="HU265">
        <f>HM265*CustomRegion3!E13</f>
        <v>0</v>
      </c>
      <c r="HV265">
        <f>HP265*CustomRegion3!$E13</f>
        <v>4870.8819822776968</v>
      </c>
      <c r="HW265">
        <f>HQ265*CustomRegion3!$E13</f>
        <v>9673.3742008226091</v>
      </c>
      <c r="HX265">
        <f>(HU265*'Default-Data'!$C$60/general_dollar_index)/CustomRegion3!$F13</f>
        <v>0</v>
      </c>
      <c r="HY265">
        <f>(HV265*'Default-Data'!$C$60/general_dollar_index)/CustomRegion3!$F13</f>
        <v>48.803493807012124</v>
      </c>
      <c r="HZ265">
        <f>(HW265*'Default-Data'!$C$60/general_dollar_index)/CustomRegion3!$F13</f>
        <v>96.921760703797361</v>
      </c>
    </row>
    <row r="266" spans="30:234" x14ac:dyDescent="0.3">
      <c r="AD266">
        <v>265</v>
      </c>
      <c r="AE266" t="s">
        <v>273</v>
      </c>
      <c r="AF266">
        <f>'General Impact Estimates'!C12</f>
        <v>0</v>
      </c>
      <c r="AI266" s="84">
        <v>2360.1730762510761</v>
      </c>
      <c r="AJ266" s="84">
        <v>37501.115537050297</v>
      </c>
      <c r="AK266">
        <f>'Colombia-IO-Data'!$AN15*Calculations!AF266</f>
        <v>0</v>
      </c>
      <c r="AL266">
        <f>AI266*'Colombia-IO-Data'!$AN15</f>
        <v>540.35654009262169</v>
      </c>
      <c r="AM266">
        <f>AJ266*'Colombia-IO-Data'!$AN15</f>
        <v>8585.7995945795919</v>
      </c>
      <c r="AN266">
        <f>AK266*'Colombia-IO-Data'!$AO15</f>
        <v>0</v>
      </c>
      <c r="AO266">
        <f>AL266*'Colombia-IO-Data'!$AO15</f>
        <v>189.63023575951505</v>
      </c>
      <c r="AP266">
        <f>AM266*'Colombia-IO-Data'!$AO15</f>
        <v>3013.0609708637962</v>
      </c>
      <c r="AQ266">
        <f>(AN266*'Default-Data'!$F$19/general_dollar_index)/'Colombia-IO-Data'!$AP15</f>
        <v>0</v>
      </c>
      <c r="AR266">
        <f>(AO266*'Default-Data'!$F$19/general_dollar_index)/'Colombia-IO-Data'!$AP15</f>
        <v>4.6127223263165124E-2</v>
      </c>
      <c r="AS266">
        <f>(AP266*'Default-Data'!$F$19/general_dollar_index)/'Colombia-IO-Data'!$AP15</f>
        <v>0.73292181255746602</v>
      </c>
      <c r="BF266" t="s">
        <v>930</v>
      </c>
      <c r="BG266">
        <f>'General Impact Estimates'!C12</f>
        <v>0</v>
      </c>
      <c r="BJ266" s="84">
        <v>1153.8354055853904</v>
      </c>
      <c r="BK266" s="84">
        <v>22528.440038439203</v>
      </c>
      <c r="BL266">
        <f>BG266*'Mexico-IO-Data'!AQ15</f>
        <v>0</v>
      </c>
      <c r="BM266">
        <f>BJ266*'Mexico-IO-Data'!$AQ15</f>
        <v>448.27260983434724</v>
      </c>
      <c r="BN266">
        <f>BK266*'Mexico-IO-Data'!$AQ15</f>
        <v>8752.446460424002</v>
      </c>
      <c r="BO266">
        <f>BG266*'Mexico-IO-Data'!AR15</f>
        <v>0</v>
      </c>
      <c r="BP266">
        <f>BJ266*'Mexico-IO-Data'!$AR15</f>
        <v>77.396743287256015</v>
      </c>
      <c r="BQ266">
        <f>BK266*'Mexico-IO-Data'!$AR15</f>
        <v>1511.1582482882829</v>
      </c>
      <c r="BR266">
        <f>(BO266*'Default-Data'!$F$19/general_dollar_index)/'Mexico-IO-Data'!$AS15</f>
        <v>0</v>
      </c>
      <c r="BS266">
        <f>(BP266*'Default-Data'!$F$19/general_dollar_index)/'Mexico-IO-Data'!$AS15</f>
        <v>2.0111397210843714E-2</v>
      </c>
      <c r="BT266">
        <f>(BQ266*'Default-Data'!$F$19/general_dollar_index)/'Mexico-IO-Data'!$AS15</f>
        <v>0.39267160979850491</v>
      </c>
      <c r="CG266" t="s">
        <v>273</v>
      </c>
      <c r="CH266">
        <f>'General Impact Estimates'!C12</f>
        <v>0</v>
      </c>
      <c r="CK266" s="84">
        <v>2458.85861958754</v>
      </c>
      <c r="CL266" s="84">
        <v>23186.287545434545</v>
      </c>
      <c r="CM266">
        <f>CH266*'Philippines-IO-Data'!$AN15</f>
        <v>0</v>
      </c>
      <c r="CN266">
        <f>CK266*'Philippines-IO-Data'!$AN15</f>
        <v>818.8809937222926</v>
      </c>
      <c r="CO266">
        <f>CL266*'Philippines-IO-Data'!$AN15</f>
        <v>7721.7982500845001</v>
      </c>
      <c r="CP266">
        <f>CH266*'Philippines-IO-Data'!AO15</f>
        <v>0</v>
      </c>
      <c r="CQ266">
        <f>CK266*'Philippines-IO-Data'!$AO15</f>
        <v>143.28369864362267</v>
      </c>
      <c r="CR266">
        <f>CL266*'Philippines-IO-Data'!$AO15</f>
        <v>1351.1216183229392</v>
      </c>
      <c r="CS266" s="20">
        <f>(CP266*'Default-Data'!$F$19/general_dollar_index)/'Philippines-IO-Data'!$AP15</f>
        <v>0</v>
      </c>
      <c r="CT266" s="20">
        <f>(CQ266*'Default-Data'!$F$19/general_dollar_index)/'Philippines-IO-Data'!$AP15</f>
        <v>4.5927753949595015E-2</v>
      </c>
      <c r="CU266" s="20">
        <f>(CR266*'Default-Data'!$F$19/general_dollar_index)/'Philippines-IO-Data'!$AP15</f>
        <v>0.43308472512742818</v>
      </c>
      <c r="DH266" t="s">
        <v>930</v>
      </c>
      <c r="DI266">
        <f>'General Impact Estimates'!C12</f>
        <v>0</v>
      </c>
      <c r="DL266" s="84">
        <v>4284.646950609178</v>
      </c>
      <c r="DM266" s="84">
        <v>59195.179016814225</v>
      </c>
      <c r="DN266">
        <f>DI266*'SouthAfrica-IO-Data'!AR15</f>
        <v>0</v>
      </c>
      <c r="DO266">
        <f>DL266*'SouthAfrica-IO-Data'!$AR15</f>
        <v>1122.3784599595378</v>
      </c>
      <c r="DP266">
        <f>DM266*'SouthAfrica-IO-Data'!$AR15</f>
        <v>15506.38702039965</v>
      </c>
      <c r="DQ266">
        <f>DI266*'SouthAfrica-IO-Data'!AS15</f>
        <v>0</v>
      </c>
      <c r="DR266">
        <f>DL266*'SouthAfrica-IO-Data'!$AS15</f>
        <v>581.07224661189048</v>
      </c>
      <c r="DS266">
        <f>DM266*'SouthAfrica-IO-Data'!$AS15</f>
        <v>8027.8902921051331</v>
      </c>
      <c r="DT266">
        <f>(DQ266*'Default-Data'!$F$19/general_dollar_index)/'SouthAfrica-IO-Data'!$AT15</f>
        <v>0</v>
      </c>
      <c r="DU266">
        <f>(DR266*'Default-Data'!$F$19/general_dollar_index)/'SouthAfrica-IO-Data'!$AT15</f>
        <v>4.6838879416965587E-2</v>
      </c>
      <c r="DV266">
        <f>(DS266*'Default-Data'!$F$19/general_dollar_index)/'SouthAfrica-IO-Data'!$AT15</f>
        <v>0.6471095247742753</v>
      </c>
      <c r="EI266" t="s">
        <v>131</v>
      </c>
      <c r="EJ266">
        <f>'General Impact Estimates'!C12</f>
        <v>0</v>
      </c>
      <c r="EM266" s="84">
        <v>7041.795208375881</v>
      </c>
      <c r="EN266" s="84">
        <v>9348.2173179123656</v>
      </c>
      <c r="EO266">
        <f>EJ266*'Zambia-IO-Data'!BO13</f>
        <v>0</v>
      </c>
      <c r="EP266">
        <f>EM266*'Zambia-IO-Data'!$BO13</f>
        <v>3176.2311328965066</v>
      </c>
      <c r="EQ266">
        <f>EN266*'Zambia-IO-Data'!$BO13</f>
        <v>4216.5524562427199</v>
      </c>
      <c r="ER266">
        <f>EJ266*'Zambia-IO-Data'!BN13</f>
        <v>0</v>
      </c>
      <c r="ES266">
        <f>EM266*'Zambia-IO-Data'!$BN13</f>
        <v>2619.0339575210473</v>
      </c>
      <c r="ET266">
        <f>EN266*'Zambia-IO-Data'!$BN13</f>
        <v>3476.8546760316308</v>
      </c>
      <c r="EU266">
        <f>(ER266*'Default-Data'!$F$19/general_dollar_index)/'Zambia-IO-Data'!$BP13</f>
        <v>0</v>
      </c>
      <c r="EV266">
        <f>(ES266*'Default-Data'!$F$19/general_dollar_index)/'Zambia-IO-Data'!$BP13</f>
        <v>26.135393250070305</v>
      </c>
      <c r="EW266">
        <f>(ET266*'Default-Data'!$F$19/general_dollar_index)/'Zambia-IO-Data'!$BP13</f>
        <v>34.695603686422309</v>
      </c>
      <c r="FJ266" t="s">
        <v>273</v>
      </c>
      <c r="FK266">
        <f>'General Impact Estimates'!C12</f>
        <v>0</v>
      </c>
      <c r="FN266">
        <v>5921.1482313032275</v>
      </c>
      <c r="FO266">
        <v>47836.25384652822</v>
      </c>
      <c r="FP266">
        <f>FK266*CustomRegion1!C11</f>
        <v>0</v>
      </c>
      <c r="FQ266">
        <f>FN266*CustomRegion1!$C11</f>
        <v>1971.9375929145235</v>
      </c>
      <c r="FR266">
        <f>FO266*CustomRegion1!$C11</f>
        <v>15931.049786167774</v>
      </c>
      <c r="FS266">
        <f>FK266*CustomRegion1!D11</f>
        <v>0</v>
      </c>
      <c r="FT266">
        <f>FN266*CustomRegion1!$D11</f>
        <v>345.03977253502529</v>
      </c>
      <c r="FU266">
        <f>FO266*CustomRegion1!$D11</f>
        <v>2787.5353734390524</v>
      </c>
      <c r="FV266">
        <f>(FT266*'Default-Data'!$C$58/general_dollar_index)/CustomRegion1!$E11</f>
        <v>0.1110602156959556</v>
      </c>
      <c r="FW266">
        <f>(FU266*'Default-Data'!$C$58/general_dollar_index)/CustomRegion1!$E11</f>
        <v>0.89724230212568046</v>
      </c>
      <c r="FX266">
        <f>(FV266*'Default-Data'!$C$58/general_dollar_index)/CustomRegion1!$E11</f>
        <v>3.5747680390034192E-5</v>
      </c>
      <c r="GK266" t="s">
        <v>36</v>
      </c>
      <c r="GL266">
        <f>'General Impact Estimates'!C12</f>
        <v>0</v>
      </c>
      <c r="GO266">
        <v>3808.2841227056506</v>
      </c>
      <c r="GP266">
        <v>75377.480414519305</v>
      </c>
      <c r="GQ266">
        <f>GL266*CustomRegion2!C15</f>
        <v>0</v>
      </c>
      <c r="GR266">
        <f>GO266*CustomRegion2!$C15</f>
        <v>1507.0373570002005</v>
      </c>
      <c r="GS266">
        <f>GP266*CustomRegion2!$C15</f>
        <v>29828.835034641572</v>
      </c>
      <c r="GT266">
        <f>GL266*CustomRegion2!D15</f>
        <v>0</v>
      </c>
      <c r="GU266">
        <f>GO266*CustomRegion2!$D15</f>
        <v>366.21495313821691</v>
      </c>
      <c r="GV266">
        <f>GP266*CustomRegion2!$D15</f>
        <v>7248.5034121004956</v>
      </c>
      <c r="GW266">
        <f>(GT266*'Default-Data'!$C$59/general_dollar_index)/CustomRegion2!$E15</f>
        <v>0</v>
      </c>
      <c r="GX266">
        <f>(GU266*'Default-Data'!$C$59/general_dollar_index)/CustomRegion2!$E15</f>
        <v>9.5160262231937062E-2</v>
      </c>
      <c r="GY266">
        <f>(GV266*'Default-Data'!$C$59/general_dollar_index)/CustomRegion2!$E15</f>
        <v>1.8835098883148031</v>
      </c>
      <c r="HL266" t="s">
        <v>131</v>
      </c>
      <c r="HM266">
        <f>'General Impact Estimates'!C12</f>
        <v>0</v>
      </c>
      <c r="HP266">
        <v>7041.795208375881</v>
      </c>
      <c r="HQ266">
        <v>9348.2173179123656</v>
      </c>
      <c r="HR266">
        <f>HM266*CustomRegion3!D14</f>
        <v>0</v>
      </c>
      <c r="HS266">
        <f>HP266*CustomRegion3!$D14</f>
        <v>3176.2311328965066</v>
      </c>
      <c r="HT266">
        <f>HQ266*CustomRegion3!$D14</f>
        <v>4216.5524562427199</v>
      </c>
      <c r="HU266">
        <f>HM266*CustomRegion3!E14</f>
        <v>0</v>
      </c>
      <c r="HV266">
        <f>HP266*CustomRegion3!$E14</f>
        <v>2619.0339575210473</v>
      </c>
      <c r="HW266">
        <f>HQ266*CustomRegion3!$E14</f>
        <v>3476.8546760316308</v>
      </c>
      <c r="HX266">
        <f>(HU266*'Default-Data'!$C$60/general_dollar_index)/CustomRegion3!$F14</f>
        <v>0</v>
      </c>
      <c r="HY266">
        <f>(HV266*'Default-Data'!$C$60/general_dollar_index)/CustomRegion3!$F14</f>
        <v>26.241245012974694</v>
      </c>
      <c r="HZ266">
        <f>(HW266*'Default-Data'!$C$60/general_dollar_index)/CustomRegion3!$F14</f>
        <v>34.83612542183679</v>
      </c>
    </row>
    <row r="267" spans="30:234" x14ac:dyDescent="0.3">
      <c r="AD267">
        <v>266</v>
      </c>
      <c r="AE267" t="s">
        <v>274</v>
      </c>
      <c r="AF267">
        <f>'General Impact Estimates'!C13</f>
        <v>0</v>
      </c>
      <c r="AI267" s="84">
        <v>3442.4654007189138</v>
      </c>
      <c r="AJ267" s="84">
        <v>9705.262715240442</v>
      </c>
      <c r="AK267">
        <f>'Colombia-IO-Data'!$AN16*Calculations!AF267</f>
        <v>0</v>
      </c>
      <c r="AL267">
        <f>AI267*'Colombia-IO-Data'!$AN16</f>
        <v>1133.995996031395</v>
      </c>
      <c r="AM267">
        <f>AJ267*'Colombia-IO-Data'!$AN16</f>
        <v>3197.0485621197654</v>
      </c>
      <c r="AN267">
        <f>AK267*'Colombia-IO-Data'!$AO16</f>
        <v>0</v>
      </c>
      <c r="AO267">
        <f>AL267*'Colombia-IO-Data'!$AO16</f>
        <v>580.96656172317262</v>
      </c>
      <c r="AP267">
        <f>AM267*'Colombia-IO-Data'!$AO16</f>
        <v>1637.9055281473068</v>
      </c>
      <c r="AQ267">
        <f>(AN267*'Default-Data'!$F$19/general_dollar_index)/'Colombia-IO-Data'!$AP16</f>
        <v>0</v>
      </c>
      <c r="AR267">
        <f>(AO267*'Default-Data'!$F$19/general_dollar_index)/'Colombia-IO-Data'!$AP16</f>
        <v>0.14131910026744524</v>
      </c>
      <c r="AS267">
        <f>(AP267*'Default-Data'!$F$19/general_dollar_index)/'Colombia-IO-Data'!$AP16</f>
        <v>0.39841765569830678</v>
      </c>
      <c r="BF267" t="s">
        <v>931</v>
      </c>
      <c r="BG267">
        <f>'General Impact Estimates'!C13</f>
        <v>0</v>
      </c>
      <c r="BJ267" s="84">
        <v>832.04390759592275</v>
      </c>
      <c r="BK267" s="84">
        <v>2390.3781295344133</v>
      </c>
      <c r="BL267">
        <f>BG267*'Mexico-IO-Data'!AQ16</f>
        <v>0</v>
      </c>
      <c r="BM267">
        <f>BJ267*'Mexico-IO-Data'!$AQ16</f>
        <v>322.39344496957472</v>
      </c>
      <c r="BN267">
        <f>BK267*'Mexico-IO-Data'!$AQ16</f>
        <v>926.20381319441822</v>
      </c>
      <c r="BO267">
        <f>BG267*'Mexico-IO-Data'!AR16</f>
        <v>0</v>
      </c>
      <c r="BP267">
        <f>BJ267*'Mexico-IO-Data'!$AR16</f>
        <v>109.6332228862519</v>
      </c>
      <c r="BQ267">
        <f>BK267*'Mexico-IO-Data'!$AR16</f>
        <v>314.96517895896733</v>
      </c>
      <c r="BR267">
        <f>(BO267*'Default-Data'!$F$19/general_dollar_index)/'Mexico-IO-Data'!$AS16</f>
        <v>0</v>
      </c>
      <c r="BS267">
        <f>(BP267*'Default-Data'!$F$19/general_dollar_index)/'Mexico-IO-Data'!$AS16</f>
        <v>2.6483356137616605E-2</v>
      </c>
      <c r="BT267">
        <f>(BQ267*'Default-Data'!$F$19/general_dollar_index)/'Mexico-IO-Data'!$AS16</f>
        <v>7.608400798335456E-2</v>
      </c>
      <c r="CG267" t="s">
        <v>274</v>
      </c>
      <c r="CH267">
        <f>'General Impact Estimates'!C13</f>
        <v>0</v>
      </c>
      <c r="CK267" s="84">
        <v>194.99092222366386</v>
      </c>
      <c r="CL267" s="84">
        <v>3243.6394451489969</v>
      </c>
      <c r="CM267">
        <f>CH267*'Philippines-IO-Data'!$AN16</f>
        <v>0</v>
      </c>
      <c r="CN267">
        <f>CK267*'Philippines-IO-Data'!$AN16</f>
        <v>74.817568517745428</v>
      </c>
      <c r="CO267">
        <f>CL267*'Philippines-IO-Data'!$AN16</f>
        <v>1244.5769970559447</v>
      </c>
      <c r="CP267">
        <f>CH267*'Philippines-IO-Data'!AO16</f>
        <v>0</v>
      </c>
      <c r="CQ267">
        <f>CK267*'Philippines-IO-Data'!$AO16</f>
        <v>25.841993310908489</v>
      </c>
      <c r="CR267">
        <f>CL267*'Philippines-IO-Data'!$AO16</f>
        <v>429.87698036727761</v>
      </c>
      <c r="CS267" s="20">
        <f>(CP267*'Default-Data'!$F$19/general_dollar_index)/'Philippines-IO-Data'!$AP16</f>
        <v>0</v>
      </c>
      <c r="CT267" s="20">
        <f>(CQ267*'Default-Data'!$F$19/general_dollar_index)/'Philippines-IO-Data'!$AP16</f>
        <v>8.2833198862521887E-3</v>
      </c>
      <c r="CU267" s="20">
        <f>(CR267*'Default-Data'!$F$19/general_dollar_index)/'Philippines-IO-Data'!$AP16</f>
        <v>0.13779155877326285</v>
      </c>
      <c r="DH267" t="s">
        <v>931</v>
      </c>
      <c r="DI267">
        <f>'General Impact Estimates'!C13</f>
        <v>0</v>
      </c>
      <c r="DL267" s="84">
        <v>3384.5802549840237</v>
      </c>
      <c r="DM267" s="84">
        <v>19694.650547128094</v>
      </c>
      <c r="DN267">
        <f>DI267*'SouthAfrica-IO-Data'!AR16</f>
        <v>0</v>
      </c>
      <c r="DO267">
        <f>DL267*'SouthAfrica-IO-Data'!$AR16</f>
        <v>450.47172915501267</v>
      </c>
      <c r="DP267">
        <f>DM267*'SouthAfrica-IO-Data'!$AR16</f>
        <v>2621.2654505692576</v>
      </c>
      <c r="DQ267">
        <f>DI267*'SouthAfrica-IO-Data'!AS16</f>
        <v>0</v>
      </c>
      <c r="DR267">
        <f>DL267*'SouthAfrica-IO-Data'!$AS16</f>
        <v>452.7086606867756</v>
      </c>
      <c r="DS267">
        <f>DM267*'SouthAfrica-IO-Data'!$AS16</f>
        <v>2634.2820084573582</v>
      </c>
      <c r="DT267">
        <f>(DQ267*'Default-Data'!$F$19/general_dollar_index)/'SouthAfrica-IO-Data'!$AT16</f>
        <v>0</v>
      </c>
      <c r="DU267">
        <f>(DR267*'Default-Data'!$F$19/general_dollar_index)/'SouthAfrica-IO-Data'!$AT16</f>
        <v>3.6491789949635436E-2</v>
      </c>
      <c r="DV267">
        <f>(DS267*'Default-Data'!$F$19/general_dollar_index)/'SouthAfrica-IO-Data'!$AT16</f>
        <v>0.21234333263007929</v>
      </c>
      <c r="EI267" t="s">
        <v>132</v>
      </c>
      <c r="EJ267">
        <f>'General Impact Estimates'!C13</f>
        <v>0</v>
      </c>
      <c r="EM267" s="84">
        <v>5726.3514935630137</v>
      </c>
      <c r="EN267" s="84">
        <v>1306.0089744428415</v>
      </c>
      <c r="EO267">
        <f>EJ267*'Zambia-IO-Data'!BO14</f>
        <v>0</v>
      </c>
      <c r="EP267">
        <f>EM267*'Zambia-IO-Data'!$BO14</f>
        <v>1554.135737502028</v>
      </c>
      <c r="EQ267">
        <f>EN267*'Zambia-IO-Data'!$BO14</f>
        <v>354.45173474970818</v>
      </c>
      <c r="ER267">
        <f>EJ267*'Zambia-IO-Data'!BN14</f>
        <v>0</v>
      </c>
      <c r="ES267">
        <f>EM267*'Zambia-IO-Data'!$BN14</f>
        <v>520.96348769985286</v>
      </c>
      <c r="ET267">
        <f>EN267*'Zambia-IO-Data'!$BN14</f>
        <v>118.81614166679577</v>
      </c>
      <c r="EU267">
        <f>(ER267*'Default-Data'!$F$19/general_dollar_index)/'Zambia-IO-Data'!$BP14</f>
        <v>0</v>
      </c>
      <c r="EV267">
        <f>(ES267*'Default-Data'!$F$19/general_dollar_index)/'Zambia-IO-Data'!$BP14</f>
        <v>5.1987052633907691</v>
      </c>
      <c r="EW267">
        <f>(ET267*'Default-Data'!$F$19/general_dollar_index)/'Zambia-IO-Data'!$BP14</f>
        <v>1.1856686997128472</v>
      </c>
      <c r="FJ267" t="s">
        <v>274</v>
      </c>
      <c r="FK267">
        <f>'General Impact Estimates'!C13</f>
        <v>0</v>
      </c>
      <c r="FN267">
        <v>757.3677098269427</v>
      </c>
      <c r="FO267">
        <v>7564.0918923777199</v>
      </c>
      <c r="FP267">
        <f>FK267*CustomRegion1!C12</f>
        <v>0</v>
      </c>
      <c r="FQ267">
        <f>FN267*CustomRegion1!$C12</f>
        <v>290.60024885726961</v>
      </c>
      <c r="FR267">
        <f>FO267*CustomRegion1!$C12</f>
        <v>2902.3246671111574</v>
      </c>
      <c r="FS267">
        <f>FK267*CustomRegion1!D12</f>
        <v>0</v>
      </c>
      <c r="FT267">
        <f>FN267*CustomRegion1!$D12</f>
        <v>100.37334593861782</v>
      </c>
      <c r="FU267">
        <f>FO267*CustomRegion1!$D12</f>
        <v>1002.4631396004548</v>
      </c>
      <c r="FV267">
        <f>(FT267*'Default-Data'!$C$58/general_dollar_index)/CustomRegion1!$E12</f>
        <v>3.2307827495266714E-2</v>
      </c>
      <c r="FW267">
        <f>(FU267*'Default-Data'!$C$58/general_dollar_index)/CustomRegion1!$E12</f>
        <v>0.32266938878754842</v>
      </c>
      <c r="FX267">
        <f>(FV267*'Default-Data'!$C$58/general_dollar_index)/CustomRegion1!$E12</f>
        <v>1.0399132436037683E-5</v>
      </c>
      <c r="GK267" t="s">
        <v>37</v>
      </c>
      <c r="GL267">
        <f>'General Impact Estimates'!C13</f>
        <v>0</v>
      </c>
      <c r="GO267">
        <v>17295.093205572295</v>
      </c>
      <c r="GP267">
        <v>17150.601114406716</v>
      </c>
      <c r="GQ267">
        <f>GL267*CustomRegion2!C16</f>
        <v>0</v>
      </c>
      <c r="GR267">
        <f>GO267*CustomRegion2!$C16</f>
        <v>6021.1834653193891</v>
      </c>
      <c r="GS267">
        <f>GP267*CustomRegion2!$C16</f>
        <v>5970.8794062516245</v>
      </c>
      <c r="GT267">
        <f>GL267*CustomRegion2!D16</f>
        <v>0</v>
      </c>
      <c r="GU267">
        <f>GO267*CustomRegion2!$D16</f>
        <v>2665.743679893701</v>
      </c>
      <c r="GV267">
        <f>GP267*CustomRegion2!$D16</f>
        <v>2643.4726881019269</v>
      </c>
      <c r="GW267">
        <f>(GT267*'Default-Data'!$C$59/general_dollar_index)/CustomRegion2!$E16</f>
        <v>0</v>
      </c>
      <c r="GX267">
        <f>(GU267*'Default-Data'!$C$59/general_dollar_index)/CustomRegion2!$E16</f>
        <v>0.64394567073407227</v>
      </c>
      <c r="GY267">
        <f>(GV267*'Default-Data'!$C$59/general_dollar_index)/CustomRegion2!$E16</f>
        <v>0.63856581787896249</v>
      </c>
      <c r="HL267" t="s">
        <v>132</v>
      </c>
      <c r="HM267">
        <f>'General Impact Estimates'!C13</f>
        <v>0</v>
      </c>
      <c r="HP267">
        <v>5726.3514935630137</v>
      </c>
      <c r="HQ267">
        <v>1306.0089744428415</v>
      </c>
      <c r="HR267">
        <f>HM267*CustomRegion3!D15</f>
        <v>0</v>
      </c>
      <c r="HS267">
        <f>HP267*CustomRegion3!$D15</f>
        <v>1554.135737502028</v>
      </c>
      <c r="HT267">
        <f>HQ267*CustomRegion3!$D15</f>
        <v>354.45173474970818</v>
      </c>
      <c r="HU267">
        <f>HM267*CustomRegion3!E15</f>
        <v>0</v>
      </c>
      <c r="HV267">
        <f>HP267*CustomRegion3!$E15</f>
        <v>520.96348769985286</v>
      </c>
      <c r="HW267">
        <f>HQ267*CustomRegion3!$E15</f>
        <v>118.81614166679577</v>
      </c>
      <c r="HX267">
        <f>(HU267*'Default-Data'!$C$60/general_dollar_index)/CustomRegion3!$F15</f>
        <v>0</v>
      </c>
      <c r="HY267">
        <f>(HV267*'Default-Data'!$C$60/general_dollar_index)/CustomRegion3!$F15</f>
        <v>5.219760700042702</v>
      </c>
      <c r="HZ267">
        <f>(HW267*'Default-Data'!$C$60/general_dollar_index)/CustomRegion3!$F15</f>
        <v>1.190470813110732</v>
      </c>
    </row>
    <row r="268" spans="30:234" x14ac:dyDescent="0.3">
      <c r="AD268">
        <v>267</v>
      </c>
      <c r="AE268" t="s">
        <v>275</v>
      </c>
      <c r="AF268">
        <f>'General Impact Estimates'!C14</f>
        <v>0</v>
      </c>
      <c r="AI268" s="84">
        <v>3169.7014026865668</v>
      </c>
      <c r="AJ268" s="84">
        <v>363.54231796658087</v>
      </c>
      <c r="AK268">
        <f>'Colombia-IO-Data'!$AN17*Calculations!AF268</f>
        <v>0</v>
      </c>
      <c r="AL268">
        <f>AI268*'Colombia-IO-Data'!$AN17</f>
        <v>1316.0408698402391</v>
      </c>
      <c r="AM268">
        <f>AJ268*'Colombia-IO-Data'!$AN17</f>
        <v>150.94057375718859</v>
      </c>
      <c r="AN268">
        <f>AK268*'Colombia-IO-Data'!$AO17</f>
        <v>0</v>
      </c>
      <c r="AO268">
        <f>AL268*'Colombia-IO-Data'!$AO17</f>
        <v>537.15479516086043</v>
      </c>
      <c r="AP268">
        <f>AM268*'Colombia-IO-Data'!$AO17</f>
        <v>61.60785340036432</v>
      </c>
      <c r="AQ268">
        <f>(AN268*'Default-Data'!$F$19/general_dollar_index)/'Colombia-IO-Data'!$AP17</f>
        <v>0</v>
      </c>
      <c r="AR268">
        <f>(AO268*'Default-Data'!$F$19/general_dollar_index)/'Colombia-IO-Data'!$AP17</f>
        <v>0.13066196465993415</v>
      </c>
      <c r="AS268">
        <f>(AP268*'Default-Data'!$F$19/general_dollar_index)/'Colombia-IO-Data'!$AP17</f>
        <v>1.4986002612826258E-2</v>
      </c>
      <c r="BF268" t="s">
        <v>932</v>
      </c>
      <c r="BG268">
        <f>'General Impact Estimates'!C14</f>
        <v>0</v>
      </c>
      <c r="BJ268" s="84">
        <v>1204.7746849667931</v>
      </c>
      <c r="BK268" s="84">
        <v>259.72709792228966</v>
      </c>
      <c r="BL268">
        <f>BG268*'Mexico-IO-Data'!AQ17</f>
        <v>0</v>
      </c>
      <c r="BM268">
        <f>BJ268*'Mexico-IO-Data'!$AQ17</f>
        <v>557.04248234691249</v>
      </c>
      <c r="BN268">
        <f>BK268*'Mexico-IO-Data'!$AQ17</f>
        <v>120.08803734399483</v>
      </c>
      <c r="BO268">
        <f>BG268*'Mexico-IO-Data'!AR17</f>
        <v>0</v>
      </c>
      <c r="BP268">
        <f>BJ268*'Mexico-IO-Data'!$AR17</f>
        <v>202.47426613626851</v>
      </c>
      <c r="BQ268">
        <f>BK268*'Mexico-IO-Data'!$AR17</f>
        <v>43.649699984331782</v>
      </c>
      <c r="BR268">
        <f>(BO268*'Default-Data'!$F$19/general_dollar_index)/'Mexico-IO-Data'!$AS17</f>
        <v>0</v>
      </c>
      <c r="BS268">
        <f>(BP268*'Default-Data'!$F$19/general_dollar_index)/'Mexico-IO-Data'!$AS17</f>
        <v>9.0694374623988272E-2</v>
      </c>
      <c r="BT268">
        <f>(BQ268*'Default-Data'!$F$19/general_dollar_index)/'Mexico-IO-Data'!$AS17</f>
        <v>1.9552026626136067E-2</v>
      </c>
      <c r="CG268" t="s">
        <v>275</v>
      </c>
      <c r="CH268">
        <f>'General Impact Estimates'!C14</f>
        <v>0</v>
      </c>
      <c r="CK268" s="84">
        <v>45.821954671902105</v>
      </c>
      <c r="CL268" s="84">
        <v>100.88705342290511</v>
      </c>
      <c r="CM268">
        <f>CH268*'Philippines-IO-Data'!$AN17</f>
        <v>0</v>
      </c>
      <c r="CN268">
        <f>CK268*'Philippines-IO-Data'!$AN17</f>
        <v>6.6501833226980391</v>
      </c>
      <c r="CO268">
        <f>CL268*'Philippines-IO-Data'!$AN17</f>
        <v>14.641832827802835</v>
      </c>
      <c r="CP268">
        <f>CH268*'Philippines-IO-Data'!AO17</f>
        <v>0</v>
      </c>
      <c r="CQ268">
        <f>CK268*'Philippines-IO-Data'!$AO17</f>
        <v>1.7245207968098641</v>
      </c>
      <c r="CR268">
        <f>CL268*'Philippines-IO-Data'!$AO17</f>
        <v>3.7969096474043003</v>
      </c>
      <c r="CS268" s="20">
        <f>(CP268*'Default-Data'!$F$19/general_dollar_index)/'Philippines-IO-Data'!$AP17</f>
        <v>0</v>
      </c>
      <c r="CT268" s="20">
        <f>(CQ268*'Default-Data'!$F$19/general_dollar_index)/'Philippines-IO-Data'!$AP17</f>
        <v>5.5277304806207407E-4</v>
      </c>
      <c r="CU268" s="20">
        <f>(CR268*'Default-Data'!$F$19/general_dollar_index)/'Philippines-IO-Data'!$AP17</f>
        <v>1.2170507441223832E-3</v>
      </c>
      <c r="DH268" t="s">
        <v>932</v>
      </c>
      <c r="DI268">
        <f>'General Impact Estimates'!C14</f>
        <v>0</v>
      </c>
      <c r="DL268" s="84">
        <v>3845.4097058351754</v>
      </c>
      <c r="DM268" s="84">
        <v>5521.69861831871</v>
      </c>
      <c r="DN268">
        <f>DI268*'SouthAfrica-IO-Data'!AR17</f>
        <v>0</v>
      </c>
      <c r="DO268">
        <f>DL268*'SouthAfrica-IO-Data'!$AR17</f>
        <v>1019.2079922896859</v>
      </c>
      <c r="DP268">
        <f>DM268*'SouthAfrica-IO-Data'!$AR17</f>
        <v>1463.5005872756713</v>
      </c>
      <c r="DQ268">
        <f>DI268*'SouthAfrica-IO-Data'!AS17</f>
        <v>0</v>
      </c>
      <c r="DR268">
        <f>DL268*'SouthAfrica-IO-Data'!$AS17</f>
        <v>848.49881793298061</v>
      </c>
      <c r="DS268">
        <f>DM268*'SouthAfrica-IO-Data'!$AS17</f>
        <v>1218.3759622586276</v>
      </c>
      <c r="DT268">
        <f>(DQ268*'Default-Data'!$F$19/general_dollar_index)/'SouthAfrica-IO-Data'!$AT17</f>
        <v>0</v>
      </c>
      <c r="DU268">
        <f>(DR268*'Default-Data'!$F$19/general_dollar_index)/'SouthAfrica-IO-Data'!$AT17</f>
        <v>6.839551200445762E-2</v>
      </c>
      <c r="DV268">
        <f>(DS268*'Default-Data'!$F$19/general_dollar_index)/'SouthAfrica-IO-Data'!$AT17</f>
        <v>9.8210446486661551E-2</v>
      </c>
      <c r="EI268" t="s">
        <v>133</v>
      </c>
      <c r="EJ268">
        <f>'General Impact Estimates'!C14</f>
        <v>0</v>
      </c>
      <c r="EM268" s="84">
        <v>1155.7428622454518</v>
      </c>
      <c r="EN268" s="84">
        <v>3528.0445015696723</v>
      </c>
      <c r="EO268">
        <f>EJ268*'Zambia-IO-Data'!BO15</f>
        <v>0</v>
      </c>
      <c r="EP268">
        <f>EM268*'Zambia-IO-Data'!$BO15</f>
        <v>256.6018780975794</v>
      </c>
      <c r="EQ268">
        <f>EN268*'Zambia-IO-Data'!$BO15</f>
        <v>783.30818617883187</v>
      </c>
      <c r="ER268">
        <f>EJ268*'Zambia-IO-Data'!BN15</f>
        <v>0</v>
      </c>
      <c r="ES268">
        <f>EM268*'Zambia-IO-Data'!$BN15</f>
        <v>174.18181235165613</v>
      </c>
      <c r="ET268">
        <f>EN268*'Zambia-IO-Data'!$BN15</f>
        <v>531.71099334913436</v>
      </c>
      <c r="EU268">
        <f>(ER268*'Default-Data'!$F$19/general_dollar_index)/'Zambia-IO-Data'!$BP15</f>
        <v>0</v>
      </c>
      <c r="EV268">
        <f>(ES268*'Default-Data'!$F$19/general_dollar_index)/'Zambia-IO-Data'!$BP15</f>
        <v>1.7381638560842914</v>
      </c>
      <c r="EW268">
        <f>(ET268*'Default-Data'!$F$19/general_dollar_index)/'Zambia-IO-Data'!$BP15</f>
        <v>5.3059548413485835</v>
      </c>
      <c r="FJ268" t="s">
        <v>275</v>
      </c>
      <c r="FK268">
        <f>'General Impact Estimates'!C14</f>
        <v>0</v>
      </c>
      <c r="FN268">
        <v>315.76544102203496</v>
      </c>
      <c r="FO268">
        <v>385.63570704722707</v>
      </c>
      <c r="FP268">
        <f>FK268*CustomRegion1!C13</f>
        <v>0</v>
      </c>
      <c r="FQ268">
        <f>FN268*CustomRegion1!$C13</f>
        <v>45.827335058161104</v>
      </c>
      <c r="FR268">
        <f>FO268*CustomRegion1!$C13</f>
        <v>55.967672396457367</v>
      </c>
      <c r="FS268">
        <f>FK268*CustomRegion1!D13</f>
        <v>0</v>
      </c>
      <c r="FT268">
        <f>FN268*CustomRegion1!$D13</f>
        <v>11.883911846524757</v>
      </c>
      <c r="FU268">
        <f>FO268*CustomRegion1!$D13</f>
        <v>14.513496893732865</v>
      </c>
      <c r="FV268">
        <f>(FT268*'Default-Data'!$C$58/general_dollar_index)/CustomRegion1!$E13</f>
        <v>3.825152686862452E-3</v>
      </c>
      <c r="FW268">
        <f>(FU268*'Default-Data'!$C$58/general_dollar_index)/CustomRegion1!$E13</f>
        <v>4.6715544810328521E-3</v>
      </c>
      <c r="FX268">
        <f>(FV268*'Default-Data'!$C$58/general_dollar_index)/CustomRegion1!$E13</f>
        <v>1.2312269955191439E-6</v>
      </c>
      <c r="GK268" t="s">
        <v>38</v>
      </c>
      <c r="GL268">
        <f>'General Impact Estimates'!C14</f>
        <v>0</v>
      </c>
      <c r="GO268">
        <v>4150.096668264061</v>
      </c>
      <c r="GP268">
        <v>2306.6128003262602</v>
      </c>
      <c r="GQ268">
        <f>GL268*CustomRegion2!C17</f>
        <v>0</v>
      </c>
      <c r="GR268">
        <f>GO268*CustomRegion2!$C17</f>
        <v>1758.4394634503328</v>
      </c>
      <c r="GS268">
        <f>GP268*CustomRegion2!$C17</f>
        <v>977.33602352206765</v>
      </c>
      <c r="GT268">
        <f>GL268*CustomRegion2!D17</f>
        <v>0</v>
      </c>
      <c r="GU268">
        <f>GO268*CustomRegion2!$D17</f>
        <v>583.99640811215761</v>
      </c>
      <c r="GV268">
        <f>GP268*CustomRegion2!$D17</f>
        <v>324.5836658690456</v>
      </c>
      <c r="GW268">
        <f>(GT268*'Default-Data'!$C$59/general_dollar_index)/CustomRegion2!$E17</f>
        <v>0</v>
      </c>
      <c r="GX268">
        <f>(GU268*'Default-Data'!$C$59/general_dollar_index)/CustomRegion2!$E17</f>
        <v>0.26158973200446678</v>
      </c>
      <c r="GY268">
        <f>(GV268*'Default-Data'!$C$59/general_dollar_index)/CustomRegion2!$E17</f>
        <v>0.14539088423880228</v>
      </c>
      <c r="HL268" t="s">
        <v>133</v>
      </c>
      <c r="HM268">
        <f>'General Impact Estimates'!C14</f>
        <v>0</v>
      </c>
      <c r="HP268">
        <v>1155.7428622454518</v>
      </c>
      <c r="HQ268">
        <v>3528.0445015696723</v>
      </c>
      <c r="HR268">
        <f>HM268*CustomRegion3!D16</f>
        <v>0</v>
      </c>
      <c r="HS268">
        <f>HP268*CustomRegion3!$D16</f>
        <v>256.6018780975794</v>
      </c>
      <c r="HT268">
        <f>HQ268*CustomRegion3!$D16</f>
        <v>783.30818617883187</v>
      </c>
      <c r="HU268">
        <f>HM268*CustomRegion3!E16</f>
        <v>0</v>
      </c>
      <c r="HV268">
        <f>HP268*CustomRegion3!$E16</f>
        <v>174.18181235165613</v>
      </c>
      <c r="HW268">
        <f>HQ268*CustomRegion3!$E16</f>
        <v>531.71099334913436</v>
      </c>
      <c r="HX268">
        <f>(HU268*'Default-Data'!$C$60/general_dollar_index)/CustomRegion3!$F16</f>
        <v>0</v>
      </c>
      <c r="HY268">
        <f>(HV268*'Default-Data'!$C$60/general_dollar_index)/CustomRegion3!$F16</f>
        <v>1.7452036471684649</v>
      </c>
      <c r="HZ268">
        <f>(HW268*'Default-Data'!$C$60/general_dollar_index)/CustomRegion3!$F16</f>
        <v>5.3274446528265988</v>
      </c>
    </row>
    <row r="269" spans="30:234" x14ac:dyDescent="0.3">
      <c r="AD269">
        <v>268</v>
      </c>
      <c r="AE269" t="s">
        <v>276</v>
      </c>
      <c r="AF269">
        <f>'General Impact Estimates'!C15</f>
        <v>0</v>
      </c>
      <c r="AI269" s="84">
        <v>8020.4379861240259</v>
      </c>
      <c r="AJ269" s="84">
        <v>5424.2048594591715</v>
      </c>
      <c r="AK269">
        <f>'Colombia-IO-Data'!$AN18*Calculations!AF269</f>
        <v>0</v>
      </c>
      <c r="AL269">
        <f>AI269*'Colombia-IO-Data'!$AN18</f>
        <v>2560.6074181596823</v>
      </c>
      <c r="AM269">
        <f>AJ269*'Colombia-IO-Data'!$AN18</f>
        <v>1731.7332575575595</v>
      </c>
      <c r="AN269">
        <f>AK269*'Colombia-IO-Data'!$AO18</f>
        <v>0</v>
      </c>
      <c r="AO269">
        <f>AL269*'Colombia-IO-Data'!$AO18</f>
        <v>1051.0186736102137</v>
      </c>
      <c r="AP269">
        <f>AM269*'Colombia-IO-Data'!$AO18</f>
        <v>710.80165530135878</v>
      </c>
      <c r="AQ269">
        <f>(AN269*'Default-Data'!$F$19/general_dollar_index)/'Colombia-IO-Data'!$AP18</f>
        <v>0</v>
      </c>
      <c r="AR269">
        <f>(AO269*'Default-Data'!$F$19/general_dollar_index)/'Colombia-IO-Data'!$AP18</f>
        <v>0.25565845455603403</v>
      </c>
      <c r="AS269">
        <f>(AP269*'Default-Data'!$F$19/general_dollar_index)/'Colombia-IO-Data'!$AP18</f>
        <v>0.17290125975212764</v>
      </c>
      <c r="BF269" t="s">
        <v>933</v>
      </c>
      <c r="BG269">
        <f>'General Impact Estimates'!C15</f>
        <v>0</v>
      </c>
      <c r="BJ269" s="84">
        <v>3642.3828460979616</v>
      </c>
      <c r="BK269" s="84">
        <v>2259.7123199617404</v>
      </c>
      <c r="BL269">
        <f>BG269*'Mexico-IO-Data'!AQ18</f>
        <v>0</v>
      </c>
      <c r="BM269">
        <f>BJ269*'Mexico-IO-Data'!$AQ18</f>
        <v>1630.5185726229922</v>
      </c>
      <c r="BN269">
        <f>BK269*'Mexico-IO-Data'!$AQ18</f>
        <v>1011.5638751236072</v>
      </c>
      <c r="BO269">
        <f>BG269*'Mexico-IO-Data'!AR18</f>
        <v>0</v>
      </c>
      <c r="BP269">
        <f>BJ269*'Mexico-IO-Data'!$AR18</f>
        <v>507.31041573148167</v>
      </c>
      <c r="BQ269">
        <f>BK269*'Mexico-IO-Data'!$AR18</f>
        <v>314.73231807618441</v>
      </c>
      <c r="BR269">
        <f>(BO269*'Default-Data'!$F$19/general_dollar_index)/'Mexico-IO-Data'!$AS18</f>
        <v>0</v>
      </c>
      <c r="BS269">
        <f>(BP269*'Default-Data'!$F$19/general_dollar_index)/'Mexico-IO-Data'!$AS18</f>
        <v>7.1173328967871041E-2</v>
      </c>
      <c r="BT269">
        <f>(BQ269*'Default-Data'!$F$19/general_dollar_index)/'Mexico-IO-Data'!$AS18</f>
        <v>4.4155503448431978E-2</v>
      </c>
      <c r="CG269" t="s">
        <v>276</v>
      </c>
      <c r="CH269">
        <f>'General Impact Estimates'!C15</f>
        <v>0</v>
      </c>
      <c r="CK269" s="84">
        <v>3851.2875425437146</v>
      </c>
      <c r="CL269" s="84">
        <v>2676.5733694872038</v>
      </c>
      <c r="CM269">
        <f>CH269*'Philippines-IO-Data'!$AN18</f>
        <v>0</v>
      </c>
      <c r="CN269">
        <f>CK269*'Philippines-IO-Data'!$AN18</f>
        <v>1019.5868372256176</v>
      </c>
      <c r="CO269">
        <f>CL269*'Philippines-IO-Data'!$AN18</f>
        <v>708.59393027696706</v>
      </c>
      <c r="CP269">
        <f>CH269*'Philippines-IO-Data'!AO18</f>
        <v>0</v>
      </c>
      <c r="CQ269">
        <f>CK269*'Philippines-IO-Data'!$AO18</f>
        <v>302.27273282806271</v>
      </c>
      <c r="CR269">
        <f>CL269*'Philippines-IO-Data'!$AO18</f>
        <v>210.07393970779574</v>
      </c>
      <c r="CS269" s="20">
        <f>(CP269*'Default-Data'!$F$19/general_dollar_index)/'Philippines-IO-Data'!$AP18</f>
        <v>0</v>
      </c>
      <c r="CT269" s="20">
        <f>(CQ269*'Default-Data'!$F$19/general_dollar_index)/'Philippines-IO-Data'!$AP18</f>
        <v>9.6889652001015222E-2</v>
      </c>
      <c r="CU269" s="20">
        <f>(CR269*'Default-Data'!$F$19/general_dollar_index)/'Philippines-IO-Data'!$AP18</f>
        <v>6.7336510052821194E-2</v>
      </c>
      <c r="DH269" t="s">
        <v>933</v>
      </c>
      <c r="DI269">
        <f>'General Impact Estimates'!C15</f>
        <v>0</v>
      </c>
      <c r="DL269" s="84">
        <v>13737.436228370256</v>
      </c>
      <c r="DM269" s="84">
        <v>29585.223261293126</v>
      </c>
      <c r="DN269">
        <f>DI269*'SouthAfrica-IO-Data'!AR18</f>
        <v>0</v>
      </c>
      <c r="DO269">
        <f>DL269*'SouthAfrica-IO-Data'!$AR18</f>
        <v>3155.6060533592185</v>
      </c>
      <c r="DP269">
        <f>DM269*'SouthAfrica-IO-Data'!$AR18</f>
        <v>6795.9776526945352</v>
      </c>
      <c r="DQ269">
        <f>DI269*'SouthAfrica-IO-Data'!AS18</f>
        <v>0</v>
      </c>
      <c r="DR269">
        <f>DL269*'SouthAfrica-IO-Data'!$AS18</f>
        <v>2630.6191397453613</v>
      </c>
      <c r="DS269">
        <f>DM269*'SouthAfrica-IO-Data'!$AS18</f>
        <v>5665.3551121911523</v>
      </c>
      <c r="DT269">
        <f>(DQ269*'Default-Data'!$F$19/general_dollar_index)/'SouthAfrica-IO-Data'!$AT18</f>
        <v>0</v>
      </c>
      <c r="DU269">
        <f>(DR269*'Default-Data'!$F$19/general_dollar_index)/'SouthAfrica-IO-Data'!$AT18</f>
        <v>0.21204807732074077</v>
      </c>
      <c r="DV269">
        <f>(DS269*'Default-Data'!$F$19/general_dollar_index)/'SouthAfrica-IO-Data'!$AT18</f>
        <v>0.45667107059657813</v>
      </c>
      <c r="EI269" t="s">
        <v>134</v>
      </c>
      <c r="EJ269">
        <f>'General Impact Estimates'!C15</f>
        <v>0</v>
      </c>
      <c r="EM269" s="84">
        <v>4758.4846792513372</v>
      </c>
      <c r="EN269" s="84">
        <v>1107.7300604230059</v>
      </c>
      <c r="EO269">
        <f>EJ269*'Zambia-IO-Data'!BO16</f>
        <v>0</v>
      </c>
      <c r="EP269">
        <f>EM269*'Zambia-IO-Data'!$BO16</f>
        <v>1366.8657201604226</v>
      </c>
      <c r="EQ269">
        <f>EN269*'Zambia-IO-Data'!$BO16</f>
        <v>318.19336382137095</v>
      </c>
      <c r="ER269">
        <f>EJ269*'Zambia-IO-Data'!BN16</f>
        <v>0</v>
      </c>
      <c r="ES269">
        <f>EM269*'Zambia-IO-Data'!$BN16</f>
        <v>954.76578288529561</v>
      </c>
      <c r="ET269">
        <f>EN269*'Zambia-IO-Data'!$BN16</f>
        <v>222.26041054139637</v>
      </c>
      <c r="EU269">
        <f>(ER269*'Default-Data'!$F$19/general_dollar_index)/'Zambia-IO-Data'!$BP16</f>
        <v>0</v>
      </c>
      <c r="EV269">
        <f>(ES269*'Default-Data'!$F$19/general_dollar_index)/'Zambia-IO-Data'!$BP16</f>
        <v>9.5276272099339181</v>
      </c>
      <c r="EW269">
        <f>(ET269*'Default-Data'!$F$19/general_dollar_index)/'Zambia-IO-Data'!$BP16</f>
        <v>2.2179411674828517</v>
      </c>
      <c r="FJ269" t="s">
        <v>276</v>
      </c>
      <c r="FK269">
        <f>'General Impact Estimates'!C15</f>
        <v>0</v>
      </c>
      <c r="FN269">
        <v>9589.2121578362003</v>
      </c>
      <c r="FO269">
        <v>7426.9469932930424</v>
      </c>
      <c r="FP269">
        <f>FK269*CustomRegion1!C14</f>
        <v>0</v>
      </c>
      <c r="FQ269">
        <f>FN269*CustomRegion1!$C14</f>
        <v>2538.6404903530197</v>
      </c>
      <c r="FR269">
        <f>FO269*CustomRegion1!$C14</f>
        <v>1966.2041100500383</v>
      </c>
      <c r="FS269">
        <f>FK269*CustomRegion1!D14</f>
        <v>0</v>
      </c>
      <c r="FT269">
        <f>FN269*CustomRegion1!$D14</f>
        <v>752.62034646802329</v>
      </c>
      <c r="FU269">
        <f>FO269*CustomRegion1!$D14</f>
        <v>582.91247782269932</v>
      </c>
      <c r="FV269">
        <f>(FT269*'Default-Data'!$C$58/general_dollar_index)/CustomRegion1!$E14</f>
        <v>0.24225084952320558</v>
      </c>
      <c r="FW269">
        <f>(FU269*'Default-Data'!$C$58/general_dollar_index)/CustomRegion1!$E14</f>
        <v>0.18762586423940811</v>
      </c>
      <c r="FX269">
        <f>(FV269*'Default-Data'!$C$58/general_dollar_index)/CustomRegion1!$E14</f>
        <v>7.7974870557406825E-5</v>
      </c>
      <c r="GK269" t="s">
        <v>39</v>
      </c>
      <c r="GL269">
        <f>'General Impact Estimates'!C15</f>
        <v>0</v>
      </c>
      <c r="GO269">
        <v>11256.180923939512</v>
      </c>
      <c r="GP269">
        <v>9842.3470389911272</v>
      </c>
      <c r="GQ269">
        <f>GL269*CustomRegion2!C18</f>
        <v>0</v>
      </c>
      <c r="GR269">
        <f>GO269*CustomRegion2!$C18</f>
        <v>3931.3305185299337</v>
      </c>
      <c r="GS269">
        <f>GP269*CustomRegion2!$C18</f>
        <v>3437.5353016986101</v>
      </c>
      <c r="GT269">
        <f>GL269*CustomRegion2!D18</f>
        <v>0</v>
      </c>
      <c r="GU269">
        <f>GO269*CustomRegion2!$D18</f>
        <v>1512.5660031775467</v>
      </c>
      <c r="GV269">
        <f>GP269*CustomRegion2!$D18</f>
        <v>1322.5799783469411</v>
      </c>
      <c r="GW269">
        <f>(GT269*'Default-Data'!$C$59/general_dollar_index)/CustomRegion2!$E18</f>
        <v>0</v>
      </c>
      <c r="GX269">
        <f>(GU269*'Default-Data'!$C$59/general_dollar_index)/CustomRegion2!$E18</f>
        <v>0.21220608604013885</v>
      </c>
      <c r="GY269">
        <f>(GV269*'Default-Data'!$C$59/general_dollar_index)/CustomRegion2!$E18</f>
        <v>0.18555191647204555</v>
      </c>
      <c r="HL269" t="s">
        <v>134</v>
      </c>
      <c r="HM269">
        <f>'General Impact Estimates'!C15</f>
        <v>0</v>
      </c>
      <c r="HP269">
        <v>4758.4846792513372</v>
      </c>
      <c r="HQ269">
        <v>1107.7300604230059</v>
      </c>
      <c r="HR269">
        <f>HM269*CustomRegion3!D17</f>
        <v>0</v>
      </c>
      <c r="HS269">
        <f>HP269*CustomRegion3!$D17</f>
        <v>1366.8657201604226</v>
      </c>
      <c r="HT269">
        <f>HQ269*CustomRegion3!$D17</f>
        <v>318.19336382137095</v>
      </c>
      <c r="HU269">
        <f>HM269*CustomRegion3!E17</f>
        <v>0</v>
      </c>
      <c r="HV269">
        <f>HP269*CustomRegion3!$E17</f>
        <v>954.76578288529561</v>
      </c>
      <c r="HW269">
        <f>HQ269*CustomRegion3!$E17</f>
        <v>222.26041054139637</v>
      </c>
      <c r="HX269">
        <f>(HU269*'Default-Data'!$C$60/general_dollar_index)/CustomRegion3!$F17</f>
        <v>0</v>
      </c>
      <c r="HY269">
        <f>(HV269*'Default-Data'!$C$60/general_dollar_index)/CustomRegion3!$F17</f>
        <v>9.5662153469792486</v>
      </c>
      <c r="HZ269">
        <f>(HW269*'Default-Data'!$C$60/general_dollar_index)/CustomRegion3!$F17</f>
        <v>2.2269241194648597</v>
      </c>
    </row>
    <row r="270" spans="30:234" x14ac:dyDescent="0.3">
      <c r="AD270">
        <v>269</v>
      </c>
      <c r="AE270" t="s">
        <v>277</v>
      </c>
      <c r="AF270">
        <f>'General Impact Estimates'!C16</f>
        <v>0</v>
      </c>
      <c r="AI270" s="84">
        <v>13389.32856871625</v>
      </c>
      <c r="AJ270" s="84">
        <v>8400.9276276589007</v>
      </c>
      <c r="AK270">
        <f>'Colombia-IO-Data'!$AN19*Calculations!AF270</f>
        <v>0</v>
      </c>
      <c r="AL270">
        <f>AI270*'Colombia-IO-Data'!$AN19</f>
        <v>7227.8826418117042</v>
      </c>
      <c r="AM270">
        <f>AJ270*'Colombia-IO-Data'!$AN19</f>
        <v>4535.0234452341911</v>
      </c>
      <c r="AN270">
        <f>AK270*'Colombia-IO-Data'!$AO19</f>
        <v>0</v>
      </c>
      <c r="AO270">
        <f>AL270*'Colombia-IO-Data'!$AO19</f>
        <v>378.81679763967043</v>
      </c>
      <c r="AP270">
        <f>AM270*'Colombia-IO-Data'!$AO19</f>
        <v>237.68275494769668</v>
      </c>
      <c r="AQ270">
        <f>(AN270*'Default-Data'!$F$19/general_dollar_index)/'Colombia-IO-Data'!$AP19</f>
        <v>0</v>
      </c>
      <c r="AR270">
        <f>(AO270*'Default-Data'!$F$19/general_dollar_index)/'Colombia-IO-Data'!$AP19</f>
        <v>9.2146523630979249E-2</v>
      </c>
      <c r="AS270">
        <f>(AP270*'Default-Data'!$F$19/general_dollar_index)/'Colombia-IO-Data'!$AP19</f>
        <v>5.7815914531585709E-2</v>
      </c>
      <c r="BF270" t="s">
        <v>934</v>
      </c>
      <c r="BG270">
        <f>'General Impact Estimates'!C16</f>
        <v>0</v>
      </c>
      <c r="BJ270" s="84">
        <v>22147.24500859125</v>
      </c>
      <c r="BK270" s="84">
        <v>6322.3928874783232</v>
      </c>
      <c r="BL270">
        <f>BG270*'Mexico-IO-Data'!AQ19</f>
        <v>0</v>
      </c>
      <c r="BM270">
        <f>BJ270*'Mexico-IO-Data'!$AQ19</f>
        <v>2778.4116497912314</v>
      </c>
      <c r="BN270">
        <f>BK270*'Mexico-IO-Data'!$AQ19</f>
        <v>793.15553904392164</v>
      </c>
      <c r="BO270">
        <f>BG270*'Mexico-IO-Data'!AR19</f>
        <v>0</v>
      </c>
      <c r="BP270">
        <f>BJ270*'Mexico-IO-Data'!$AR19</f>
        <v>711.18028238231614</v>
      </c>
      <c r="BQ270">
        <f>BK270*'Mexico-IO-Data'!$AR19</f>
        <v>203.02124066919271</v>
      </c>
      <c r="BR270">
        <f>(BO270*'Default-Data'!$F$19/general_dollar_index)/'Mexico-IO-Data'!$AS19</f>
        <v>0</v>
      </c>
      <c r="BS270">
        <f>(BP270*'Default-Data'!$F$19/general_dollar_index)/'Mexico-IO-Data'!$AS19</f>
        <v>1.6273348163697597E-2</v>
      </c>
      <c r="BT270">
        <f>(BQ270*'Default-Data'!$F$19/general_dollar_index)/'Mexico-IO-Data'!$AS19</f>
        <v>4.6455665544725272E-3</v>
      </c>
      <c r="CG270" t="s">
        <v>277</v>
      </c>
      <c r="CH270">
        <f>'General Impact Estimates'!C16</f>
        <v>0</v>
      </c>
      <c r="CK270" s="84">
        <v>103556.08257225875</v>
      </c>
      <c r="CL270" s="84">
        <v>11245.748668055166</v>
      </c>
      <c r="CM270">
        <f>CH270*'Philippines-IO-Data'!$AN19</f>
        <v>0</v>
      </c>
      <c r="CN270">
        <f>CK270*'Philippines-IO-Data'!$AN19</f>
        <v>17589.250053832329</v>
      </c>
      <c r="CO270">
        <f>CL270*'Philippines-IO-Data'!$AN19</f>
        <v>1910.1174981870477</v>
      </c>
      <c r="CP270">
        <f>CH270*'Philippines-IO-Data'!AO19</f>
        <v>0</v>
      </c>
      <c r="CQ270">
        <f>CK270*'Philippines-IO-Data'!$AO19</f>
        <v>2391.4163762722856</v>
      </c>
      <c r="CR270">
        <f>CL270*'Philippines-IO-Data'!$AO19</f>
        <v>259.69761370090401</v>
      </c>
      <c r="CS270" s="20">
        <f>(CP270*'Default-Data'!$F$19/general_dollar_index)/'Philippines-IO-Data'!$AP19</f>
        <v>0</v>
      </c>
      <c r="CT270" s="20">
        <f>(CQ270*'Default-Data'!$F$19/general_dollar_index)/'Philippines-IO-Data'!$AP19</f>
        <v>0.76653788225862574</v>
      </c>
      <c r="CU270" s="20">
        <f>(CR270*'Default-Data'!$F$19/general_dollar_index)/'Philippines-IO-Data'!$AP19</f>
        <v>8.3242743007478623E-2</v>
      </c>
      <c r="DH270" t="s">
        <v>934</v>
      </c>
      <c r="DI270">
        <f>'General Impact Estimates'!C16</f>
        <v>0</v>
      </c>
      <c r="DL270" s="84">
        <v>20272.943256024937</v>
      </c>
      <c r="DM270" s="84">
        <v>43685.589676916745</v>
      </c>
      <c r="DN270">
        <f>DI270*'SouthAfrica-IO-Data'!AR19</f>
        <v>0</v>
      </c>
      <c r="DO270">
        <f>DL270*'SouthAfrica-IO-Data'!$AR19</f>
        <v>4301.3551000123198</v>
      </c>
      <c r="DP270">
        <f>DM270*'SouthAfrica-IO-Data'!$AR19</f>
        <v>9268.867947825338</v>
      </c>
      <c r="DQ270">
        <f>DI270*'SouthAfrica-IO-Data'!AS19</f>
        <v>0</v>
      </c>
      <c r="DR270">
        <f>DL270*'SouthAfrica-IO-Data'!$AS19</f>
        <v>815.61202417371976</v>
      </c>
      <c r="DS270">
        <f>DM270*'SouthAfrica-IO-Data'!$AS19</f>
        <v>1757.5391877557572</v>
      </c>
      <c r="DT270">
        <f>(DQ270*'Default-Data'!$F$19/general_dollar_index)/'SouthAfrica-IO-Data'!$AT19</f>
        <v>0</v>
      </c>
      <c r="DU270">
        <f>(DR270*'Default-Data'!$F$19/general_dollar_index)/'SouthAfrica-IO-Data'!$AT19</f>
        <v>6.5744584213150659E-2</v>
      </c>
      <c r="DV270">
        <f>(DS270*'Default-Data'!$F$19/general_dollar_index)/'SouthAfrica-IO-Data'!$AT19</f>
        <v>0.14167113739449935</v>
      </c>
      <c r="EI270" t="s">
        <v>135</v>
      </c>
      <c r="EJ270">
        <f>'General Impact Estimates'!C16</f>
        <v>0</v>
      </c>
      <c r="EM270" s="84">
        <v>3006.7495773259639</v>
      </c>
      <c r="EN270" s="84">
        <v>685.74937048556831</v>
      </c>
      <c r="EO270">
        <f>EJ270*'Zambia-IO-Data'!BO17</f>
        <v>0</v>
      </c>
      <c r="EP270">
        <f>EM270*'Zambia-IO-Data'!$BO17</f>
        <v>959.80883746208701</v>
      </c>
      <c r="EQ270">
        <f>EN270*'Zambia-IO-Data'!$BO17</f>
        <v>218.90359976751623</v>
      </c>
      <c r="ER270">
        <f>EJ270*'Zambia-IO-Data'!BN17</f>
        <v>0</v>
      </c>
      <c r="ES270">
        <f>EM270*'Zambia-IO-Data'!$BN17</f>
        <v>763.28519625875663</v>
      </c>
      <c r="ET270">
        <f>EN270*'Zambia-IO-Data'!$BN17</f>
        <v>174.08245328528443</v>
      </c>
      <c r="EU270">
        <f>(ER270*'Default-Data'!$F$19/general_dollar_index)/'Zambia-IO-Data'!$BP17</f>
        <v>0</v>
      </c>
      <c r="EV270">
        <f>(ES270*'Default-Data'!$F$19/general_dollar_index)/'Zambia-IO-Data'!$BP17</f>
        <v>7.6168385327319212</v>
      </c>
      <c r="EW270">
        <f>(ET270*'Default-Data'!$F$19/general_dollar_index)/'Zambia-IO-Data'!$BP17</f>
        <v>1.7371723499355729</v>
      </c>
      <c r="FJ270" t="s">
        <v>277</v>
      </c>
      <c r="FK270">
        <f>'General Impact Estimates'!C16</f>
        <v>0</v>
      </c>
      <c r="FN270">
        <v>202421.17916977199</v>
      </c>
      <c r="FO270">
        <v>31902.454511425371</v>
      </c>
      <c r="FP270">
        <f>FK270*CustomRegion1!C15</f>
        <v>0</v>
      </c>
      <c r="FQ270">
        <f>FN270*CustomRegion1!$C15</f>
        <v>34381.724840975279</v>
      </c>
      <c r="FR270">
        <f>FO270*CustomRegion1!$C15</f>
        <v>5418.7087401739354</v>
      </c>
      <c r="FS270">
        <f>FK270*CustomRegion1!D15</f>
        <v>0</v>
      </c>
      <c r="FT270">
        <f>FN270*CustomRegion1!$D15</f>
        <v>4674.5040054326637</v>
      </c>
      <c r="FU270">
        <f>FO270*CustomRegion1!$D15</f>
        <v>736.72207625920646</v>
      </c>
      <c r="FV270">
        <f>(FT270*'Default-Data'!$C$58/general_dollar_index)/CustomRegion1!$E15</f>
        <v>1.5046132777700589</v>
      </c>
      <c r="FW270">
        <f>(FU270*'Default-Data'!$C$58/general_dollar_index)/CustomRegion1!$E15</f>
        <v>0.23713356896852822</v>
      </c>
      <c r="FX270">
        <f>(FV270*'Default-Data'!$C$58/general_dollar_index)/CustomRegion1!$E15</f>
        <v>4.8429974880991077E-4</v>
      </c>
      <c r="GK270" t="s">
        <v>40</v>
      </c>
      <c r="GL270">
        <f>'General Impact Estimates'!C16</f>
        <v>0</v>
      </c>
      <c r="GO270">
        <v>50277.217033769404</v>
      </c>
      <c r="GP270">
        <v>16016.69560966656</v>
      </c>
      <c r="GQ270">
        <f>GL270*CustomRegion2!C19</f>
        <v>0</v>
      </c>
      <c r="GR270">
        <f>GO270*CustomRegion2!$C19</f>
        <v>8407.1666620030628</v>
      </c>
      <c r="GS270">
        <f>GP270*CustomRegion2!$C19</f>
        <v>2678.2514488539923</v>
      </c>
      <c r="GT270">
        <f>GL270*CustomRegion2!D19</f>
        <v>0</v>
      </c>
      <c r="GU270">
        <f>GO270*CustomRegion2!$D19</f>
        <v>3566.5279560784543</v>
      </c>
      <c r="GV270">
        <f>GP270*CustomRegion2!$D19</f>
        <v>1136.1804814595582</v>
      </c>
      <c r="GW270">
        <f>(GT270*'Default-Data'!$C$59/general_dollar_index)/CustomRegion2!$E19</f>
        <v>0</v>
      </c>
      <c r="GX270">
        <f>(GU270*'Default-Data'!$C$59/general_dollar_index)/CustomRegion2!$E19</f>
        <v>8.1609899209248146E-2</v>
      </c>
      <c r="GY270">
        <f>(GV270*'Default-Data'!$C$59/general_dollar_index)/CustomRegion2!$E19</f>
        <v>2.59982749938635E-2</v>
      </c>
      <c r="HL270" t="s">
        <v>135</v>
      </c>
      <c r="HM270">
        <f>'General Impact Estimates'!C16</f>
        <v>0</v>
      </c>
      <c r="HP270">
        <v>3006.7495773259639</v>
      </c>
      <c r="HQ270">
        <v>685.74937048556831</v>
      </c>
      <c r="HR270">
        <f>HM270*CustomRegion3!D18</f>
        <v>0</v>
      </c>
      <c r="HS270">
        <f>HP270*CustomRegion3!$D18</f>
        <v>959.80883746208701</v>
      </c>
      <c r="HT270">
        <f>HQ270*CustomRegion3!$D18</f>
        <v>218.90359976751623</v>
      </c>
      <c r="HU270">
        <f>HM270*CustomRegion3!E18</f>
        <v>0</v>
      </c>
      <c r="HV270">
        <f>HP270*CustomRegion3!$E18</f>
        <v>763.28519625875663</v>
      </c>
      <c r="HW270">
        <f>HQ270*CustomRegion3!$E18</f>
        <v>174.08245328528443</v>
      </c>
      <c r="HX270">
        <f>(HU270*'Default-Data'!$C$60/general_dollar_index)/CustomRegion3!$F18</f>
        <v>0</v>
      </c>
      <c r="HY270">
        <f>(HV270*'Default-Data'!$C$60/general_dollar_index)/CustomRegion3!$F18</f>
        <v>7.6476877255767848</v>
      </c>
      <c r="HZ270">
        <f>(HW270*'Default-Data'!$C$60/general_dollar_index)/CustomRegion3!$F18</f>
        <v>1.7442081252900894</v>
      </c>
    </row>
    <row r="271" spans="30:234" x14ac:dyDescent="0.3">
      <c r="AD271">
        <v>270</v>
      </c>
      <c r="AE271" t="s">
        <v>278</v>
      </c>
      <c r="AF271">
        <f>'General Impact Estimates'!C17</f>
        <v>0</v>
      </c>
      <c r="AI271" s="84">
        <v>8498.856451301901</v>
      </c>
      <c r="AJ271" s="84">
        <v>9939.0213462976535</v>
      </c>
      <c r="AK271">
        <f>'Colombia-IO-Data'!$AN20*Calculations!AF271</f>
        <v>0</v>
      </c>
      <c r="AL271">
        <f>AI271*'Colombia-IO-Data'!$AN20</f>
        <v>2628.5699173036041</v>
      </c>
      <c r="AM271">
        <f>AJ271*'Colombia-IO-Data'!$AN20</f>
        <v>3073.9915032115114</v>
      </c>
      <c r="AN271">
        <f>AK271*'Colombia-IO-Data'!$AO20</f>
        <v>0</v>
      </c>
      <c r="AO271">
        <f>AL271*'Colombia-IO-Data'!$AO20</f>
        <v>964.37484310075661</v>
      </c>
      <c r="AP271">
        <f>AM271*'Colombia-IO-Data'!$AO20</f>
        <v>1127.7919807602584</v>
      </c>
      <c r="AQ271">
        <f>(AN271*'Default-Data'!$F$19/general_dollar_index)/'Colombia-IO-Data'!$AP20</f>
        <v>0</v>
      </c>
      <c r="AR271">
        <f>(AO271*'Default-Data'!$F$19/general_dollar_index)/'Colombia-IO-Data'!$AP20</f>
        <v>0.23458249428905417</v>
      </c>
      <c r="AS271">
        <f>(AP271*'Default-Data'!$F$19/general_dollar_index)/'Colombia-IO-Data'!$AP20</f>
        <v>0.274333427275325</v>
      </c>
      <c r="BF271" t="s">
        <v>935</v>
      </c>
      <c r="BG271">
        <f>'General Impact Estimates'!C17</f>
        <v>0</v>
      </c>
      <c r="BJ271" s="84">
        <v>28044.950978877183</v>
      </c>
      <c r="BK271" s="84">
        <v>6024.0703259950969</v>
      </c>
      <c r="BL271">
        <f>BG271*'Mexico-IO-Data'!AQ20</f>
        <v>0</v>
      </c>
      <c r="BM271">
        <f>BJ271*'Mexico-IO-Data'!$AQ20</f>
        <v>8226.9376251210288</v>
      </c>
      <c r="BN271">
        <f>BK271*'Mexico-IO-Data'!$AQ20</f>
        <v>1767.1505597792402</v>
      </c>
      <c r="BO271">
        <f>BG271*'Mexico-IO-Data'!AR20</f>
        <v>0</v>
      </c>
      <c r="BP271">
        <f>BJ271*'Mexico-IO-Data'!$AR20</f>
        <v>1800.9186782111658</v>
      </c>
      <c r="BQ271">
        <f>BK271*'Mexico-IO-Data'!$AR20</f>
        <v>386.83828604704325</v>
      </c>
      <c r="BR271">
        <f>(BO271*'Default-Data'!$F$19/general_dollar_index)/'Mexico-IO-Data'!$AS20</f>
        <v>0</v>
      </c>
      <c r="BS271">
        <f>(BP271*'Default-Data'!$F$19/general_dollar_index)/'Mexico-IO-Data'!$AS20</f>
        <v>0.14653056446022286</v>
      </c>
      <c r="BT271">
        <f>(BQ271*'Default-Data'!$F$19/general_dollar_index)/'Mexico-IO-Data'!$AS20</f>
        <v>3.1474842864976926E-2</v>
      </c>
      <c r="CG271" t="s">
        <v>278</v>
      </c>
      <c r="CH271">
        <f>'General Impact Estimates'!C17</f>
        <v>0</v>
      </c>
      <c r="CK271" s="84">
        <v>8163.7648197754097</v>
      </c>
      <c r="CL271" s="84">
        <v>5521.3917057641011</v>
      </c>
      <c r="CM271">
        <f>CH271*'Philippines-IO-Data'!$AN20</f>
        <v>0</v>
      </c>
      <c r="CN271">
        <f>CK271*'Philippines-IO-Data'!$AN20</f>
        <v>2203.1583464470932</v>
      </c>
      <c r="CO271">
        <f>CL271*'Philippines-IO-Data'!$AN20</f>
        <v>1490.0600996113194</v>
      </c>
      <c r="CP271">
        <f>CH271*'Philippines-IO-Data'!AO20</f>
        <v>0</v>
      </c>
      <c r="CQ271">
        <f>CK271*'Philippines-IO-Data'!$AO20</f>
        <v>571.33709120218384</v>
      </c>
      <c r="CR271">
        <f>CL271*'Philippines-IO-Data'!$AO20</f>
        <v>386.41190017106715</v>
      </c>
      <c r="CS271" s="20">
        <f>(CP271*'Default-Data'!$F$19/general_dollar_index)/'Philippines-IO-Data'!$AP20</f>
        <v>0</v>
      </c>
      <c r="CT271" s="20">
        <f>(CQ271*'Default-Data'!$F$19/general_dollar_index)/'Philippines-IO-Data'!$AP20</f>
        <v>0.18313478501330646</v>
      </c>
      <c r="CU271" s="20">
        <f>(CR271*'Default-Data'!$F$19/general_dollar_index)/'Philippines-IO-Data'!$AP20</f>
        <v>0.12385938416060099</v>
      </c>
      <c r="DH271" t="s">
        <v>935</v>
      </c>
      <c r="DI271">
        <f>'General Impact Estimates'!C17</f>
        <v>0</v>
      </c>
      <c r="DL271" s="84">
        <v>8450.1229656712931</v>
      </c>
      <c r="DM271" s="84">
        <v>16732.808226210505</v>
      </c>
      <c r="DN271">
        <f>DI271*'SouthAfrica-IO-Data'!AR20</f>
        <v>0</v>
      </c>
      <c r="DO271">
        <f>DL271*'SouthAfrica-IO-Data'!$AR20</f>
        <v>1958.0538144490963</v>
      </c>
      <c r="DP271">
        <f>DM271*'SouthAfrica-IO-Data'!$AR20</f>
        <v>3877.3091358409465</v>
      </c>
      <c r="DQ271">
        <f>DI271*'SouthAfrica-IO-Data'!AS20</f>
        <v>0</v>
      </c>
      <c r="DR271">
        <f>DL271*'SouthAfrica-IO-Data'!$AS20</f>
        <v>1363.3507951746408</v>
      </c>
      <c r="DS271">
        <f>DM271*'SouthAfrica-IO-Data'!$AS20</f>
        <v>2699.6870333586421</v>
      </c>
      <c r="DT271">
        <f>(DQ271*'Default-Data'!$F$19/general_dollar_index)/'SouthAfrica-IO-Data'!$AT20</f>
        <v>0</v>
      </c>
      <c r="DU271">
        <f>(DR271*'Default-Data'!$F$19/general_dollar_index)/'SouthAfrica-IO-Data'!$AT20</f>
        <v>0.10989652985588387</v>
      </c>
      <c r="DV271">
        <f>(DS271*'Default-Data'!$F$19/general_dollar_index)/'SouthAfrica-IO-Data'!$AT20</f>
        <v>0.2176154792391756</v>
      </c>
      <c r="EI271" t="s">
        <v>136</v>
      </c>
      <c r="EJ271">
        <f>'General Impact Estimates'!C17</f>
        <v>0</v>
      </c>
      <c r="EM271" s="84">
        <v>16853.028026156411</v>
      </c>
      <c r="EN271" s="84">
        <v>3843.6700704521318</v>
      </c>
      <c r="EO271">
        <f>EJ271*'Zambia-IO-Data'!BO18</f>
        <v>0</v>
      </c>
      <c r="EP271">
        <f>EM271*'Zambia-IO-Data'!$BO18</f>
        <v>3641.3140041387301</v>
      </c>
      <c r="EQ271">
        <f>EN271*'Zambia-IO-Data'!$BO18</f>
        <v>830.47447812369467</v>
      </c>
      <c r="ER271">
        <f>EJ271*'Zambia-IO-Data'!BN18</f>
        <v>0</v>
      </c>
      <c r="ES271">
        <f>EM271*'Zambia-IO-Data'!$BN18</f>
        <v>2205.2213246247984</v>
      </c>
      <c r="ET271">
        <f>EN271*'Zambia-IO-Data'!$BN18</f>
        <v>502.94482338888355</v>
      </c>
      <c r="EU271">
        <f>(ER271*'Default-Data'!$F$19/general_dollar_index)/'Zambia-IO-Data'!$BP18</f>
        <v>0</v>
      </c>
      <c r="EV271">
        <f>(ES271*'Default-Data'!$F$19/general_dollar_index)/'Zambia-IO-Data'!$BP18</f>
        <v>22.00594855099235</v>
      </c>
      <c r="EW271">
        <f>(ET271*'Default-Data'!$F$19/general_dollar_index)/'Zambia-IO-Data'!$BP18</f>
        <v>5.0188966449282821</v>
      </c>
      <c r="FJ271" t="s">
        <v>278</v>
      </c>
      <c r="FK271">
        <f>'General Impact Estimates'!C17</f>
        <v>0</v>
      </c>
      <c r="FN271">
        <v>32311.385495623832</v>
      </c>
      <c r="FO271">
        <v>20731.303230925067</v>
      </c>
      <c r="FP271">
        <f>FK271*CustomRegion1!C16</f>
        <v>0</v>
      </c>
      <c r="FQ271">
        <f>FN271*CustomRegion1!$C16</f>
        <v>8719.8860098852765</v>
      </c>
      <c r="FR271">
        <f>FO271*CustomRegion1!$C16</f>
        <v>5594.7647628578652</v>
      </c>
      <c r="FS271">
        <f>FK271*CustomRegion1!D16</f>
        <v>0</v>
      </c>
      <c r="FT271">
        <f>FN271*CustomRegion1!$D16</f>
        <v>2261.2965230286995</v>
      </c>
      <c r="FU271">
        <f>FO271*CustomRegion1!$D16</f>
        <v>1450.8701250305021</v>
      </c>
      <c r="FV271">
        <f>(FT271*'Default-Data'!$C$58/general_dollar_index)/CustomRegion1!$E16</f>
        <v>0.72785835022711276</v>
      </c>
      <c r="FW271">
        <f>(FU271*'Default-Data'!$C$58/general_dollar_index)/CustomRegion1!$E16</f>
        <v>0.46700108758142883</v>
      </c>
      <c r="FX271">
        <f>(FV271*'Default-Data'!$C$58/general_dollar_index)/CustomRegion1!$E16</f>
        <v>2.3428054330785819E-4</v>
      </c>
      <c r="GK271" t="s">
        <v>41</v>
      </c>
      <c r="GL271">
        <f>'General Impact Estimates'!C17</f>
        <v>0</v>
      </c>
      <c r="GO271">
        <v>59880.290706120701</v>
      </c>
      <c r="GP271">
        <v>35890.196866368853</v>
      </c>
      <c r="GQ271">
        <f>GL271*CustomRegion2!C20</f>
        <v>0</v>
      </c>
      <c r="GR271">
        <f>GO271*CustomRegion2!$C20</f>
        <v>19730.149229808394</v>
      </c>
      <c r="GS271">
        <f>GP271*CustomRegion2!$C20</f>
        <v>11825.576190602531</v>
      </c>
      <c r="GT271">
        <f>GL271*CustomRegion2!D20</f>
        <v>0</v>
      </c>
      <c r="GU271">
        <f>GO271*CustomRegion2!$D20</f>
        <v>6994.911963926952</v>
      </c>
      <c r="GV271">
        <f>GP271*CustomRegion2!$D20</f>
        <v>4192.5108326602694</v>
      </c>
      <c r="GW271">
        <f>(GT271*'Default-Data'!$C$59/general_dollar_index)/CustomRegion2!$E20</f>
        <v>0</v>
      </c>
      <c r="GX271">
        <f>(GU271*'Default-Data'!$C$59/general_dollar_index)/CustomRegion2!$E20</f>
        <v>0.56913641400058823</v>
      </c>
      <c r="GY271">
        <f>(GV271*'Default-Data'!$C$59/general_dollar_index)/CustomRegion2!$E20</f>
        <v>0.34112088804893564</v>
      </c>
      <c r="HL271" t="s">
        <v>136</v>
      </c>
      <c r="HM271">
        <f>'General Impact Estimates'!C17</f>
        <v>0</v>
      </c>
      <c r="HP271">
        <v>16853.028026156411</v>
      </c>
      <c r="HQ271">
        <v>3843.6700704521318</v>
      </c>
      <c r="HR271">
        <f>HM271*CustomRegion3!D19</f>
        <v>0</v>
      </c>
      <c r="HS271">
        <f>HP271*CustomRegion3!$D19</f>
        <v>3641.3140041387301</v>
      </c>
      <c r="HT271">
        <f>HQ271*CustomRegion3!$D19</f>
        <v>830.47447812369467</v>
      </c>
      <c r="HU271">
        <f>HM271*CustomRegion3!E19</f>
        <v>0</v>
      </c>
      <c r="HV271">
        <f>HP271*CustomRegion3!$E19</f>
        <v>2205.2213246247984</v>
      </c>
      <c r="HW271">
        <f>HQ271*CustomRegion3!$E19</f>
        <v>502.94482338888355</v>
      </c>
      <c r="HX271">
        <f>(HU271*'Default-Data'!$C$60/general_dollar_index)/CustomRegion3!$F19</f>
        <v>0</v>
      </c>
      <c r="HY271">
        <f>(HV271*'Default-Data'!$C$60/general_dollar_index)/CustomRegion3!$F19</f>
        <v>22.095075522460419</v>
      </c>
      <c r="HZ271">
        <f>(HW271*'Default-Data'!$C$60/general_dollar_index)/CustomRegion3!$F19</f>
        <v>5.0392238331445594</v>
      </c>
    </row>
    <row r="272" spans="30:234" x14ac:dyDescent="0.3">
      <c r="AD272">
        <v>271</v>
      </c>
      <c r="AE272" t="s">
        <v>279</v>
      </c>
      <c r="AF272">
        <f>'General Impact Estimates'!C18</f>
        <v>0</v>
      </c>
      <c r="AI272" s="84">
        <v>5479.0814672779252</v>
      </c>
      <c r="AJ272" s="84">
        <v>2684.541689544847</v>
      </c>
      <c r="AK272">
        <f>'Colombia-IO-Data'!$AN21*Calculations!AF272</f>
        <v>0</v>
      </c>
      <c r="AL272">
        <f>AI272*'Colombia-IO-Data'!$AN21</f>
        <v>1379.0343142128652</v>
      </c>
      <c r="AM272">
        <f>AJ272*'Colombia-IO-Data'!$AN21</f>
        <v>675.67440453783956</v>
      </c>
      <c r="AN272">
        <f>AK272*'Colombia-IO-Data'!$AO21</f>
        <v>0</v>
      </c>
      <c r="AO272">
        <f>AL272*'Colombia-IO-Data'!$AO21</f>
        <v>798.66612388099281</v>
      </c>
      <c r="AP272">
        <f>AM272*'Colombia-IO-Data'!$AO21</f>
        <v>391.31604784312617</v>
      </c>
      <c r="AQ272">
        <f>(AN272*'Default-Data'!$F$19/general_dollar_index)/'Colombia-IO-Data'!$AP21</f>
        <v>0</v>
      </c>
      <c r="AR272">
        <f>(AO272*'Default-Data'!$F$19/general_dollar_index)/'Colombia-IO-Data'!$AP21</f>
        <v>0.19427413809528382</v>
      </c>
      <c r="AS272">
        <f>(AP272*'Default-Data'!$F$19/general_dollar_index)/'Colombia-IO-Data'!$AP21</f>
        <v>9.5186944386918951E-2</v>
      </c>
      <c r="BF272" t="s">
        <v>936</v>
      </c>
      <c r="BG272">
        <f>'General Impact Estimates'!C18</f>
        <v>0</v>
      </c>
      <c r="BJ272" s="84">
        <v>1439.4485112306352</v>
      </c>
      <c r="BK272" s="84">
        <v>1018.8714770420816</v>
      </c>
      <c r="BL272">
        <f>BG272*'Mexico-IO-Data'!AQ21</f>
        <v>0</v>
      </c>
      <c r="BM272">
        <f>BJ272*'Mexico-IO-Data'!$AQ21</f>
        <v>443.99251431748411</v>
      </c>
      <c r="BN272">
        <f>BK272*'Mexico-IO-Data'!$AQ21</f>
        <v>314.26709974609264</v>
      </c>
      <c r="BO272">
        <f>BG272*'Mexico-IO-Data'!AR21</f>
        <v>0</v>
      </c>
      <c r="BP272">
        <f>BJ272*'Mexico-IO-Data'!$AR21</f>
        <v>155.2200833667664</v>
      </c>
      <c r="BQ272">
        <f>BK272*'Mexico-IO-Data'!$AR21</f>
        <v>109.867990673237</v>
      </c>
      <c r="BR272">
        <f>(BO272*'Default-Data'!$F$19/general_dollar_index)/'Mexico-IO-Data'!$AS21</f>
        <v>0</v>
      </c>
      <c r="BS272">
        <f>(BP272*'Default-Data'!$F$19/general_dollar_index)/'Mexico-IO-Data'!$AS21</f>
        <v>2.9407716688129127E-2</v>
      </c>
      <c r="BT272">
        <f>(BQ272*'Default-Data'!$F$19/general_dollar_index)/'Mexico-IO-Data'!$AS21</f>
        <v>2.0815391106176521E-2</v>
      </c>
      <c r="CG272" t="s">
        <v>279</v>
      </c>
      <c r="CH272">
        <f>'General Impact Estimates'!C18</f>
        <v>0</v>
      </c>
      <c r="CK272" s="84">
        <v>908.92639841056257</v>
      </c>
      <c r="CL272" s="84">
        <v>1416.7655632250965</v>
      </c>
      <c r="CM272">
        <f>CH272*'Philippines-IO-Data'!$AN21</f>
        <v>0</v>
      </c>
      <c r="CN272">
        <f>CK272*'Philippines-IO-Data'!$AN21</f>
        <v>279.53397269534577</v>
      </c>
      <c r="CO272">
        <f>CL272*'Philippines-IO-Data'!$AN21</f>
        <v>435.71636488808576</v>
      </c>
      <c r="CP272">
        <f>CH272*'Philippines-IO-Data'!AO21</f>
        <v>0</v>
      </c>
      <c r="CQ272">
        <f>CK272*'Philippines-IO-Data'!$AO21</f>
        <v>78.988580814525605</v>
      </c>
      <c r="CR272">
        <f>CL272*'Philippines-IO-Data'!$AO21</f>
        <v>123.12141157054764</v>
      </c>
      <c r="CS272" s="20">
        <f>(CP272*'Default-Data'!$F$19/general_dollar_index)/'Philippines-IO-Data'!$AP21</f>
        <v>0</v>
      </c>
      <c r="CT272" s="20">
        <f>(CQ272*'Default-Data'!$F$19/general_dollar_index)/'Philippines-IO-Data'!$AP21</f>
        <v>2.5318777633597189E-2</v>
      </c>
      <c r="CU272" s="20">
        <f>(CR272*'Default-Data'!$F$19/general_dollar_index)/'Philippines-IO-Data'!$AP21</f>
        <v>3.9464991133453087E-2</v>
      </c>
      <c r="DH272" t="s">
        <v>936</v>
      </c>
      <c r="DI272">
        <f>'General Impact Estimates'!C18</f>
        <v>0</v>
      </c>
      <c r="DL272" s="84">
        <v>5064.994812941708</v>
      </c>
      <c r="DM272" s="84">
        <v>9653.3749014339082</v>
      </c>
      <c r="DN272">
        <f>DI272*'SouthAfrica-IO-Data'!AR21</f>
        <v>0</v>
      </c>
      <c r="DO272">
        <f>DL272*'SouthAfrica-IO-Data'!$AR21</f>
        <v>1491.769029868414</v>
      </c>
      <c r="DP272">
        <f>DM272*'SouthAfrica-IO-Data'!$AR21</f>
        <v>2843.1629732122869</v>
      </c>
      <c r="DQ272">
        <f>DI272*'SouthAfrica-IO-Data'!AS21</f>
        <v>0</v>
      </c>
      <c r="DR272">
        <f>DL272*'SouthAfrica-IO-Data'!$AS21</f>
        <v>1408.1623273128166</v>
      </c>
      <c r="DS272">
        <f>DM272*'SouthAfrica-IO-Data'!$AS21</f>
        <v>2683.8169375599609</v>
      </c>
      <c r="DT272">
        <f>(DQ272*'Default-Data'!$F$19/general_dollar_index)/'SouthAfrica-IO-Data'!$AT21</f>
        <v>0</v>
      </c>
      <c r="DU272">
        <f>(DR272*'Default-Data'!$F$19/general_dollar_index)/'SouthAfrica-IO-Data'!$AT21</f>
        <v>0.11350868301334041</v>
      </c>
      <c r="DV272">
        <f>(DS272*'Default-Data'!$F$19/general_dollar_index)/'SouthAfrica-IO-Data'!$AT21</f>
        <v>0.21633622780738831</v>
      </c>
      <c r="EI272" t="s">
        <v>137</v>
      </c>
      <c r="EJ272">
        <f>'General Impact Estimates'!C18</f>
        <v>0</v>
      </c>
      <c r="EM272" s="84">
        <v>970.69658915807577</v>
      </c>
      <c r="EN272" s="84">
        <v>40205.461515015413</v>
      </c>
      <c r="EO272">
        <f>EJ272*'Zambia-IO-Data'!BO19</f>
        <v>0</v>
      </c>
      <c r="EP272">
        <f>EM272*'Zambia-IO-Data'!$BO19</f>
        <v>467.94152056470159</v>
      </c>
      <c r="EQ272">
        <f>EN272*'Zambia-IO-Data'!$BO19</f>
        <v>19381.756365972062</v>
      </c>
      <c r="ER272">
        <f>EJ272*'Zambia-IO-Data'!BN19</f>
        <v>0</v>
      </c>
      <c r="ES272">
        <f>EM272*'Zambia-IO-Data'!$BN19</f>
        <v>394.22636775220121</v>
      </c>
      <c r="ET272">
        <f>EN272*'Zambia-IO-Data'!$BN19</f>
        <v>16328.534821177058</v>
      </c>
      <c r="EU272">
        <f>(ER272*'Default-Data'!$F$19/general_dollar_index)/'Zambia-IO-Data'!$BP19</f>
        <v>0</v>
      </c>
      <c r="EV272">
        <f>(ES272*'Default-Data'!$F$19/general_dollar_index)/'Zambia-IO-Data'!$BP19</f>
        <v>3.9339929599472603</v>
      </c>
      <c r="EW272">
        <f>(ET272*'Default-Data'!$F$19/general_dollar_index)/'Zambia-IO-Data'!$BP19</f>
        <v>162.94278183122765</v>
      </c>
      <c r="FJ272" t="s">
        <v>279</v>
      </c>
      <c r="FK272">
        <f>'General Impact Estimates'!C18</f>
        <v>0</v>
      </c>
      <c r="FN272">
        <v>4236.7961617073115</v>
      </c>
      <c r="FO272">
        <v>4372.1852078055135</v>
      </c>
      <c r="FP272">
        <f>FK272*CustomRegion1!C17</f>
        <v>0</v>
      </c>
      <c r="FQ272">
        <f>FN272*CustomRegion1!$C17</f>
        <v>1302.9971014742996</v>
      </c>
      <c r="FR272">
        <f>FO272*CustomRegion1!$C17</f>
        <v>1344.6350580585122</v>
      </c>
      <c r="FS272">
        <f>FK272*CustomRegion1!D17</f>
        <v>0</v>
      </c>
      <c r="FT272">
        <f>FN272*CustomRegion1!$D17</f>
        <v>368.19099610145162</v>
      </c>
      <c r="FU272">
        <f>FO272*CustomRegion1!$D17</f>
        <v>379.95673271976335</v>
      </c>
      <c r="FV272">
        <f>(FT272*'Default-Data'!$C$58/general_dollar_index)/CustomRegion1!$E17</f>
        <v>0.11851205194086731</v>
      </c>
      <c r="FW272">
        <f>(FU272*'Default-Data'!$C$58/general_dollar_index)/CustomRegion1!$E17</f>
        <v>0.122299166791573</v>
      </c>
      <c r="FX272">
        <f>(FV272*'Default-Data'!$C$58/general_dollar_index)/CustomRegion1!$E17</f>
        <v>3.8146251820250467E-5</v>
      </c>
      <c r="GK272" t="s">
        <v>42</v>
      </c>
      <c r="GL272">
        <f>'General Impact Estimates'!C18</f>
        <v>0</v>
      </c>
      <c r="GO272">
        <v>13358.503164952699</v>
      </c>
      <c r="GP272">
        <v>9403.9085479154401</v>
      </c>
      <c r="GQ272">
        <f>GL272*CustomRegion2!C21</f>
        <v>0</v>
      </c>
      <c r="GR272">
        <f>GO272*CustomRegion2!$C21</f>
        <v>4359.9923447986093</v>
      </c>
      <c r="GS272">
        <f>GP272*CustomRegion2!$C21</f>
        <v>3069.2787038945698</v>
      </c>
      <c r="GT272">
        <f>GL272*CustomRegion2!D21</f>
        <v>0</v>
      </c>
      <c r="GU272">
        <f>GO272*CustomRegion2!$D21</f>
        <v>1979.7222648979639</v>
      </c>
      <c r="GV272">
        <f>GP272*CustomRegion2!$D21</f>
        <v>1393.6536825634985</v>
      </c>
      <c r="GW272">
        <f>(GT272*'Default-Data'!$C$59/general_dollar_index)/CustomRegion2!$E21</f>
        <v>0</v>
      </c>
      <c r="GX272">
        <f>(GU272*'Default-Data'!$C$59/general_dollar_index)/CustomRegion2!$E21</f>
        <v>0.37507460519613234</v>
      </c>
      <c r="GY272">
        <f>(GV272*'Default-Data'!$C$59/general_dollar_index)/CustomRegion2!$E21</f>
        <v>0.26403910994787017</v>
      </c>
      <c r="HL272" t="s">
        <v>137</v>
      </c>
      <c r="HM272">
        <f>'General Impact Estimates'!C18</f>
        <v>0</v>
      </c>
      <c r="HP272">
        <v>970.69658915807577</v>
      </c>
      <c r="HQ272">
        <v>40205.461515015413</v>
      </c>
      <c r="HR272">
        <f>HM272*CustomRegion3!D20</f>
        <v>0</v>
      </c>
      <c r="HS272">
        <f>HP272*CustomRegion3!$D20</f>
        <v>467.94152056470159</v>
      </c>
      <c r="HT272">
        <f>HQ272*CustomRegion3!$D20</f>
        <v>19381.756365972062</v>
      </c>
      <c r="HU272">
        <f>HM272*CustomRegion3!E20</f>
        <v>0</v>
      </c>
      <c r="HV272">
        <f>HP272*CustomRegion3!$E20</f>
        <v>394.22636775220121</v>
      </c>
      <c r="HW272">
        <f>HQ272*CustomRegion3!$E20</f>
        <v>16328.534821177058</v>
      </c>
      <c r="HX272">
        <f>(HU272*'Default-Data'!$C$60/general_dollar_index)/CustomRegion3!$F20</f>
        <v>0</v>
      </c>
      <c r="HY272">
        <f>(HV272*'Default-Data'!$C$60/general_dollar_index)/CustomRegion3!$F20</f>
        <v>3.9499261462620581</v>
      </c>
      <c r="HZ272">
        <f>(HW272*'Default-Data'!$C$60/general_dollar_index)/CustomRegion3!$F20</f>
        <v>163.60272142135929</v>
      </c>
    </row>
    <row r="273" spans="30:234" x14ac:dyDescent="0.3">
      <c r="AD273">
        <v>272</v>
      </c>
      <c r="AE273" t="s">
        <v>280</v>
      </c>
      <c r="AF273">
        <f>'General Impact Estimates'!C19</f>
        <v>0</v>
      </c>
      <c r="AI273" s="84">
        <v>3021.7903913780856</v>
      </c>
      <c r="AJ273" s="84">
        <v>955.47913193352588</v>
      </c>
      <c r="AK273">
        <f>'Colombia-IO-Data'!$AN22*Calculations!AF273</f>
        <v>0</v>
      </c>
      <c r="AL273">
        <f>AI273*'Colombia-IO-Data'!$AN22</f>
        <v>1335.0891133179309</v>
      </c>
      <c r="AM273">
        <f>AJ273*'Colombia-IO-Data'!$AN22</f>
        <v>422.15032210263865</v>
      </c>
      <c r="AN273">
        <f>AK273*'Colombia-IO-Data'!$AO22</f>
        <v>0</v>
      </c>
      <c r="AO273">
        <f>AL273*'Colombia-IO-Data'!$AO22</f>
        <v>395.14767930693893</v>
      </c>
      <c r="AP273">
        <f>AM273*'Colombia-IO-Data'!$AO22</f>
        <v>124.94425910116068</v>
      </c>
      <c r="AQ273">
        <f>(AN273*'Default-Data'!$F$19/general_dollar_index)/'Colombia-IO-Data'!$AP22</f>
        <v>0</v>
      </c>
      <c r="AR273">
        <f>(AO273*'Default-Data'!$F$19/general_dollar_index)/'Colombia-IO-Data'!$AP22</f>
        <v>9.6118982040542908E-2</v>
      </c>
      <c r="AS273">
        <f>(AP273*'Default-Data'!$F$19/general_dollar_index)/'Colombia-IO-Data'!$AP22</f>
        <v>3.0392472550205135E-2</v>
      </c>
      <c r="BF273" t="s">
        <v>937</v>
      </c>
      <c r="BG273">
        <f>'General Impact Estimates'!C19</f>
        <v>0</v>
      </c>
      <c r="BJ273" s="84">
        <v>1468.8111743401944</v>
      </c>
      <c r="BK273" s="84">
        <v>1034.5686977533253</v>
      </c>
      <c r="BL273">
        <f>BG273*'Mexico-IO-Data'!AQ22</f>
        <v>0</v>
      </c>
      <c r="BM273">
        <f>BJ273*'Mexico-IO-Data'!$AQ22</f>
        <v>803.40901171885366</v>
      </c>
      <c r="BN273">
        <f>BK273*'Mexico-IO-Data'!$AQ22</f>
        <v>565.88745343024516</v>
      </c>
      <c r="BO273">
        <f>BG273*'Mexico-IO-Data'!AR22</f>
        <v>0</v>
      </c>
      <c r="BP273">
        <f>BJ273*'Mexico-IO-Data'!$AR22</f>
        <v>173.6514374372824</v>
      </c>
      <c r="BQ273">
        <f>BK273*'Mexico-IO-Data'!$AR22</f>
        <v>122.31275512537201</v>
      </c>
      <c r="BR273">
        <f>(BO273*'Default-Data'!$F$19/general_dollar_index)/'Mexico-IO-Data'!$AS22</f>
        <v>0</v>
      </c>
      <c r="BS273">
        <f>(BP273*'Default-Data'!$F$19/general_dollar_index)/'Mexico-IO-Data'!$AS22</f>
        <v>4.3689367890653821E-2</v>
      </c>
      <c r="BT273">
        <f>(BQ273*'Default-Data'!$F$19/general_dollar_index)/'Mexico-IO-Data'!$AS22</f>
        <v>3.0772949739168366E-2</v>
      </c>
      <c r="CG273" t="s">
        <v>280</v>
      </c>
      <c r="CH273">
        <f>'General Impact Estimates'!C19</f>
        <v>0</v>
      </c>
      <c r="CK273" s="84">
        <v>3298.8062913143199</v>
      </c>
      <c r="CL273" s="84">
        <v>2006.5662694803154</v>
      </c>
      <c r="CM273">
        <f>CH273*'Philippines-IO-Data'!$AN22</f>
        <v>0</v>
      </c>
      <c r="CN273">
        <f>CK273*'Philippines-IO-Data'!$AN22</f>
        <v>1241.3012973914467</v>
      </c>
      <c r="CO273">
        <f>CL273*'Philippines-IO-Data'!$AN22</f>
        <v>755.04685442304583</v>
      </c>
      <c r="CP273">
        <f>CH273*'Philippines-IO-Data'!AO22</f>
        <v>0</v>
      </c>
      <c r="CQ273">
        <f>CK273*'Philippines-IO-Data'!$AO22</f>
        <v>264.02514461852485</v>
      </c>
      <c r="CR273">
        <f>CL273*'Philippines-IO-Data'!$AO22</f>
        <v>160.59868410009491</v>
      </c>
      <c r="CS273" s="20">
        <f>(CP273*'Default-Data'!$F$19/general_dollar_index)/'Philippines-IO-Data'!$AP22</f>
        <v>0</v>
      </c>
      <c r="CT273" s="20">
        <f>(CQ273*'Default-Data'!$F$19/general_dollar_index)/'Philippines-IO-Data'!$AP22</f>
        <v>8.4629877601820017E-2</v>
      </c>
      <c r="CU273" s="20">
        <f>(CR273*'Default-Data'!$F$19/general_dollar_index)/'Philippines-IO-Data'!$AP22</f>
        <v>5.1477850710173495E-2</v>
      </c>
      <c r="DH273" t="s">
        <v>937</v>
      </c>
      <c r="DI273">
        <f>'General Impact Estimates'!C19</f>
        <v>0</v>
      </c>
      <c r="DL273" s="84">
        <v>2784.3848988486743</v>
      </c>
      <c r="DM273" s="84">
        <v>5317.3987797714353</v>
      </c>
      <c r="DN273">
        <f>DI273*'SouthAfrica-IO-Data'!AR22</f>
        <v>0</v>
      </c>
      <c r="DO273">
        <f>DL273*'SouthAfrica-IO-Data'!$AR22</f>
        <v>918.20113015713014</v>
      </c>
      <c r="DP273">
        <f>DM273*'SouthAfrica-IO-Data'!$AR22</f>
        <v>1753.5081342745164</v>
      </c>
      <c r="DQ273">
        <f>DI273*'SouthAfrica-IO-Data'!AS22</f>
        <v>0</v>
      </c>
      <c r="DR273">
        <f>DL273*'SouthAfrica-IO-Data'!$AS22</f>
        <v>413.86989923056535</v>
      </c>
      <c r="DS273">
        <f>DM273*'SouthAfrica-IO-Data'!$AS22</f>
        <v>790.37610714765606</v>
      </c>
      <c r="DT273">
        <f>(DQ273*'Default-Data'!$F$19/general_dollar_index)/'SouthAfrica-IO-Data'!$AT22</f>
        <v>0</v>
      </c>
      <c r="DU273">
        <f>(DR273*'Default-Data'!$F$19/general_dollar_index)/'SouthAfrica-IO-Data'!$AT22</f>
        <v>3.3361087915320629E-2</v>
      </c>
      <c r="DV273">
        <f>(DS273*'Default-Data'!$F$19/general_dollar_index)/'SouthAfrica-IO-Data'!$AT22</f>
        <v>6.3710375762390067E-2</v>
      </c>
      <c r="EI273" t="s">
        <v>138</v>
      </c>
      <c r="EJ273">
        <f>'General Impact Estimates'!C19</f>
        <v>0</v>
      </c>
      <c r="EM273" s="84">
        <v>3287.97368032335</v>
      </c>
      <c r="EN273" s="84">
        <v>22050.12413648147</v>
      </c>
      <c r="EO273">
        <f>EJ273*'Zambia-IO-Data'!BO20</f>
        <v>0</v>
      </c>
      <c r="EP273">
        <f>EM273*'Zambia-IO-Data'!$BO20</f>
        <v>1513.743940360607</v>
      </c>
      <c r="EQ273">
        <f>EN273*'Zambia-IO-Data'!$BO20</f>
        <v>10151.614654201083</v>
      </c>
      <c r="ER273">
        <f>EJ273*'Zambia-IO-Data'!BN20</f>
        <v>0</v>
      </c>
      <c r="ES273">
        <f>EM273*'Zambia-IO-Data'!$BN20</f>
        <v>1422.8490604504086</v>
      </c>
      <c r="ET273">
        <f>EN273*'Zambia-IO-Data'!$BN20</f>
        <v>9542.0467013355519</v>
      </c>
      <c r="EU273">
        <f>(ER273*'Default-Data'!$F$19/general_dollar_index)/'Zambia-IO-Data'!$BP20</f>
        <v>0</v>
      </c>
      <c r="EV273">
        <f>(ES273*'Default-Data'!$F$19/general_dollar_index)/'Zambia-IO-Data'!$BP20</f>
        <v>14.198639778448021</v>
      </c>
      <c r="EW273">
        <f>(ET273*'Default-Data'!$F$19/general_dollar_index)/'Zambia-IO-Data'!$BP20</f>
        <v>95.220278543462385</v>
      </c>
      <c r="FJ273" t="s">
        <v>280</v>
      </c>
      <c r="FK273">
        <f>'General Impact Estimates'!C19</f>
        <v>0</v>
      </c>
      <c r="FN273">
        <v>6446.9708273159122</v>
      </c>
      <c r="FO273">
        <v>4331.1386748447985</v>
      </c>
      <c r="FP273">
        <f>FK273*CustomRegion1!C18</f>
        <v>0</v>
      </c>
      <c r="FQ273">
        <f>FN273*CustomRegion1!$C18</f>
        <v>2425.9179065053918</v>
      </c>
      <c r="FR273">
        <f>FO273*CustomRegion1!$C18</f>
        <v>1629.7556089979141</v>
      </c>
      <c r="FS273">
        <f>FK273*CustomRegion1!D18</f>
        <v>0</v>
      </c>
      <c r="FT273">
        <f>FN273*CustomRegion1!$D18</f>
        <v>515.99343966187053</v>
      </c>
      <c r="FU273">
        <f>FO273*CustomRegion1!$D18</f>
        <v>346.64948893776227</v>
      </c>
      <c r="FV273">
        <f>(FT273*'Default-Data'!$C$58/general_dollar_index)/CustomRegion1!$E18</f>
        <v>0.16608619431178234</v>
      </c>
      <c r="FW273">
        <f>(FU273*'Default-Data'!$C$58/general_dollar_index)/CustomRegion1!$E18</f>
        <v>0.11157834567727284</v>
      </c>
      <c r="FX273">
        <f>(FV273*'Default-Data'!$C$58/general_dollar_index)/CustomRegion1!$E18</f>
        <v>5.3459253201062531E-5</v>
      </c>
      <c r="GK273" t="s">
        <v>43</v>
      </c>
      <c r="GL273">
        <f>'General Impact Estimates'!C19</f>
        <v>0</v>
      </c>
      <c r="GO273">
        <v>6273.9948174546253</v>
      </c>
      <c r="GP273">
        <v>4970.6758431462176</v>
      </c>
      <c r="GQ273">
        <f>GL273*CustomRegion2!C22</f>
        <v>0</v>
      </c>
      <c r="GR273">
        <f>GO273*CustomRegion2!$C22</f>
        <v>3316.316131569105</v>
      </c>
      <c r="GS273">
        <f>GP273*CustomRegion2!$C22</f>
        <v>2627.4061364485469</v>
      </c>
      <c r="GT273">
        <f>GL273*CustomRegion2!D22</f>
        <v>0</v>
      </c>
      <c r="GU273">
        <f>GO273*CustomRegion2!$D22</f>
        <v>929.7907950000066</v>
      </c>
      <c r="GV273">
        <f>GP273*CustomRegion2!$D22</f>
        <v>736.64208823195679</v>
      </c>
      <c r="GW273">
        <f>(GT273*'Default-Data'!$C$59/general_dollar_index)/CustomRegion2!$E22</f>
        <v>0</v>
      </c>
      <c r="GX273">
        <f>(GU273*'Default-Data'!$C$59/general_dollar_index)/CustomRegion2!$E22</f>
        <v>0.23392822255658086</v>
      </c>
      <c r="GY273">
        <f>(GV273*'Default-Data'!$C$59/general_dollar_index)/CustomRegion2!$E22</f>
        <v>0.18533349145542835</v>
      </c>
      <c r="HL273" t="s">
        <v>138</v>
      </c>
      <c r="HM273">
        <f>'General Impact Estimates'!C19</f>
        <v>0</v>
      </c>
      <c r="HP273">
        <v>3287.97368032335</v>
      </c>
      <c r="HQ273">
        <v>22050.12413648147</v>
      </c>
      <c r="HR273">
        <f>HM273*CustomRegion3!D21</f>
        <v>0</v>
      </c>
      <c r="HS273">
        <f>HP273*CustomRegion3!$D21</f>
        <v>1513.743940360607</v>
      </c>
      <c r="HT273">
        <f>HQ273*CustomRegion3!$D21</f>
        <v>10151.614654201083</v>
      </c>
      <c r="HU273">
        <f>HM273*CustomRegion3!E21</f>
        <v>0</v>
      </c>
      <c r="HV273">
        <f>HP273*CustomRegion3!$E21</f>
        <v>1422.8490604504086</v>
      </c>
      <c r="HW273">
        <f>HQ273*CustomRegion3!$E21</f>
        <v>9542.0467013355519</v>
      </c>
      <c r="HX273">
        <f>(HU273*'Default-Data'!$C$60/general_dollar_index)/CustomRegion3!$F21</f>
        <v>0</v>
      </c>
      <c r="HY273">
        <f>(HV273*'Default-Data'!$C$60/general_dollar_index)/CustomRegion3!$F21</f>
        <v>14.256146127673857</v>
      </c>
      <c r="HZ273">
        <f>(HW273*'Default-Data'!$C$60/general_dollar_index)/CustomRegion3!$F21</f>
        <v>95.605933132686729</v>
      </c>
    </row>
    <row r="274" spans="30:234" x14ac:dyDescent="0.3">
      <c r="AD274">
        <v>273</v>
      </c>
      <c r="AE274" t="s">
        <v>281</v>
      </c>
      <c r="AF274">
        <f>'General Impact Estimates'!C20</f>
        <v>1000000</v>
      </c>
      <c r="AI274" s="84">
        <v>66588.865922044264</v>
      </c>
      <c r="AJ274" s="84">
        <v>682.14748811745085</v>
      </c>
      <c r="AK274">
        <f>'Colombia-IO-Data'!$AN23*Calculations!AF274</f>
        <v>291315.09752364509</v>
      </c>
      <c r="AL274">
        <f>AI274*'Colombia-IO-Data'!$AN23</f>
        <v>19398.341970069254</v>
      </c>
      <c r="AM274">
        <f>AJ274*'Colombia-IO-Data'!$AN23</f>
        <v>198.71986202644473</v>
      </c>
      <c r="AN274">
        <f>AK274*'Colombia-IO-Data'!$AO23</f>
        <v>76148.241173161703</v>
      </c>
      <c r="AO274">
        <f>AL274*'Colombia-IO-Data'!$AO23</f>
        <v>5070.6250216791559</v>
      </c>
      <c r="AP274">
        <f>AM274*'Colombia-IO-Data'!$AO23</f>
        <v>51.944331440834105</v>
      </c>
      <c r="AQ274">
        <f>(AN274*'Default-Data'!$F$19/general_dollar_index)/'Colombia-IO-Data'!$AP23</f>
        <v>18.522926513397671</v>
      </c>
      <c r="AR274">
        <f>(AO274*'Default-Data'!$F$19/general_dollar_index)/'Colombia-IO-Data'!$AP23</f>
        <v>1.2334206700845165</v>
      </c>
      <c r="AS274">
        <f>(AP274*'Default-Data'!$F$19/general_dollar_index)/'Colombia-IO-Data'!$AP23</f>
        <v>1.2635367793698353E-2</v>
      </c>
      <c r="BF274" t="s">
        <v>938</v>
      </c>
      <c r="BG274">
        <f>'General Impact Estimates'!C20</f>
        <v>1000000</v>
      </c>
      <c r="BJ274" s="84">
        <v>122026.26368855499</v>
      </c>
      <c r="BK274" s="84">
        <v>404.77579618780874</v>
      </c>
      <c r="BL274">
        <f>BG274*'Mexico-IO-Data'!AQ23</f>
        <v>376641.77335229964</v>
      </c>
      <c r="BM274">
        <f>BJ274*'Mexico-IO-Data'!$AQ23</f>
        <v>45960.188351212681</v>
      </c>
      <c r="BN274">
        <f>BK274*'Mexico-IO-Data'!$AQ23</f>
        <v>152.45547368626529</v>
      </c>
      <c r="BO274">
        <f>BG274*'Mexico-IO-Data'!AR23</f>
        <v>46161.292871819183</v>
      </c>
      <c r="BP274">
        <f>BJ274*'Mexico-IO-Data'!$AR23</f>
        <v>5632.8900961812215</v>
      </c>
      <c r="BQ274">
        <f>BK274*'Mexico-IO-Data'!$AR23</f>
        <v>18.684974075249229</v>
      </c>
      <c r="BR274">
        <f>(BO274*'Default-Data'!$F$19/general_dollar_index)/'Mexico-IO-Data'!$AS23</f>
        <v>4.5998210250756486</v>
      </c>
      <c r="BS274">
        <f>(BP274*'Default-Data'!$F$19/general_dollar_index)/'Mexico-IO-Data'!$AS23</f>
        <v>0.56129897332604051</v>
      </c>
      <c r="BT274">
        <f>(BQ274*'Default-Data'!$F$19/general_dollar_index)/'Mexico-IO-Data'!$AS23</f>
        <v>1.8618962177464184E-3</v>
      </c>
      <c r="CG274" t="s">
        <v>281</v>
      </c>
      <c r="CH274">
        <f>'General Impact Estimates'!C20</f>
        <v>1000000</v>
      </c>
      <c r="CK274" s="84">
        <v>482473.58005258162</v>
      </c>
      <c r="CL274" s="84">
        <v>1161.3672095218208</v>
      </c>
      <c r="CM274">
        <f>CH274*'Philippines-IO-Data'!$AN23</f>
        <v>205279.86568762723</v>
      </c>
      <c r="CN274">
        <f>CK274*'Philippines-IO-Data'!$AN23</f>
        <v>99042.111711022619</v>
      </c>
      <c r="CO274">
        <f>CL274*'Philippines-IO-Data'!$AN23</f>
        <v>238.40530478465382</v>
      </c>
      <c r="CP274">
        <f>CH274*'Philippines-IO-Data'!AO23</f>
        <v>46719.864143806866</v>
      </c>
      <c r="CQ274">
        <f>CK274*'Philippines-IO-Data'!$AO23</f>
        <v>22541.100113032742</v>
      </c>
      <c r="CR274">
        <f>CL274*'Philippines-IO-Data'!$AO23</f>
        <v>54.258918249931554</v>
      </c>
      <c r="CS274" s="20">
        <f>(CP274*'Default-Data'!$F$19/general_dollar_index)/'Philippines-IO-Data'!$AP23</f>
        <v>14.97545390904642</v>
      </c>
      <c r="CT274" s="20">
        <f>(CQ274*'Default-Data'!$F$19/general_dollar_index)/'Philippines-IO-Data'!$AP23</f>
        <v>7.2252608604100557</v>
      </c>
      <c r="CU274" s="20">
        <f>(CR274*'Default-Data'!$F$19/general_dollar_index)/'Philippines-IO-Data'!$AP23</f>
        <v>1.7392001117671883E-2</v>
      </c>
      <c r="DH274" t="s">
        <v>938</v>
      </c>
      <c r="DI274">
        <f>'General Impact Estimates'!C20</f>
        <v>1000000</v>
      </c>
      <c r="DL274" s="84">
        <v>12951.819548868458</v>
      </c>
      <c r="DM274" s="84">
        <v>13574.80843618128</v>
      </c>
      <c r="DN274">
        <f>DI274*'SouthAfrica-IO-Data'!AR23</f>
        <v>159536.8781249834</v>
      </c>
      <c r="DO274">
        <f>DL274*'SouthAfrica-IO-Data'!$AR23</f>
        <v>2066.2928568646048</v>
      </c>
      <c r="DP274">
        <f>DM274*'SouthAfrica-IO-Data'!$AR23</f>
        <v>2165.6825590530493</v>
      </c>
      <c r="DQ274">
        <f>DI274*'SouthAfrica-IO-Data'!AS23</f>
        <v>102704.02388935236</v>
      </c>
      <c r="DR274">
        <f>DL274*'SouthAfrica-IO-Data'!$AS23</f>
        <v>1330.2039843575669</v>
      </c>
      <c r="DS274">
        <f>DM274*'SouthAfrica-IO-Data'!$AS23</f>
        <v>1394.1874499229441</v>
      </c>
      <c r="DT274">
        <f>(DQ274*'Default-Data'!$F$19/general_dollar_index)/'SouthAfrica-IO-Data'!$AT23</f>
        <v>8.2787319797835437</v>
      </c>
      <c r="DU274">
        <f>(DR274*'Default-Data'!$F$19/general_dollar_index)/'SouthAfrica-IO-Data'!$AT23</f>
        <v>0.10722464269560297</v>
      </c>
      <c r="DV274">
        <f>(DS274*'Default-Data'!$F$19/general_dollar_index)/'SouthAfrica-IO-Data'!$AT23</f>
        <v>0.1123822007200494</v>
      </c>
      <c r="EI274" t="s">
        <v>139</v>
      </c>
      <c r="EJ274">
        <f>'General Impact Estimates'!C20</f>
        <v>1000000</v>
      </c>
      <c r="EM274" s="84">
        <v>334823.56704569794</v>
      </c>
      <c r="EN274" s="84">
        <v>44227.42237087246</v>
      </c>
      <c r="EO274">
        <f>EJ274*'Zambia-IO-Data'!BO21</f>
        <v>300861.81735290086</v>
      </c>
      <c r="EP274">
        <f>EM274*'Zambia-IO-Data'!$BO21</f>
        <v>100735.62687394953</v>
      </c>
      <c r="EQ274">
        <f>EN274*'Zambia-IO-Data'!$BO21</f>
        <v>13306.342671335031</v>
      </c>
      <c r="ER274">
        <f>EJ274*'Zambia-IO-Data'!BN21</f>
        <v>193502.46036524736</v>
      </c>
      <c r="ES274">
        <f>EM274*'Zambia-IO-Data'!$BN21</f>
        <v>64789.184011610902</v>
      </c>
      <c r="ET274">
        <f>EN274*'Zambia-IO-Data'!$BN21</f>
        <v>8558.115044376802</v>
      </c>
      <c r="EU274">
        <f>(ER274*'Default-Data'!$F$19/general_dollar_index)/'Zambia-IO-Data'!$BP21</f>
        <v>1930.96499645566</v>
      </c>
      <c r="EV274">
        <f>(ES274*'Default-Data'!$F$19/general_dollar_index)/'Zambia-IO-Data'!$BP21</f>
        <v>646.53258795366742</v>
      </c>
      <c r="EW274">
        <f>(ET274*'Default-Data'!$F$19/general_dollar_index)/'Zambia-IO-Data'!$BP21</f>
        <v>85.401604481614712</v>
      </c>
      <c r="FJ274" t="s">
        <v>281</v>
      </c>
      <c r="FK274">
        <f>'General Impact Estimates'!C20</f>
        <v>1000000</v>
      </c>
      <c r="FN274">
        <v>881445.64626972051</v>
      </c>
      <c r="FO274">
        <v>7352.4563534110785</v>
      </c>
      <c r="FP274">
        <f>FK274*CustomRegion1!C19</f>
        <v>205279.86568762723</v>
      </c>
      <c r="FQ274">
        <f>FN274*CustomRegion1!$C19</f>
        <v>180943.04387719202</v>
      </c>
      <c r="FR274">
        <f>FO274*CustomRegion1!$C19</f>
        <v>1509.3112527023677</v>
      </c>
      <c r="FS274">
        <f>FK274*CustomRegion1!D19</f>
        <v>46719.864143806866</v>
      </c>
      <c r="FT274">
        <f>FN274*CustomRegion1!$D19</f>
        <v>41181.020843871389</v>
      </c>
      <c r="FU274">
        <f>FO274*CustomRegion1!$D19</f>
        <v>343.50576195463526</v>
      </c>
      <c r="FV274">
        <f>(FT274*'Default-Data'!$C$58/general_dollar_index)/CustomRegion1!$E19</f>
        <v>13.255205403996525</v>
      </c>
      <c r="FW274">
        <f>(FU274*'Default-Data'!$C$58/general_dollar_index)/CustomRegion1!$E19</f>
        <v>0.11056645364444978</v>
      </c>
      <c r="FX274">
        <f>(FV274*'Default-Data'!$C$58/general_dollar_index)/CustomRegion1!$E19</f>
        <v>4.2665399424717436E-3</v>
      </c>
      <c r="GK274" t="s">
        <v>44</v>
      </c>
      <c r="GL274">
        <f>'General Impact Estimates'!C20</f>
        <v>1000000</v>
      </c>
      <c r="GO274">
        <v>395382.19481673627</v>
      </c>
      <c r="GP274">
        <v>8936.4077791257296</v>
      </c>
      <c r="GQ274">
        <f>GL274*CustomRegion2!C23</f>
        <v>361188.05918902927</v>
      </c>
      <c r="GR274">
        <f>GO274*CustomRegion2!$C23</f>
        <v>142807.32758375566</v>
      </c>
      <c r="GS274">
        <f>GP274*CustomRegion2!$C23</f>
        <v>3227.7237818641661</v>
      </c>
      <c r="GT274">
        <f>GL274*CustomRegion2!D23</f>
        <v>88317.33831811737</v>
      </c>
      <c r="GU274">
        <f>GO274*CustomRegion2!$D23</f>
        <v>34919.103064589493</v>
      </c>
      <c r="GV274">
        <f>GP274*CustomRegion2!$D23</f>
        <v>789.23974917770295</v>
      </c>
      <c r="GW274">
        <f>(GT274*'Default-Data'!$C$59/general_dollar_index)/CustomRegion2!$E23</f>
        <v>8.8005323161648636</v>
      </c>
      <c r="GX274">
        <f>(GU274*'Default-Data'!$C$59/general_dollar_index)/CustomRegion2!$E23</f>
        <v>3.4795737827208804</v>
      </c>
      <c r="GY274">
        <f>(GV274*'Default-Data'!$C$59/general_dollar_index)/CustomRegion2!$E23</f>
        <v>7.8645145450623066E-2</v>
      </c>
      <c r="HL274" t="s">
        <v>139</v>
      </c>
      <c r="HM274">
        <f>'General Impact Estimates'!C20</f>
        <v>1000000</v>
      </c>
      <c r="HP274">
        <v>334823.56704569794</v>
      </c>
      <c r="HQ274">
        <v>44227.42237087246</v>
      </c>
      <c r="HR274">
        <f>HM274*CustomRegion3!D22</f>
        <v>300861.81735290086</v>
      </c>
      <c r="HS274">
        <f>HP274*CustomRegion3!$D22</f>
        <v>100735.62687394953</v>
      </c>
      <c r="HT274">
        <f>HQ274*CustomRegion3!$D22</f>
        <v>13306.342671335031</v>
      </c>
      <c r="HU274">
        <f>HM274*CustomRegion3!E22</f>
        <v>193502.46036524736</v>
      </c>
      <c r="HV274">
        <f>HP274*CustomRegion3!$E22</f>
        <v>64789.184011610902</v>
      </c>
      <c r="HW274">
        <f>HQ274*CustomRegion3!$E22</f>
        <v>8558.115044376802</v>
      </c>
      <c r="HX274">
        <f>(HU274*'Default-Data'!$C$60/general_dollar_index)/CustomRegion3!$F22</f>
        <v>1938.7856573895046</v>
      </c>
      <c r="HY274">
        <f>(HV274*'Default-Data'!$C$60/general_dollar_index)/CustomRegion3!$F22</f>
        <v>649.15112954419237</v>
      </c>
      <c r="HZ274">
        <f>(HW274*'Default-Data'!$C$60/general_dollar_index)/CustomRegion3!$F22</f>
        <v>85.747492155955243</v>
      </c>
    </row>
    <row r="275" spans="30:234" x14ac:dyDescent="0.3">
      <c r="AD275">
        <v>274</v>
      </c>
      <c r="AE275" t="s">
        <v>282</v>
      </c>
      <c r="AF275">
        <f>'General Impact Estimates'!C21</f>
        <v>0</v>
      </c>
      <c r="AI275" s="84">
        <v>4479.0094154209246</v>
      </c>
      <c r="AJ275" s="84">
        <v>809.40523229933842</v>
      </c>
      <c r="AK275">
        <f>'Colombia-IO-Data'!$AN24*Calculations!AF275</f>
        <v>0</v>
      </c>
      <c r="AL275">
        <f>AI275*'Colombia-IO-Data'!$AN24</f>
        <v>1585.0247743483865</v>
      </c>
      <c r="AM275">
        <f>AJ275*'Colombia-IO-Data'!$AN24</f>
        <v>286.43104461103178</v>
      </c>
      <c r="AN275">
        <f>AK275*'Colombia-IO-Data'!$AO24</f>
        <v>0</v>
      </c>
      <c r="AO275">
        <f>AL275*'Colombia-IO-Data'!$AO24</f>
        <v>415.84993195199598</v>
      </c>
      <c r="AP275">
        <f>AM275*'Colombia-IO-Data'!$AO24</f>
        <v>75.148560664866906</v>
      </c>
      <c r="AQ275">
        <f>(AN275*'Default-Data'!$F$19/general_dollar_index)/'Colombia-IO-Data'!$AP24</f>
        <v>0</v>
      </c>
      <c r="AR275">
        <f>(AO275*'Default-Data'!$F$19/general_dollar_index)/'Colombia-IO-Data'!$AP24</f>
        <v>0.1011547687967226</v>
      </c>
      <c r="AS275">
        <f>(AP275*'Default-Data'!$F$19/general_dollar_index)/'Colombia-IO-Data'!$AP24</f>
        <v>1.8279755977785268E-2</v>
      </c>
      <c r="BF275" t="s">
        <v>939</v>
      </c>
      <c r="BG275">
        <f>'General Impact Estimates'!C21</f>
        <v>0</v>
      </c>
      <c r="BJ275" s="84">
        <v>9715.8432813280069</v>
      </c>
      <c r="BK275" s="84">
        <v>694.18101541253054</v>
      </c>
      <c r="BL275">
        <f>BG275*'Mexico-IO-Data'!AQ24</f>
        <v>0</v>
      </c>
      <c r="BM275">
        <f>BJ275*'Mexico-IO-Data'!$AQ24</f>
        <v>3570.8028743305003</v>
      </c>
      <c r="BN275">
        <f>BK275*'Mexico-IO-Data'!$AQ24</f>
        <v>255.12798975509179</v>
      </c>
      <c r="BO275">
        <f>BG275*'Mexico-IO-Data'!AR24</f>
        <v>0</v>
      </c>
      <c r="BP275">
        <f>BJ275*'Mexico-IO-Data'!$AR24</f>
        <v>1296.4552128126336</v>
      </c>
      <c r="BQ275">
        <f>BK275*'Mexico-IO-Data'!$AR24</f>
        <v>92.6295916893515</v>
      </c>
      <c r="BR275">
        <f>(BO275*'Default-Data'!$F$19/general_dollar_index)/'Mexico-IO-Data'!$AS24</f>
        <v>0</v>
      </c>
      <c r="BS275">
        <f>(BP275*'Default-Data'!$F$19/general_dollar_index)/'Mexico-IO-Data'!$AS24</f>
        <v>0.28690121460950302</v>
      </c>
      <c r="BT275">
        <f>(BQ275*'Default-Data'!$F$19/general_dollar_index)/'Mexico-IO-Data'!$AS24</f>
        <v>2.0498619699173538E-2</v>
      </c>
      <c r="CG275" t="s">
        <v>282</v>
      </c>
      <c r="CH275">
        <f>'General Impact Estimates'!C21</f>
        <v>0</v>
      </c>
      <c r="CK275" s="84">
        <v>18745.141335080694</v>
      </c>
      <c r="CL275" s="84">
        <v>729.2490003459061</v>
      </c>
      <c r="CM275">
        <f>CH275*'Philippines-IO-Data'!$AN24</f>
        <v>0</v>
      </c>
      <c r="CN275">
        <f>CK275*'Philippines-IO-Data'!$AN24</f>
        <v>4720.7409013106726</v>
      </c>
      <c r="CO275">
        <f>CL275*'Philippines-IO-Data'!$AN24</f>
        <v>183.65268746894833</v>
      </c>
      <c r="CP275">
        <f>CH275*'Philippines-IO-Data'!AO24</f>
        <v>0</v>
      </c>
      <c r="CQ275">
        <f>CK275*'Philippines-IO-Data'!$AO24</f>
        <v>1447.1338367009639</v>
      </c>
      <c r="CR275">
        <f>CL275*'Philippines-IO-Data'!$AO24</f>
        <v>56.298370063816364</v>
      </c>
      <c r="CS275" s="20">
        <f>(CP275*'Default-Data'!$F$19/general_dollar_index)/'Philippines-IO-Data'!$AP24</f>
        <v>0</v>
      </c>
      <c r="CT275" s="20">
        <f>(CQ275*'Default-Data'!$F$19/general_dollar_index)/'Philippines-IO-Data'!$AP24</f>
        <v>0.46386021168705693</v>
      </c>
      <c r="CU275" s="20">
        <f>(CR275*'Default-Data'!$F$19/general_dollar_index)/'Philippines-IO-Data'!$AP24</f>
        <v>1.804572126858122E-2</v>
      </c>
      <c r="DH275" t="s">
        <v>939</v>
      </c>
      <c r="DI275">
        <f>'General Impact Estimates'!C21</f>
        <v>0</v>
      </c>
      <c r="DL275" s="84">
        <v>25408.226076076233</v>
      </c>
      <c r="DM275" s="84">
        <v>29113.975754905736</v>
      </c>
      <c r="DN275">
        <f>DI275*'SouthAfrica-IO-Data'!AR24</f>
        <v>0</v>
      </c>
      <c r="DO275">
        <f>DL275*'SouthAfrica-IO-Data'!$AR24</f>
        <v>6677.1744996168036</v>
      </c>
      <c r="DP275">
        <f>DM275*'SouthAfrica-IO-Data'!$AR24</f>
        <v>7651.0298637558135</v>
      </c>
      <c r="DQ275">
        <f>DI275*'SouthAfrica-IO-Data'!AS24</f>
        <v>0</v>
      </c>
      <c r="DR275">
        <f>DL275*'SouthAfrica-IO-Data'!$AS24</f>
        <v>6202.2921468464438</v>
      </c>
      <c r="DS275">
        <f>DM275*'SouthAfrica-IO-Data'!$AS24</f>
        <v>7106.8866692017164</v>
      </c>
      <c r="DT275">
        <f>(DQ275*'Default-Data'!$F$19/general_dollar_index)/'SouthAfrica-IO-Data'!$AT24</f>
        <v>0</v>
      </c>
      <c r="DU275">
        <f>(DR275*'Default-Data'!$F$19/general_dollar_index)/'SouthAfrica-IO-Data'!$AT24</f>
        <v>0.49995231344953467</v>
      </c>
      <c r="DV275">
        <f>(DS275*'Default-Data'!$F$19/general_dollar_index)/'SouthAfrica-IO-Data'!$AT24</f>
        <v>0.57286956943774925</v>
      </c>
      <c r="EI275" t="s">
        <v>140</v>
      </c>
      <c r="EJ275">
        <f>'General Impact Estimates'!C21</f>
        <v>0</v>
      </c>
      <c r="EM275" s="84">
        <v>61714.87597982696</v>
      </c>
      <c r="EN275" s="84">
        <v>17843.954051045701</v>
      </c>
      <c r="EO275">
        <f>EJ275*'Zambia-IO-Data'!BO22</f>
        <v>0</v>
      </c>
      <c r="EP275">
        <f>EM275*'Zambia-IO-Data'!$BO22</f>
        <v>5631.4073572999741</v>
      </c>
      <c r="EQ275">
        <f>EN275*'Zambia-IO-Data'!$BO22</f>
        <v>1628.2391000709126</v>
      </c>
      <c r="ER275">
        <f>EJ275*'Zambia-IO-Data'!BN22</f>
        <v>0</v>
      </c>
      <c r="ES275">
        <f>EM275*'Zambia-IO-Data'!$BN22</f>
        <v>2394.1691601997572</v>
      </c>
      <c r="ET275">
        <f>EN275*'Zambia-IO-Data'!$BN22</f>
        <v>692.23900731810113</v>
      </c>
      <c r="EU275">
        <f>(ER275*'Default-Data'!$F$19/general_dollar_index)/'Zambia-IO-Data'!$BP22</f>
        <v>0</v>
      </c>
      <c r="EV275">
        <f>(ES275*'Default-Data'!$F$19/general_dollar_index)/'Zambia-IO-Data'!$BP22</f>
        <v>23.891462853821498</v>
      </c>
      <c r="EW275">
        <f>(ET275*'Default-Data'!$F$19/general_dollar_index)/'Zambia-IO-Data'!$BP22</f>
        <v>6.9078671650447561</v>
      </c>
      <c r="FJ275" t="s">
        <v>282</v>
      </c>
      <c r="FK275">
        <f>'General Impact Estimates'!C21</f>
        <v>0</v>
      </c>
      <c r="FN275">
        <v>37821.956476112529</v>
      </c>
      <c r="FO275">
        <v>2620.5598034404175</v>
      </c>
      <c r="FP275">
        <f>FK275*CustomRegion1!C20</f>
        <v>0</v>
      </c>
      <c r="FQ275">
        <f>FN275*CustomRegion1!$C20</f>
        <v>9525.0099059126605</v>
      </c>
      <c r="FR275">
        <f>FO275*CustomRegion1!$C20</f>
        <v>659.95681906543393</v>
      </c>
      <c r="FS275">
        <f>FK275*CustomRegion1!D20</f>
        <v>0</v>
      </c>
      <c r="FT275">
        <f>FN275*CustomRegion1!$D20</f>
        <v>2919.8730491502042</v>
      </c>
      <c r="FU275">
        <f>FO275*CustomRegion1!$D20</f>
        <v>202.30846462384008</v>
      </c>
      <c r="FV275">
        <f>(FT275*'Default-Data'!$C$58/general_dollar_index)/CustomRegion1!$E20</f>
        <v>0.93983869819097765</v>
      </c>
      <c r="FW275">
        <f>(FU275*'Default-Data'!$C$58/general_dollar_index)/CustomRegion1!$E20</f>
        <v>6.5118353032650733E-2</v>
      </c>
      <c r="FX275">
        <f>(FV275*'Default-Data'!$C$58/general_dollar_index)/CustomRegion1!$E20</f>
        <v>3.0251204889691522E-4</v>
      </c>
      <c r="GK275" t="s">
        <v>45</v>
      </c>
      <c r="GL275">
        <f>'General Impact Estimates'!C21</f>
        <v>0</v>
      </c>
      <c r="GO275">
        <v>16381.397887468112</v>
      </c>
      <c r="GP275">
        <v>6657.560486534574</v>
      </c>
      <c r="GQ275">
        <f>GL275*CustomRegion2!C24</f>
        <v>0</v>
      </c>
      <c r="GR275">
        <f>GO275*CustomRegion2!$C24</f>
        <v>5667.9877214495482</v>
      </c>
      <c r="GS275">
        <f>GP275*CustomRegion2!$C24</f>
        <v>2303.5257034659521</v>
      </c>
      <c r="GT275">
        <f>GL275*CustomRegion2!D24</f>
        <v>0</v>
      </c>
      <c r="GU275">
        <f>GO275*CustomRegion2!$D24</f>
        <v>2525.8031086423834</v>
      </c>
      <c r="GV275">
        <f>GP275*CustomRegion2!$D24</f>
        <v>1026.5111126888535</v>
      </c>
      <c r="GW275">
        <f>(GT275*'Default-Data'!$C$59/general_dollar_index)/CustomRegion2!$E24</f>
        <v>0</v>
      </c>
      <c r="GX275">
        <f>(GU275*'Default-Data'!$C$59/general_dollar_index)/CustomRegion2!$E24</f>
        <v>0.55895180378952825</v>
      </c>
      <c r="GY275">
        <f>(GV275*'Default-Data'!$C$59/general_dollar_index)/CustomRegion2!$E24</f>
        <v>0.22716348557977314</v>
      </c>
      <c r="HL275" t="s">
        <v>140</v>
      </c>
      <c r="HM275">
        <f>'General Impact Estimates'!C21</f>
        <v>0</v>
      </c>
      <c r="HP275">
        <v>61714.87597982696</v>
      </c>
      <c r="HQ275">
        <v>17843.954051045701</v>
      </c>
      <c r="HR275">
        <f>HM275*CustomRegion3!D23</f>
        <v>0</v>
      </c>
      <c r="HS275">
        <f>HP275*CustomRegion3!$D23</f>
        <v>5631.4073572999741</v>
      </c>
      <c r="HT275">
        <f>HQ275*CustomRegion3!$D23</f>
        <v>1628.2391000709126</v>
      </c>
      <c r="HU275">
        <f>HM275*CustomRegion3!E23</f>
        <v>0</v>
      </c>
      <c r="HV275">
        <f>HP275*CustomRegion3!$E23</f>
        <v>2394.1691601997572</v>
      </c>
      <c r="HW275">
        <f>HQ275*CustomRegion3!$E23</f>
        <v>692.23900731810113</v>
      </c>
      <c r="HX275">
        <f>(HU275*'Default-Data'!$C$60/general_dollar_index)/CustomRegion3!$F23</f>
        <v>0</v>
      </c>
      <c r="HY275">
        <f>(HV275*'Default-Data'!$C$60/general_dollar_index)/CustomRegion3!$F23</f>
        <v>23.988226404966262</v>
      </c>
      <c r="HZ275">
        <f>(HW275*'Default-Data'!$C$60/general_dollar_index)/CustomRegion3!$F23</f>
        <v>6.9358449310700436</v>
      </c>
    </row>
    <row r="276" spans="30:234" x14ac:dyDescent="0.3">
      <c r="AD276">
        <v>275</v>
      </c>
      <c r="AE276" t="s">
        <v>283</v>
      </c>
      <c r="AF276">
        <f>'General Impact Estimates'!C22</f>
        <v>0</v>
      </c>
      <c r="AI276" s="84">
        <v>1709.5775987581258</v>
      </c>
      <c r="AJ276" s="84">
        <v>570.07643002788677</v>
      </c>
      <c r="AK276">
        <f>'Colombia-IO-Data'!$AN25*Calculations!AF276</f>
        <v>0</v>
      </c>
      <c r="AL276">
        <f>AI276*'Colombia-IO-Data'!$AN25</f>
        <v>601.317753359108</v>
      </c>
      <c r="AM276">
        <f>AJ276*'Colombia-IO-Data'!$AN25</f>
        <v>200.51565860266587</v>
      </c>
      <c r="AN276">
        <f>AK276*'Colombia-IO-Data'!$AO25</f>
        <v>0</v>
      </c>
      <c r="AO276">
        <f>AL276*'Colombia-IO-Data'!$AO25</f>
        <v>307.37507438896091</v>
      </c>
      <c r="AP276">
        <f>AM276*'Colombia-IO-Data'!$AO25</f>
        <v>102.4974152764425</v>
      </c>
      <c r="AQ276">
        <f>(AN276*'Default-Data'!$F$19/general_dollar_index)/'Colombia-IO-Data'!$AP25</f>
        <v>0</v>
      </c>
      <c r="AR276">
        <f>(AO276*'Default-Data'!$F$19/general_dollar_index)/'Colombia-IO-Data'!$AP25</f>
        <v>7.4768449372452792E-2</v>
      </c>
      <c r="AS276">
        <f>(AP276*'Default-Data'!$F$19/general_dollar_index)/'Colombia-IO-Data'!$AP25</f>
        <v>2.4932317040145761E-2</v>
      </c>
      <c r="BF276" t="s">
        <v>940</v>
      </c>
      <c r="BG276">
        <f>'General Impact Estimates'!C22</f>
        <v>0</v>
      </c>
      <c r="BJ276" s="84">
        <v>1360.9383748297964</v>
      </c>
      <c r="BK276" s="84">
        <v>121.86514956377255</v>
      </c>
      <c r="BL276">
        <f>BG276*'Mexico-IO-Data'!AQ25</f>
        <v>0</v>
      </c>
      <c r="BM276">
        <f>BJ276*'Mexico-IO-Data'!$AQ25</f>
        <v>482.39220708183552</v>
      </c>
      <c r="BN276">
        <f>BK276*'Mexico-IO-Data'!$AQ25</f>
        <v>43.195782815499122</v>
      </c>
      <c r="BO276">
        <f>BG276*'Mexico-IO-Data'!AR25</f>
        <v>0</v>
      </c>
      <c r="BP276">
        <f>BJ276*'Mexico-IO-Data'!$AR25</f>
        <v>172.50832009587467</v>
      </c>
      <c r="BQ276">
        <f>BK276*'Mexico-IO-Data'!$AR25</f>
        <v>15.44724773603955</v>
      </c>
      <c r="BR276">
        <f>(BO276*'Default-Data'!$F$19/general_dollar_index)/'Mexico-IO-Data'!$AS25</f>
        <v>0</v>
      </c>
      <c r="BS276">
        <f>(BP276*'Default-Data'!$F$19/general_dollar_index)/'Mexico-IO-Data'!$AS25</f>
        <v>1.991640506720899E-2</v>
      </c>
      <c r="BT276">
        <f>(BQ276*'Default-Data'!$F$19/general_dollar_index)/'Mexico-IO-Data'!$AS25</f>
        <v>1.7834133618222386E-3</v>
      </c>
      <c r="CG276" t="s">
        <v>283</v>
      </c>
      <c r="CH276">
        <f>'General Impact Estimates'!C22</f>
        <v>0</v>
      </c>
      <c r="CK276" s="84">
        <v>1887.2677033143407</v>
      </c>
      <c r="CL276" s="84">
        <v>175.1714839466797</v>
      </c>
      <c r="CM276">
        <f>CH276*'Philippines-IO-Data'!$AN25</f>
        <v>0</v>
      </c>
      <c r="CN276">
        <f>CK276*'Philippines-IO-Data'!$AN25</f>
        <v>690.48973610860264</v>
      </c>
      <c r="CO276">
        <f>CL276*'Philippines-IO-Data'!$AN25</f>
        <v>64.089536164732024</v>
      </c>
      <c r="CP276">
        <f>CH276*'Philippines-IO-Data'!AO25</f>
        <v>0</v>
      </c>
      <c r="CQ276">
        <f>CK276*'Philippines-IO-Data'!$AO25</f>
        <v>205.42577291173873</v>
      </c>
      <c r="CR276">
        <f>CL276*'Philippines-IO-Data'!$AO25</f>
        <v>19.067108189605545</v>
      </c>
      <c r="CS276" s="20">
        <f>(CP276*'Default-Data'!$F$19/general_dollar_index)/'Philippines-IO-Data'!$AP25</f>
        <v>0</v>
      </c>
      <c r="CT276" s="20">
        <f>(CQ276*'Default-Data'!$F$19/general_dollar_index)/'Philippines-IO-Data'!$AP25</f>
        <v>6.5846599735409905E-2</v>
      </c>
      <c r="CU276" s="20">
        <f>(CR276*'Default-Data'!$F$19/general_dollar_index)/'Philippines-IO-Data'!$AP25</f>
        <v>6.1117172557123125E-3</v>
      </c>
      <c r="DH276" t="s">
        <v>940</v>
      </c>
      <c r="DI276">
        <f>'General Impact Estimates'!C22</f>
        <v>0</v>
      </c>
      <c r="DL276" s="84">
        <v>1796.9956488295502</v>
      </c>
      <c r="DM276" s="84">
        <v>2395.5956574403467</v>
      </c>
      <c r="DN276">
        <f>DI276*'SouthAfrica-IO-Data'!AR25</f>
        <v>0</v>
      </c>
      <c r="DO276">
        <f>DL276*'SouthAfrica-IO-Data'!$AR25</f>
        <v>546.09284839853274</v>
      </c>
      <c r="DP276">
        <f>DM276*'SouthAfrica-IO-Data'!$AR25</f>
        <v>728.00268438871581</v>
      </c>
      <c r="DQ276">
        <f>DI276*'SouthAfrica-IO-Data'!AS25</f>
        <v>0</v>
      </c>
      <c r="DR276">
        <f>DL276*'SouthAfrica-IO-Data'!$AS25</f>
        <v>437.22389242413072</v>
      </c>
      <c r="DS276">
        <f>DM276*'SouthAfrica-IO-Data'!$AS25</f>
        <v>582.86822158007499</v>
      </c>
      <c r="DT276">
        <f>(DQ276*'Default-Data'!$F$19/general_dollar_index)/'SouthAfrica-IO-Data'!$AT25</f>
        <v>0</v>
      </c>
      <c r="DU276">
        <f>(DR276*'Default-Data'!$F$19/general_dollar_index)/'SouthAfrica-IO-Data'!$AT25</f>
        <v>3.524359887239386E-2</v>
      </c>
      <c r="DV276">
        <f>(DS276*'Default-Data'!$F$19/general_dollar_index)/'SouthAfrica-IO-Data'!$AT25</f>
        <v>4.6983648773033057E-2</v>
      </c>
      <c r="EI276" t="s">
        <v>141</v>
      </c>
      <c r="EJ276">
        <f>'General Impact Estimates'!C22</f>
        <v>0</v>
      </c>
      <c r="EM276" s="84">
        <v>654.28616818884404</v>
      </c>
      <c r="EN276" s="84">
        <v>663.95085886370828</v>
      </c>
      <c r="EO276">
        <f>EJ276*'Zambia-IO-Data'!BO23</f>
        <v>0</v>
      </c>
      <c r="EP276">
        <f>EM276*'Zambia-IO-Data'!$BO23</f>
        <v>209.72869116858195</v>
      </c>
      <c r="EQ276">
        <f>EN276*'Zambia-IO-Data'!$BO23</f>
        <v>212.82666729025266</v>
      </c>
      <c r="ER276">
        <f>EJ276*'Zambia-IO-Data'!BN23</f>
        <v>0</v>
      </c>
      <c r="ES276">
        <f>EM276*'Zambia-IO-Data'!$BN23</f>
        <v>119.02330183630896</v>
      </c>
      <c r="ET276">
        <f>EN276*'Zambia-IO-Data'!$BN23</f>
        <v>120.78143681038794</v>
      </c>
      <c r="EU276">
        <f>(ER276*'Default-Data'!$F$19/general_dollar_index)/'Zambia-IO-Data'!$BP23</f>
        <v>0</v>
      </c>
      <c r="EV276">
        <f>(ES276*'Default-Data'!$F$19/general_dollar_index)/'Zambia-IO-Data'!$BP23</f>
        <v>1.1877359552672966</v>
      </c>
      <c r="EW276">
        <f>(ET276*'Default-Data'!$F$19/general_dollar_index)/'Zambia-IO-Data'!$BP23</f>
        <v>1.2052804200125145</v>
      </c>
      <c r="FJ276" t="s">
        <v>283</v>
      </c>
      <c r="FK276">
        <f>'General Impact Estimates'!C22</f>
        <v>0</v>
      </c>
      <c r="FN276">
        <v>11017.649798770495</v>
      </c>
      <c r="FO276">
        <v>1357.2222821220184</v>
      </c>
      <c r="FP276">
        <f>FK276*CustomRegion1!C21</f>
        <v>0</v>
      </c>
      <c r="FQ276">
        <f>FN276*CustomRegion1!$C21</f>
        <v>4030.9989349841226</v>
      </c>
      <c r="FR276">
        <f>FO276*CustomRegion1!$C21</f>
        <v>496.56339361785706</v>
      </c>
      <c r="FS276">
        <f>FK276*CustomRegion1!D21</f>
        <v>0</v>
      </c>
      <c r="FT276">
        <f>FN276*CustomRegion1!$D21</f>
        <v>1199.251818705191</v>
      </c>
      <c r="FU276">
        <f>FO276*CustomRegion1!$D21</f>
        <v>147.73126029143498</v>
      </c>
      <c r="FV276">
        <f>(FT276*'Default-Data'!$C$58/general_dollar_index)/CustomRegion1!$E21</f>
        <v>0.38601105223498655</v>
      </c>
      <c r="FW276">
        <f>(FU276*'Default-Data'!$C$58/general_dollar_index)/CustomRegion1!$E21</f>
        <v>4.7551230145030987E-2</v>
      </c>
      <c r="FX276">
        <f>(FV276*'Default-Data'!$C$58/general_dollar_index)/CustomRegion1!$E21</f>
        <v>1.2424791034166521E-4</v>
      </c>
      <c r="GK276" t="s">
        <v>46</v>
      </c>
      <c r="GL276">
        <f>'General Impact Estimates'!C22</f>
        <v>0</v>
      </c>
      <c r="GO276">
        <v>10227.390706723867</v>
      </c>
      <c r="GP276">
        <v>2700.7923032570834</v>
      </c>
      <c r="GQ276">
        <f>GL276*CustomRegion2!C25</f>
        <v>0</v>
      </c>
      <c r="GR276">
        <f>GO276*CustomRegion2!$C25</f>
        <v>3842.9196358058152</v>
      </c>
      <c r="GS276">
        <f>GP276*CustomRegion2!$C25</f>
        <v>1014.8167868072514</v>
      </c>
      <c r="GT276">
        <f>GL276*CustomRegion2!D25</f>
        <v>0</v>
      </c>
      <c r="GU276">
        <f>GO276*CustomRegion2!$D25</f>
        <v>2751.9989186178723</v>
      </c>
      <c r="GV276">
        <f>GP276*CustomRegion2!$D25</f>
        <v>726.73252749486858</v>
      </c>
      <c r="GW276">
        <f>(GT276*'Default-Data'!$C$59/general_dollar_index)/CustomRegion2!$E25</f>
        <v>0</v>
      </c>
      <c r="GX276">
        <f>(GU276*'Default-Data'!$C$59/general_dollar_index)/CustomRegion2!$E25</f>
        <v>0.31772337228287323</v>
      </c>
      <c r="GY276">
        <f>(GV276*'Default-Data'!$C$59/general_dollar_index)/CustomRegion2!$E25</f>
        <v>8.3902616320536083E-2</v>
      </c>
      <c r="HL276" t="s">
        <v>141</v>
      </c>
      <c r="HM276">
        <f>'General Impact Estimates'!C22</f>
        <v>0</v>
      </c>
      <c r="HP276">
        <v>654.28616818884404</v>
      </c>
      <c r="HQ276">
        <v>663.95085886370828</v>
      </c>
      <c r="HR276">
        <f>HM276*CustomRegion3!D24</f>
        <v>0</v>
      </c>
      <c r="HS276">
        <f>HP276*CustomRegion3!$D24</f>
        <v>209.72869116858195</v>
      </c>
      <c r="HT276">
        <f>HQ276*CustomRegion3!$D24</f>
        <v>212.82666729025266</v>
      </c>
      <c r="HU276">
        <f>HM276*CustomRegion3!E24</f>
        <v>0</v>
      </c>
      <c r="HV276">
        <f>HP276*CustomRegion3!$E24</f>
        <v>119.02330183630896</v>
      </c>
      <c r="HW276">
        <f>HQ276*CustomRegion3!$E24</f>
        <v>120.78143681038794</v>
      </c>
      <c r="HX276">
        <f>(HU276*'Default-Data'!$C$60/general_dollar_index)/CustomRegion3!$F24</f>
        <v>0</v>
      </c>
      <c r="HY276">
        <f>(HV276*'Default-Data'!$C$60/general_dollar_index)/CustomRegion3!$F24</f>
        <v>1.1925464413207112</v>
      </c>
      <c r="HZ276">
        <f>(HW276*'Default-Data'!$C$60/general_dollar_index)/CustomRegion3!$F24</f>
        <v>1.2101619634441261</v>
      </c>
    </row>
    <row r="277" spans="30:234" x14ac:dyDescent="0.3">
      <c r="AD277">
        <v>276</v>
      </c>
      <c r="AE277" t="s">
        <v>284</v>
      </c>
      <c r="AF277">
        <f>'General Impact Estimates'!C23</f>
        <v>0</v>
      </c>
      <c r="AI277" s="84">
        <v>1039.0378773128755</v>
      </c>
      <c r="AJ277" s="84">
        <v>106.18808357223634</v>
      </c>
      <c r="AK277">
        <f>'Colombia-IO-Data'!$AN26*Calculations!AF277</f>
        <v>0</v>
      </c>
      <c r="AL277">
        <f>AI277*'Colombia-IO-Data'!$AN26</f>
        <v>248.22256600081383</v>
      </c>
      <c r="AM277">
        <f>AJ277*'Colombia-IO-Data'!$AN26</f>
        <v>25.36796699960184</v>
      </c>
      <c r="AN277">
        <f>AK277*'Colombia-IO-Data'!$AO26</f>
        <v>0</v>
      </c>
      <c r="AO277">
        <f>AL277*'Colombia-IO-Data'!$AO26</f>
        <v>98.601111667759767</v>
      </c>
      <c r="AP277">
        <f>AM277*'Colombia-IO-Data'!$AO26</f>
        <v>10.076882965199808</v>
      </c>
      <c r="AQ277">
        <f>(AN277*'Default-Data'!$F$19/general_dollar_index)/'Colombia-IO-Data'!$AP26</f>
        <v>0</v>
      </c>
      <c r="AR277">
        <f>(AO277*'Default-Data'!$F$19/general_dollar_index)/'Colombia-IO-Data'!$AP26</f>
        <v>2.3984548000367163E-2</v>
      </c>
      <c r="AS277">
        <f>(AP277*'Default-Data'!$F$19/general_dollar_index)/'Colombia-IO-Data'!$AP26</f>
        <v>2.4511841609585398E-3</v>
      </c>
      <c r="BF277" t="s">
        <v>941</v>
      </c>
      <c r="BG277">
        <f>'General Impact Estimates'!C23</f>
        <v>0</v>
      </c>
      <c r="BJ277" s="84">
        <v>433.00897728074096</v>
      </c>
      <c r="BK277" s="84">
        <v>690.2819896778733</v>
      </c>
      <c r="BL277">
        <f>BG277*'Mexico-IO-Data'!AQ26</f>
        <v>0</v>
      </c>
      <c r="BM277">
        <f>BJ277*'Mexico-IO-Data'!$AQ26</f>
        <v>58.693178582288702</v>
      </c>
      <c r="BN277">
        <f>BK277*'Mexico-IO-Data'!$AQ26</f>
        <v>93.565829389336699</v>
      </c>
      <c r="BO277">
        <f>BG277*'Mexico-IO-Data'!AR26</f>
        <v>0</v>
      </c>
      <c r="BP277">
        <f>BJ277*'Mexico-IO-Data'!$AR26</f>
        <v>25.164143803155824</v>
      </c>
      <c r="BQ277">
        <f>BK277*'Mexico-IO-Data'!$AR26</f>
        <v>40.115462182947937</v>
      </c>
      <c r="BR277">
        <f>(BO277*'Default-Data'!$F$19/general_dollar_index)/'Mexico-IO-Data'!$AS26</f>
        <v>0</v>
      </c>
      <c r="BS277">
        <f>(BP277*'Default-Data'!$F$19/general_dollar_index)/'Mexico-IO-Data'!$AS26</f>
        <v>3.3271469928891797E-3</v>
      </c>
      <c r="BT277">
        <f>(BQ277*'Default-Data'!$F$19/general_dollar_index)/'Mexico-IO-Data'!$AS26</f>
        <v>5.3039769767019235E-3</v>
      </c>
      <c r="CG277" t="s">
        <v>284</v>
      </c>
      <c r="CH277">
        <f>'General Impact Estimates'!C23</f>
        <v>0</v>
      </c>
      <c r="CK277" s="84">
        <v>3380.9369447074127</v>
      </c>
      <c r="CL277" s="84">
        <v>4157.7956319337136</v>
      </c>
      <c r="CM277">
        <f>CH277*'Philippines-IO-Data'!$AN26</f>
        <v>0</v>
      </c>
      <c r="CN277">
        <f>CK277*'Philippines-IO-Data'!$AN26</f>
        <v>833.26321957971925</v>
      </c>
      <c r="CO277">
        <f>CL277*'Philippines-IO-Data'!$AN26</f>
        <v>1024.7272372361272</v>
      </c>
      <c r="CP277">
        <f>CH277*'Philippines-IO-Data'!AO26</f>
        <v>0</v>
      </c>
      <c r="CQ277">
        <f>CK277*'Philippines-IO-Data'!$AO26</f>
        <v>312.67390126997651</v>
      </c>
      <c r="CR277">
        <f>CL277*'Philippines-IO-Data'!$AO26</f>
        <v>384.51890768181329</v>
      </c>
      <c r="CS277" s="20">
        <f>(CP277*'Default-Data'!$F$19/general_dollar_index)/'Philippines-IO-Data'!$AP26</f>
        <v>0</v>
      </c>
      <c r="CT277" s="20">
        <f>(CQ277*'Default-Data'!$F$19/general_dollar_index)/'Philippines-IO-Data'!$AP26</f>
        <v>0.1002236132925691</v>
      </c>
      <c r="CU277" s="20">
        <f>(CR277*'Default-Data'!$F$19/general_dollar_index)/'Philippines-IO-Data'!$AP26</f>
        <v>0.12325260966986758</v>
      </c>
      <c r="DH277" t="s">
        <v>941</v>
      </c>
      <c r="DI277">
        <f>'General Impact Estimates'!C23</f>
        <v>0</v>
      </c>
      <c r="DL277" s="84">
        <v>243.67833977369924</v>
      </c>
      <c r="DM277" s="84">
        <v>1296.7923930359975</v>
      </c>
      <c r="DN277">
        <f>DI277*'SouthAfrica-IO-Data'!AR26</f>
        <v>0</v>
      </c>
      <c r="DO277">
        <f>DL277*'SouthAfrica-IO-Data'!$AR26</f>
        <v>62.020950849328571</v>
      </c>
      <c r="DP277">
        <f>DM277*'SouthAfrica-IO-Data'!$AR26</f>
        <v>330.059279560758</v>
      </c>
      <c r="DQ277">
        <f>DI277*'SouthAfrica-IO-Data'!AS26</f>
        <v>0</v>
      </c>
      <c r="DR277">
        <f>DL277*'SouthAfrica-IO-Data'!$AS26</f>
        <v>43.356651258745764</v>
      </c>
      <c r="DS277">
        <f>DM277*'SouthAfrica-IO-Data'!$AS26</f>
        <v>230.73275857046264</v>
      </c>
      <c r="DT277">
        <f>(DQ277*'Default-Data'!$F$19/general_dollar_index)/'SouthAfrica-IO-Data'!$AT26</f>
        <v>0</v>
      </c>
      <c r="DU277">
        <f>(DR277*'Default-Data'!$F$19/general_dollar_index)/'SouthAfrica-IO-Data'!$AT26</f>
        <v>3.494878600850159E-3</v>
      </c>
      <c r="DV277">
        <f>(DS277*'Default-Data'!$F$19/general_dollar_index)/'SouthAfrica-IO-Data'!$AT26</f>
        <v>1.8598829868816835E-2</v>
      </c>
      <c r="EI277" t="s">
        <v>142</v>
      </c>
      <c r="EJ277">
        <f>'General Impact Estimates'!C23</f>
        <v>0</v>
      </c>
      <c r="EM277" s="84">
        <v>4374.8779216198818</v>
      </c>
      <c r="EN277" s="84">
        <v>3680.5147580459743</v>
      </c>
      <c r="EO277">
        <f>EJ277*'Zambia-IO-Data'!BO24</f>
        <v>0</v>
      </c>
      <c r="EP277">
        <f>EM277*'Zambia-IO-Data'!$BO24</f>
        <v>1068.8361032173898</v>
      </c>
      <c r="EQ277">
        <f>EN277*'Zambia-IO-Data'!$BO24</f>
        <v>899.19470264152289</v>
      </c>
      <c r="ER277">
        <f>EJ277*'Zambia-IO-Data'!BN24</f>
        <v>0</v>
      </c>
      <c r="ES277">
        <f>EM277*'Zambia-IO-Data'!$BN24</f>
        <v>38.981498544108355</v>
      </c>
      <c r="ET277">
        <f>EN277*'Zambia-IO-Data'!$BN24</f>
        <v>32.7945106704178</v>
      </c>
      <c r="EU277">
        <f>(ER277*'Default-Data'!$F$19/general_dollar_index)/'Zambia-IO-Data'!$BP24</f>
        <v>0</v>
      </c>
      <c r="EV277">
        <f>(ES277*'Default-Data'!$F$19/general_dollar_index)/'Zambia-IO-Data'!$BP24</f>
        <v>3.5407880690196014E-2</v>
      </c>
      <c r="EW277">
        <f>(ET277*'Default-Data'!$F$19/general_dollar_index)/'Zambia-IO-Data'!$BP24</f>
        <v>2.9788083179963183E-2</v>
      </c>
      <c r="FJ277" t="s">
        <v>284</v>
      </c>
      <c r="FK277">
        <f>'General Impact Estimates'!C23</f>
        <v>0</v>
      </c>
      <c r="FN277">
        <v>14748.695710200469</v>
      </c>
      <c r="FO277">
        <v>14856.094036492132</v>
      </c>
      <c r="FP277">
        <f>FK277*CustomRegion1!C22</f>
        <v>0</v>
      </c>
      <c r="FQ277">
        <f>FN277*CustomRegion1!$C22</f>
        <v>3634.952639776835</v>
      </c>
      <c r="FR277">
        <f>FO277*CustomRegion1!$C22</f>
        <v>3661.4219518660047</v>
      </c>
      <c r="FS277">
        <f>FK277*CustomRegion1!D22</f>
        <v>0</v>
      </c>
      <c r="FT277">
        <f>FN277*CustomRegion1!$D22</f>
        <v>1363.9805479280333</v>
      </c>
      <c r="FU277">
        <f>FO277*CustomRegion1!$D22</f>
        <v>1373.9128992911806</v>
      </c>
      <c r="FV277">
        <f>(FT277*'Default-Data'!$C$58/general_dollar_index)/CustomRegion1!$E22</f>
        <v>0.43903336924034692</v>
      </c>
      <c r="FW277">
        <f>(FU277*'Default-Data'!$C$58/general_dollar_index)/CustomRegion1!$E22</f>
        <v>0.44223036034851598</v>
      </c>
      <c r="FX277">
        <f>(FV277*'Default-Data'!$C$58/general_dollar_index)/CustomRegion1!$E22</f>
        <v>1.4131455144234266E-4</v>
      </c>
      <c r="GK277" t="s">
        <v>47</v>
      </c>
      <c r="GL277">
        <f>'General Impact Estimates'!C23</f>
        <v>0</v>
      </c>
      <c r="GO277">
        <v>26240.651513959845</v>
      </c>
      <c r="GP277">
        <v>18306.616910711014</v>
      </c>
      <c r="GQ277">
        <f>GL277*CustomRegion2!C26</f>
        <v>0</v>
      </c>
      <c r="GR277">
        <f>GO277*CustomRegion2!$C26</f>
        <v>4311.0991848379899</v>
      </c>
      <c r="GS277">
        <f>GP277*CustomRegion2!$C26</f>
        <v>3007.6098224513153</v>
      </c>
      <c r="GT277">
        <f>GL277*CustomRegion2!D26</f>
        <v>0</v>
      </c>
      <c r="GU277">
        <f>GO277*CustomRegion2!$D26</f>
        <v>1814.9002523644108</v>
      </c>
      <c r="GV277">
        <f>GP277*CustomRegion2!$D26</f>
        <v>1266.1531530005154</v>
      </c>
      <c r="GW277">
        <f>(GT277*'Default-Data'!$C$59/general_dollar_index)/CustomRegion2!$E26</f>
        <v>0</v>
      </c>
      <c r="GX277">
        <f>(GU277*'Default-Data'!$C$59/general_dollar_index)/CustomRegion2!$E26</f>
        <v>0.23996206524184566</v>
      </c>
      <c r="GY277">
        <f>(GV277*'Default-Data'!$C$59/general_dollar_index)/CustomRegion2!$E26</f>
        <v>0.16740794713685073</v>
      </c>
      <c r="HL277" t="s">
        <v>142</v>
      </c>
      <c r="HM277">
        <f>'General Impact Estimates'!C23</f>
        <v>0</v>
      </c>
      <c r="HP277">
        <v>4374.8779216198818</v>
      </c>
      <c r="HQ277">
        <v>3680.5147580459743</v>
      </c>
      <c r="HR277">
        <f>HM277*CustomRegion3!D25</f>
        <v>0</v>
      </c>
      <c r="HS277">
        <f>HP277*CustomRegion3!$D25</f>
        <v>1068.8361032173898</v>
      </c>
      <c r="HT277">
        <f>HQ277*CustomRegion3!$D25</f>
        <v>899.19470264152289</v>
      </c>
      <c r="HU277">
        <f>HM277*CustomRegion3!E25</f>
        <v>0</v>
      </c>
      <c r="HV277">
        <f>HP277*CustomRegion3!$E25</f>
        <v>38.981498544108355</v>
      </c>
      <c r="HW277">
        <f>HQ277*CustomRegion3!$E25</f>
        <v>32.7945106704178</v>
      </c>
      <c r="HX277">
        <f>(HU277*'Default-Data'!$C$60/general_dollar_index)/CustomRegion3!$F25</f>
        <v>0</v>
      </c>
      <c r="HY277">
        <f>(HV277*'Default-Data'!$C$60/general_dollar_index)/CustomRegion3!$F25</f>
        <v>3.555128724068881E-2</v>
      </c>
      <c r="HZ277">
        <f>(HW277*'Default-Data'!$C$60/general_dollar_index)/CustomRegion3!$F25</f>
        <v>2.9908728815097561E-2</v>
      </c>
    </row>
    <row r="278" spans="30:234" x14ac:dyDescent="0.3">
      <c r="AD278">
        <v>277</v>
      </c>
      <c r="AE278" t="s">
        <v>285</v>
      </c>
      <c r="AF278">
        <f>'General Impact Estimates'!C24</f>
        <v>0</v>
      </c>
      <c r="AI278" s="84">
        <v>2007.4883172071316</v>
      </c>
      <c r="AJ278" s="84">
        <v>395.72574230473242</v>
      </c>
      <c r="AK278">
        <f>'Colombia-IO-Data'!$AN27*Calculations!AF278</f>
        <v>0</v>
      </c>
      <c r="AL278">
        <f>AI278*'Colombia-IO-Data'!$AN27</f>
        <v>507.75852086983184</v>
      </c>
      <c r="AM278">
        <f>AJ278*'Colombia-IO-Data'!$AN27</f>
        <v>100.09179922018694</v>
      </c>
      <c r="AN278">
        <f>AK278*'Colombia-IO-Data'!$AO27</f>
        <v>0</v>
      </c>
      <c r="AO278">
        <f>AL278*'Colombia-IO-Data'!$AO27</f>
        <v>262.81479403821322</v>
      </c>
      <c r="AP278">
        <f>AM278*'Colombia-IO-Data'!$AO27</f>
        <v>51.807314925811525</v>
      </c>
      <c r="AQ278">
        <f>(AN278*'Default-Data'!$F$19/general_dollar_index)/'Colombia-IO-Data'!$AP27</f>
        <v>0</v>
      </c>
      <c r="AR278">
        <f>(AO278*'Default-Data'!$F$19/general_dollar_index)/'Colombia-IO-Data'!$AP27</f>
        <v>6.3929239094747736E-2</v>
      </c>
      <c r="AS278">
        <f>(AP278*'Default-Data'!$F$19/general_dollar_index)/'Colombia-IO-Data'!$AP27</f>
        <v>1.2602038766004676E-2</v>
      </c>
      <c r="BF278" t="s">
        <v>942</v>
      </c>
      <c r="BG278">
        <f>'General Impact Estimates'!C24</f>
        <v>0</v>
      </c>
      <c r="BJ278" s="84">
        <v>1004.1733313713025</v>
      </c>
      <c r="BK278" s="84">
        <v>334.43870516004699</v>
      </c>
      <c r="BL278">
        <f>BG278*'Mexico-IO-Data'!AQ27</f>
        <v>0</v>
      </c>
      <c r="BM278">
        <f>BJ278*'Mexico-IO-Data'!$AQ27</f>
        <v>269.41501791981256</v>
      </c>
      <c r="BN278">
        <f>BK278*'Mexico-IO-Data'!$AQ27</f>
        <v>89.728343632396871</v>
      </c>
      <c r="BO278">
        <f>BG278*'Mexico-IO-Data'!AR27</f>
        <v>0</v>
      </c>
      <c r="BP278">
        <f>BJ278*'Mexico-IO-Data'!$AR27</f>
        <v>92.957586030566389</v>
      </c>
      <c r="BQ278">
        <f>BK278*'Mexico-IO-Data'!$AR27</f>
        <v>30.959410826427323</v>
      </c>
      <c r="BR278">
        <f>(BO278*'Default-Data'!$F$19/general_dollar_index)/'Mexico-IO-Data'!$AS27</f>
        <v>0</v>
      </c>
      <c r="BS278">
        <f>(BP278*'Default-Data'!$F$19/general_dollar_index)/'Mexico-IO-Data'!$AS27</f>
        <v>1.3796177797991215E-2</v>
      </c>
      <c r="BT278">
        <f>(BQ278*'Default-Data'!$F$19/general_dollar_index)/'Mexico-IO-Data'!$AS27</f>
        <v>4.5948002150356946E-3</v>
      </c>
      <c r="CG278" t="s">
        <v>285</v>
      </c>
      <c r="CH278">
        <f>'General Impact Estimates'!C24</f>
        <v>0</v>
      </c>
      <c r="CK278" s="84">
        <v>496.99669090827535</v>
      </c>
      <c r="CL278" s="84">
        <v>2362.0594267326906</v>
      </c>
      <c r="CM278">
        <f>CH278*'Philippines-IO-Data'!$AN27</f>
        <v>0</v>
      </c>
      <c r="CN278">
        <f>CK278*'Philippines-IO-Data'!$AN27</f>
        <v>129.136677470807</v>
      </c>
      <c r="CO278">
        <f>CL278*'Philippines-IO-Data'!$AN27</f>
        <v>613.74353579580304</v>
      </c>
      <c r="CP278">
        <f>CH278*'Philippines-IO-Data'!AO27</f>
        <v>0</v>
      </c>
      <c r="CQ278">
        <f>CK278*'Philippines-IO-Data'!$AO27</f>
        <v>43.184540334482719</v>
      </c>
      <c r="CR278">
        <f>CL278*'Philippines-IO-Data'!$AO27</f>
        <v>205.24170975820186</v>
      </c>
      <c r="CS278" s="20">
        <f>(CP278*'Default-Data'!$F$19/general_dollar_index)/'Philippines-IO-Data'!$AP27</f>
        <v>0</v>
      </c>
      <c r="CT278" s="20">
        <f>(CQ278*'Default-Data'!$F$19/general_dollar_index)/'Philippines-IO-Data'!$AP27</f>
        <v>1.3842251154065675E-2</v>
      </c>
      <c r="CU278" s="20">
        <f>(CR278*'Default-Data'!$F$19/general_dollar_index)/'Philippines-IO-Data'!$AP27</f>
        <v>6.5787600649632155E-2</v>
      </c>
      <c r="DH278" t="s">
        <v>942</v>
      </c>
      <c r="DI278">
        <f>'General Impact Estimates'!C24</f>
        <v>0</v>
      </c>
      <c r="DL278" s="84">
        <v>1411.5850556311084</v>
      </c>
      <c r="DM278" s="84">
        <v>3440.6335273981499</v>
      </c>
      <c r="DN278">
        <f>DI278*'SouthAfrica-IO-Data'!AR27</f>
        <v>0</v>
      </c>
      <c r="DO278">
        <f>DL278*'SouthAfrica-IO-Data'!$AR27</f>
        <v>265.52592950378005</v>
      </c>
      <c r="DP278">
        <f>DM278*'SouthAfrica-IO-Data'!$AR27</f>
        <v>647.19969356420404</v>
      </c>
      <c r="DQ278">
        <f>DI278*'SouthAfrica-IO-Data'!AS27</f>
        <v>0</v>
      </c>
      <c r="DR278">
        <f>DL278*'SouthAfrica-IO-Data'!$AS27</f>
        <v>270.90104814356312</v>
      </c>
      <c r="DS278">
        <f>DM278*'SouthAfrica-IO-Data'!$AS27</f>
        <v>660.30114524931832</v>
      </c>
      <c r="DT278">
        <f>(DQ278*'Default-Data'!$F$19/general_dollar_index)/'SouthAfrica-IO-Data'!$AT27</f>
        <v>0</v>
      </c>
      <c r="DU278">
        <f>(DR278*'Default-Data'!$F$19/general_dollar_index)/'SouthAfrica-IO-Data'!$AT27</f>
        <v>2.1836702065726046E-2</v>
      </c>
      <c r="DV278">
        <f>(DS278*'Default-Data'!$F$19/general_dollar_index)/'SouthAfrica-IO-Data'!$AT27</f>
        <v>5.3225336266790178E-2</v>
      </c>
      <c r="EI278" t="s">
        <v>143</v>
      </c>
      <c r="EJ278">
        <f>'General Impact Estimates'!C24</f>
        <v>0</v>
      </c>
      <c r="EM278" s="84">
        <v>423755.79039198818</v>
      </c>
      <c r="EN278" s="84">
        <v>96645.982323328441</v>
      </c>
      <c r="EO278">
        <f>EJ278*'Zambia-IO-Data'!BO25</f>
        <v>0</v>
      </c>
      <c r="EP278">
        <f>EM278*'Zambia-IO-Data'!$BO25</f>
        <v>47516.601694304605</v>
      </c>
      <c r="EQ278">
        <f>EN278*'Zambia-IO-Data'!$BO25</f>
        <v>10837.11125968186</v>
      </c>
      <c r="ER278">
        <f>EJ278*'Zambia-IO-Data'!BN25</f>
        <v>0</v>
      </c>
      <c r="ES278">
        <f>EM278*'Zambia-IO-Data'!$BN25</f>
        <v>21999.683984334766</v>
      </c>
      <c r="ET278">
        <f>EN278*'Zambia-IO-Data'!$BN25</f>
        <v>5017.467885222386</v>
      </c>
      <c r="EU278">
        <f>(ER278*'Default-Data'!$F$19/general_dollar_index)/'Zambia-IO-Data'!$BP25</f>
        <v>0</v>
      </c>
      <c r="EV278">
        <f>(ES278*'Default-Data'!$F$19/general_dollar_index)/'Zambia-IO-Data'!$BP25</f>
        <v>85.177571645554835</v>
      </c>
      <c r="EW278">
        <f>(ET278*'Default-Data'!$F$19/general_dollar_index)/'Zambia-IO-Data'!$BP25</f>
        <v>19.426448606130894</v>
      </c>
      <c r="FJ278" t="s">
        <v>285</v>
      </c>
      <c r="FK278">
        <f>'General Impact Estimates'!C24</f>
        <v>0</v>
      </c>
      <c r="FN278">
        <v>2839.7640254878825</v>
      </c>
      <c r="FO278">
        <v>6431.6322495879267</v>
      </c>
      <c r="FP278">
        <f>FK278*CustomRegion1!C23</f>
        <v>0</v>
      </c>
      <c r="FQ278">
        <f>FN278*CustomRegion1!$C23</f>
        <v>737.86747026915293</v>
      </c>
      <c r="FR278">
        <f>FO278*CustomRegion1!$C23</f>
        <v>1671.1572423309419</v>
      </c>
      <c r="FS278">
        <f>FK278*CustomRegion1!D23</f>
        <v>0</v>
      </c>
      <c r="FT278">
        <f>FN278*CustomRegion1!$D23</f>
        <v>246.74994087984285</v>
      </c>
      <c r="FU278">
        <f>FO278*CustomRegion1!$D23</f>
        <v>558.85096898995266</v>
      </c>
      <c r="FV278">
        <f>(FT278*'Default-Data'!$C$58/general_dollar_index)/CustomRegion1!$E23</f>
        <v>7.9423022614872094E-2</v>
      </c>
      <c r="FW278">
        <f>(FU278*'Default-Data'!$C$58/general_dollar_index)/CustomRegion1!$E23</f>
        <v>0.17988102850264182</v>
      </c>
      <c r="FX278">
        <f>(FV278*'Default-Data'!$C$58/general_dollar_index)/CustomRegion1!$E23</f>
        <v>2.5564409453513227E-5</v>
      </c>
      <c r="GK278" t="s">
        <v>48</v>
      </c>
      <c r="GL278">
        <f>'General Impact Estimates'!C24</f>
        <v>0</v>
      </c>
      <c r="GO278">
        <v>16699.410955796353</v>
      </c>
      <c r="GP278">
        <v>8756.3525074736681</v>
      </c>
      <c r="GQ278">
        <f>GL278*CustomRegion2!C27</f>
        <v>0</v>
      </c>
      <c r="GR278">
        <f>GO278*CustomRegion2!$C27</f>
        <v>4336.2571397772053</v>
      </c>
      <c r="GS278">
        <f>GP278*CustomRegion2!$C27</f>
        <v>2273.7206826902743</v>
      </c>
      <c r="GT278">
        <f>GL278*CustomRegion2!D27</f>
        <v>0</v>
      </c>
      <c r="GU278">
        <f>GO278*CustomRegion2!$D27</f>
        <v>2028.4547879418842</v>
      </c>
      <c r="GV278">
        <f>GP278*CustomRegion2!$D27</f>
        <v>1063.6222568393503</v>
      </c>
      <c r="GW278">
        <f>(GT278*'Default-Data'!$C$59/general_dollar_index)/CustomRegion2!$E27</f>
        <v>0</v>
      </c>
      <c r="GX278">
        <f>(GU278*'Default-Data'!$C$59/general_dollar_index)/CustomRegion2!$E27</f>
        <v>0.30105044789384672</v>
      </c>
      <c r="GY278">
        <f>(GV278*'Default-Data'!$C$59/general_dollar_index)/CustomRegion2!$E27</f>
        <v>0.15785609751560525</v>
      </c>
      <c r="HL278" t="s">
        <v>143</v>
      </c>
      <c r="HM278">
        <f>'General Impact Estimates'!C24</f>
        <v>0</v>
      </c>
      <c r="HP278">
        <v>423755.79039198818</v>
      </c>
      <c r="HQ278">
        <v>96645.982323328441</v>
      </c>
      <c r="HR278">
        <f>HM278*CustomRegion3!D26</f>
        <v>0</v>
      </c>
      <c r="HS278">
        <f>HP278*CustomRegion3!$D26</f>
        <v>47516.601694304605</v>
      </c>
      <c r="HT278">
        <f>HQ278*CustomRegion3!$D26</f>
        <v>10837.11125968186</v>
      </c>
      <c r="HU278">
        <f>HM278*CustomRegion3!E26</f>
        <v>0</v>
      </c>
      <c r="HV278">
        <f>HP278*CustomRegion3!$E26</f>
        <v>21999.683984334766</v>
      </c>
      <c r="HW278">
        <f>HQ278*CustomRegion3!$E26</f>
        <v>5017.467885222386</v>
      </c>
      <c r="HX278">
        <f>(HU278*'Default-Data'!$C$60/general_dollar_index)/CustomRegion3!$F26</f>
        <v>0</v>
      </c>
      <c r="HY278">
        <f>(HV278*'Default-Data'!$C$60/general_dollar_index)/CustomRegion3!$F26</f>
        <v>85.522551957590963</v>
      </c>
      <c r="HZ278">
        <f>(HW278*'Default-Data'!$C$60/general_dollar_index)/CustomRegion3!$F26</f>
        <v>19.505128265252715</v>
      </c>
    </row>
    <row r="279" spans="30:234" x14ac:dyDescent="0.3">
      <c r="AD279">
        <v>278</v>
      </c>
      <c r="AE279" t="s">
        <v>286</v>
      </c>
      <c r="AF279">
        <f>'General Impact Estimates'!C25</f>
        <v>0</v>
      </c>
      <c r="AI279" s="84">
        <v>871.69962844638076</v>
      </c>
      <c r="AJ279" s="84">
        <v>1223.818857332084</v>
      </c>
      <c r="AK279">
        <f>'Colombia-IO-Data'!$AN28*Calculations!AF279</f>
        <v>0</v>
      </c>
      <c r="AL279">
        <f>AI279*'Colombia-IO-Data'!$AN28</f>
        <v>191.86662746677862</v>
      </c>
      <c r="AM279">
        <f>AJ279*'Colombia-IO-Data'!$AN28</f>
        <v>269.37030729845844</v>
      </c>
      <c r="AN279">
        <f>AK279*'Colombia-IO-Data'!$AO28</f>
        <v>0</v>
      </c>
      <c r="AO279">
        <f>AL279*'Colombia-IO-Data'!$AO28</f>
        <v>49.099625546904072</v>
      </c>
      <c r="AP279">
        <f>AM279*'Colombia-IO-Data'!$AO28</f>
        <v>68.933203217421678</v>
      </c>
      <c r="AQ279">
        <f>(AN279*'Default-Data'!$F$19/general_dollar_index)/'Colombia-IO-Data'!$AP28</f>
        <v>0</v>
      </c>
      <c r="AR279">
        <f>(AO279*'Default-Data'!$F$19/general_dollar_index)/'Colombia-IO-Data'!$AP28</f>
        <v>1.1943398059221197E-2</v>
      </c>
      <c r="AS279">
        <f>(AP279*'Default-Data'!$F$19/general_dollar_index)/'Colombia-IO-Data'!$AP28</f>
        <v>1.6767881146799633E-2</v>
      </c>
      <c r="BF279" t="s">
        <v>943</v>
      </c>
      <c r="BG279">
        <f>'General Impact Estimates'!C25</f>
        <v>0</v>
      </c>
      <c r="BJ279" s="84">
        <v>949.83108418105462</v>
      </c>
      <c r="BK279" s="84">
        <v>2247.1908906935023</v>
      </c>
      <c r="BL279">
        <f>BG279*'Mexico-IO-Data'!AQ28</f>
        <v>0</v>
      </c>
      <c r="BM279">
        <f>BJ279*'Mexico-IO-Data'!$AQ28</f>
        <v>321.57149241267422</v>
      </c>
      <c r="BN279">
        <f>BK279*'Mexico-IO-Data'!$AQ28</f>
        <v>760.80109452253896</v>
      </c>
      <c r="BO279">
        <f>BG279*'Mexico-IO-Data'!AR28</f>
        <v>0</v>
      </c>
      <c r="BP279">
        <f>BJ279*'Mexico-IO-Data'!$AR28</f>
        <v>81.629831445796853</v>
      </c>
      <c r="BQ279">
        <f>BK279*'Mexico-IO-Data'!$AR28</f>
        <v>193.12677452749503</v>
      </c>
      <c r="BR279">
        <f>(BO279*'Default-Data'!$F$19/general_dollar_index)/'Mexico-IO-Data'!$AS28</f>
        <v>0</v>
      </c>
      <c r="BS279">
        <f>(BP279*'Default-Data'!$F$19/general_dollar_index)/'Mexico-IO-Data'!$AS28</f>
        <v>1.1361925767306791E-2</v>
      </c>
      <c r="BT279">
        <f>(BQ279*'Default-Data'!$F$19/general_dollar_index)/'Mexico-IO-Data'!$AS28</f>
        <v>2.6881007065631755E-2</v>
      </c>
      <c r="CG279" t="s">
        <v>286</v>
      </c>
      <c r="CH279">
        <f>'General Impact Estimates'!C25</f>
        <v>0</v>
      </c>
      <c r="CK279" s="84">
        <v>422.00309110669747</v>
      </c>
      <c r="CL279" s="84">
        <v>1547.9066539121497</v>
      </c>
      <c r="CM279">
        <f>CH279*'Philippines-IO-Data'!$AN28</f>
        <v>0</v>
      </c>
      <c r="CN279">
        <f>CK279*'Philippines-IO-Data'!$AN28</f>
        <v>68.943860055865812</v>
      </c>
      <c r="CO279">
        <f>CL279*'Philippines-IO-Data'!$AN28</f>
        <v>252.88596689421047</v>
      </c>
      <c r="CP279">
        <f>CH279*'Philippines-IO-Data'!AO28</f>
        <v>0</v>
      </c>
      <c r="CQ279">
        <f>CK279*'Philippines-IO-Data'!$AO28</f>
        <v>17.10788287342433</v>
      </c>
      <c r="CR279">
        <f>CL279*'Philippines-IO-Data'!$AO28</f>
        <v>62.75168663972601</v>
      </c>
      <c r="CS279" s="20">
        <f>(CP279*'Default-Data'!$F$19/general_dollar_index)/'Philippines-IO-Data'!$AP28</f>
        <v>0</v>
      </c>
      <c r="CT279" s="20">
        <f>(CQ279*'Default-Data'!$F$19/general_dollar_index)/'Philippines-IO-Data'!$AP28</f>
        <v>5.4837126808360394E-3</v>
      </c>
      <c r="CU279" s="20">
        <f>(CR279*'Default-Data'!$F$19/general_dollar_index)/'Philippines-IO-Data'!$AP28</f>
        <v>2.0114249221606758E-2</v>
      </c>
      <c r="DH279" t="s">
        <v>943</v>
      </c>
      <c r="DI279">
        <f>'General Impact Estimates'!C25</f>
        <v>0</v>
      </c>
      <c r="DL279" s="84">
        <v>1285.6704469231129</v>
      </c>
      <c r="DM279" s="84">
        <v>4790.1524294211367</v>
      </c>
      <c r="DN279">
        <f>DI279*'SouthAfrica-IO-Data'!AR28</f>
        <v>0</v>
      </c>
      <c r="DO279">
        <f>DL279*'SouthAfrica-IO-Data'!$AR28</f>
        <v>310.84952564329035</v>
      </c>
      <c r="DP279">
        <f>DM279*'SouthAfrica-IO-Data'!$AR28</f>
        <v>1158.1635200592452</v>
      </c>
      <c r="DQ279">
        <f>DI279*'SouthAfrica-IO-Data'!AS28</f>
        <v>0</v>
      </c>
      <c r="DR279">
        <f>DL279*'SouthAfrica-IO-Data'!$AS28</f>
        <v>228.20724585920951</v>
      </c>
      <c r="DS279">
        <f>DM279*'SouthAfrica-IO-Data'!$AS28</f>
        <v>850.25481901690841</v>
      </c>
      <c r="DT279">
        <f>(DQ279*'Default-Data'!$F$19/general_dollar_index)/'SouthAfrica-IO-Data'!$AT28</f>
        <v>0</v>
      </c>
      <c r="DU279">
        <f>(DR279*'Default-Data'!$F$19/general_dollar_index)/'SouthAfrica-IO-Data'!$AT28</f>
        <v>1.8395254175711313E-2</v>
      </c>
      <c r="DV279">
        <f>(DS279*'Default-Data'!$F$19/general_dollar_index)/'SouthAfrica-IO-Data'!$AT28</f>
        <v>6.8537059158887609E-2</v>
      </c>
      <c r="EI279" t="s">
        <v>144</v>
      </c>
      <c r="EJ279">
        <f>'General Impact Estimates'!C25</f>
        <v>0</v>
      </c>
      <c r="EM279" s="84">
        <v>10068.270736186843</v>
      </c>
      <c r="EN279" s="84">
        <v>31809.918785172245</v>
      </c>
      <c r="EO279">
        <f>EJ279*'Zambia-IO-Data'!BO26</f>
        <v>0</v>
      </c>
      <c r="EP279">
        <f>EM279*'Zambia-IO-Data'!$BO26</f>
        <v>1021.7789744128336</v>
      </c>
      <c r="EQ279">
        <f>EN279*'Zambia-IO-Data'!$BO26</f>
        <v>3228.2312468663886</v>
      </c>
      <c r="ER279">
        <f>EJ279*'Zambia-IO-Data'!BN26</f>
        <v>0</v>
      </c>
      <c r="ES279">
        <f>EM279*'Zambia-IO-Data'!$BN26</f>
        <v>280.77424846614207</v>
      </c>
      <c r="ET279">
        <f>EN279*'Zambia-IO-Data'!$BN26</f>
        <v>887.0844134708226</v>
      </c>
      <c r="EU279">
        <f>(ER279*'Default-Data'!$F$19/general_dollar_index)/'Zambia-IO-Data'!$BP26</f>
        <v>0</v>
      </c>
      <c r="EV279">
        <f>(ES279*'Default-Data'!$F$19/general_dollar_index)/'Zambia-IO-Data'!$BP26</f>
        <v>1.0870914637674416</v>
      </c>
      <c r="EW279">
        <f>(ET279*'Default-Data'!$F$19/general_dollar_index)/'Zambia-IO-Data'!$BP26</f>
        <v>3.4345809802481471</v>
      </c>
      <c r="FJ279" t="s">
        <v>286</v>
      </c>
      <c r="FK279">
        <f>'General Impact Estimates'!C25</f>
        <v>0</v>
      </c>
      <c r="FN279">
        <v>1417.1303964823351</v>
      </c>
      <c r="FO279">
        <v>4533.9696967290056</v>
      </c>
      <c r="FP279">
        <f>FK279*CustomRegion1!C24</f>
        <v>0</v>
      </c>
      <c r="FQ279">
        <f>FN279*CustomRegion1!$C24</f>
        <v>231.5206731774604</v>
      </c>
      <c r="FR279">
        <f>FO279*CustomRegion1!$C24</f>
        <v>740.72768388747932</v>
      </c>
      <c r="FS279">
        <f>FK279*CustomRegion1!D24</f>
        <v>0</v>
      </c>
      <c r="FT279">
        <f>FN279*CustomRegion1!$D24</f>
        <v>57.450055106964591</v>
      </c>
      <c r="FU279">
        <f>FO279*CustomRegion1!$D24</f>
        <v>183.8058160187349</v>
      </c>
      <c r="FV279">
        <f>(FT279*'Default-Data'!$C$58/general_dollar_index)/CustomRegion1!$E24</f>
        <v>1.8491826217733612E-2</v>
      </c>
      <c r="FW279">
        <f>(FU279*'Default-Data'!$C$58/general_dollar_index)/CustomRegion1!$E24</f>
        <v>5.9162784113937578E-2</v>
      </c>
      <c r="FX279">
        <f>(FV279*'Default-Data'!$C$58/general_dollar_index)/CustomRegion1!$E24</f>
        <v>5.9520854458746434E-6</v>
      </c>
      <c r="GK279" t="s">
        <v>49</v>
      </c>
      <c r="GL279">
        <f>'General Impact Estimates'!C25</f>
        <v>0</v>
      </c>
      <c r="GO279">
        <v>0</v>
      </c>
      <c r="GP279">
        <v>0</v>
      </c>
      <c r="GQ279">
        <f>GL279*CustomRegion2!C28</f>
        <v>0</v>
      </c>
      <c r="GR279">
        <f>GO279*CustomRegion2!$C28</f>
        <v>0</v>
      </c>
      <c r="GS279">
        <f>GP279*CustomRegion2!$C28</f>
        <v>0</v>
      </c>
      <c r="GT279">
        <f>GL279*CustomRegion2!D28</f>
        <v>0</v>
      </c>
      <c r="GU279">
        <f>GO279*CustomRegion2!$D28</f>
        <v>0</v>
      </c>
      <c r="GV279">
        <f>GP279*CustomRegion2!$D28</f>
        <v>0</v>
      </c>
      <c r="GW279">
        <f>(GT279*'Default-Data'!$C$59/general_dollar_index)/CustomRegion2!$E28</f>
        <v>0</v>
      </c>
      <c r="GX279">
        <f>(GU279*'Default-Data'!$C$59/general_dollar_index)/CustomRegion2!$E28</f>
        <v>0</v>
      </c>
      <c r="GY279">
        <f>(GV279*'Default-Data'!$C$59/general_dollar_index)/CustomRegion2!$E28</f>
        <v>0</v>
      </c>
      <c r="HL279" t="s">
        <v>144</v>
      </c>
      <c r="HM279">
        <f>'General Impact Estimates'!C25</f>
        <v>0</v>
      </c>
      <c r="HP279">
        <v>10068.270736186843</v>
      </c>
      <c r="HQ279">
        <v>31809.918785172245</v>
      </c>
      <c r="HR279">
        <f>HM279*CustomRegion3!D27</f>
        <v>0</v>
      </c>
      <c r="HS279">
        <f>HP279*CustomRegion3!$D27</f>
        <v>1021.7789744128336</v>
      </c>
      <c r="HT279">
        <f>HQ279*CustomRegion3!$D27</f>
        <v>3228.2312468663886</v>
      </c>
      <c r="HU279">
        <f>HM279*CustomRegion3!E27</f>
        <v>0</v>
      </c>
      <c r="HV279">
        <f>HP279*CustomRegion3!$E27</f>
        <v>280.77424846614207</v>
      </c>
      <c r="HW279">
        <f>HQ279*CustomRegion3!$E27</f>
        <v>887.0844134708226</v>
      </c>
      <c r="HX279">
        <f>(HU279*'Default-Data'!$C$60/general_dollar_index)/CustomRegion3!$F27</f>
        <v>0</v>
      </c>
      <c r="HY279">
        <f>(HV279*'Default-Data'!$C$60/general_dollar_index)/CustomRegion3!$F27</f>
        <v>1.0914943264593118</v>
      </c>
      <c r="HZ279">
        <f>(HW279*'Default-Data'!$C$60/general_dollar_index)/CustomRegion3!$F27</f>
        <v>3.4484914826889757</v>
      </c>
    </row>
    <row r="280" spans="30:234" x14ac:dyDescent="0.3">
      <c r="AD280">
        <v>279</v>
      </c>
      <c r="AE280" t="s">
        <v>287</v>
      </c>
      <c r="AF280">
        <f>'General Impact Estimates'!C26</f>
        <v>0</v>
      </c>
      <c r="AI280" s="84">
        <v>76.928262564800193</v>
      </c>
      <c r="AJ280" s="84">
        <v>106.85621389565476</v>
      </c>
      <c r="AK280">
        <f>'Colombia-IO-Data'!$AN29*Calculations!AF280</f>
        <v>0</v>
      </c>
      <c r="AL280">
        <f>AI280*'Colombia-IO-Data'!$AN29</f>
        <v>8.5816599177036714</v>
      </c>
      <c r="AM280">
        <f>AJ280*'Colombia-IO-Data'!$AN29</f>
        <v>11.920244357182465</v>
      </c>
      <c r="AN280">
        <f>AK280*'Colombia-IO-Data'!$AO29</f>
        <v>0</v>
      </c>
      <c r="AO280">
        <f>AL280*'Colombia-IO-Data'!$AO29</f>
        <v>3.2359678802431588</v>
      </c>
      <c r="AP280">
        <f>AM280*'Colombia-IO-Data'!$AO29</f>
        <v>4.4948795727638133</v>
      </c>
      <c r="AQ280">
        <f>(AN280*'Default-Data'!$F$19/general_dollar_index)/'Colombia-IO-Data'!$AP29</f>
        <v>0</v>
      </c>
      <c r="AR280">
        <f>(AO280*'Default-Data'!$F$19/general_dollar_index)/'Colombia-IO-Data'!$AP29</f>
        <v>7.8714352849143499E-4</v>
      </c>
      <c r="AS280">
        <f>(AP280*'Default-Data'!$F$19/general_dollar_index)/'Colombia-IO-Data'!$AP29</f>
        <v>1.0933715963779959E-3</v>
      </c>
      <c r="BF280" t="s">
        <v>944</v>
      </c>
      <c r="BG280">
        <f>'General Impact Estimates'!C26</f>
        <v>0</v>
      </c>
      <c r="BJ280" s="84">
        <v>191.2425885859264</v>
      </c>
      <c r="BK280" s="84">
        <v>88.127972338669508</v>
      </c>
      <c r="BL280">
        <f>BG280*'Mexico-IO-Data'!AQ29</f>
        <v>0</v>
      </c>
      <c r="BM280">
        <f>BJ280*'Mexico-IO-Data'!$AQ29</f>
        <v>67.383499731386905</v>
      </c>
      <c r="BN280">
        <f>BK280*'Mexico-IO-Data'!$AQ29</f>
        <v>31.051510253649727</v>
      </c>
      <c r="BO280">
        <f>BG280*'Mexico-IO-Data'!AR29</f>
        <v>0</v>
      </c>
      <c r="BP280">
        <f>BJ280*'Mexico-IO-Data'!$AR29</f>
        <v>17.183500737387313</v>
      </c>
      <c r="BQ280">
        <f>BK280*'Mexico-IO-Data'!$AR29</f>
        <v>7.9184615145782304</v>
      </c>
      <c r="BR280">
        <f>(BO280*'Default-Data'!$F$19/general_dollar_index)/'Mexico-IO-Data'!$AS29</f>
        <v>0</v>
      </c>
      <c r="BS280">
        <f>(BP280*'Default-Data'!$F$19/general_dollar_index)/'Mexico-IO-Data'!$AS29</f>
        <v>2.391744002684805E-3</v>
      </c>
      <c r="BT280">
        <f>(BQ280*'Default-Data'!$F$19/general_dollar_index)/'Mexico-IO-Data'!$AS29</f>
        <v>1.1021580018777078E-3</v>
      </c>
      <c r="CG280" t="s">
        <v>287</v>
      </c>
      <c r="CH280">
        <f>'General Impact Estimates'!C26</f>
        <v>0</v>
      </c>
      <c r="CK280" s="84">
        <v>3.9792152225422184</v>
      </c>
      <c r="CL280" s="84">
        <v>15.545458255623647</v>
      </c>
      <c r="CM280">
        <f>CH280*'Philippines-IO-Data'!$AN29</f>
        <v>0</v>
      </c>
      <c r="CN280">
        <f>CK280*'Philippines-IO-Data'!$AN29</f>
        <v>0.83273905803749926</v>
      </c>
      <c r="CO280">
        <f>CL280*'Philippines-IO-Data'!$AN29</f>
        <v>3.2532319918797645</v>
      </c>
      <c r="CP280">
        <f>CH280*'Philippines-IO-Data'!AO29</f>
        <v>0</v>
      </c>
      <c r="CQ280">
        <f>CK280*'Philippines-IO-Data'!$AO29</f>
        <v>0.18699269939098362</v>
      </c>
      <c r="CR280">
        <f>CL280*'Philippines-IO-Data'!$AO29</f>
        <v>0.7305177126437965</v>
      </c>
      <c r="CS280" s="20">
        <f>(CP280*'Default-Data'!$F$19/general_dollar_index)/'Philippines-IO-Data'!$AP29</f>
        <v>0</v>
      </c>
      <c r="CT280" s="20">
        <f>(CQ280*'Default-Data'!$F$19/general_dollar_index)/'Philippines-IO-Data'!$AP29</f>
        <v>5.9938114169988494E-5</v>
      </c>
      <c r="CU280" s="20">
        <f>(CR280*'Default-Data'!$F$19/general_dollar_index)/'Philippines-IO-Data'!$AP29</f>
        <v>2.3415809390553132E-4</v>
      </c>
      <c r="DH280" t="s">
        <v>944</v>
      </c>
      <c r="DI280">
        <f>'General Impact Estimates'!C26</f>
        <v>0</v>
      </c>
      <c r="DL280" s="84">
        <v>874.7274327680783</v>
      </c>
      <c r="DM280" s="84">
        <v>2663.6501015960453</v>
      </c>
      <c r="DN280">
        <f>DI280*'SouthAfrica-IO-Data'!AR29</f>
        <v>0</v>
      </c>
      <c r="DO280">
        <f>DL280*'SouthAfrica-IO-Data'!$AR29</f>
        <v>111.61432928883721</v>
      </c>
      <c r="DP280">
        <f>DM280*'SouthAfrica-IO-Data'!$AR29</f>
        <v>339.8790393585507</v>
      </c>
      <c r="DQ280">
        <f>DI280*'SouthAfrica-IO-Data'!AS29</f>
        <v>0</v>
      </c>
      <c r="DR280">
        <f>DL280*'SouthAfrica-IO-Data'!$AS29</f>
        <v>113.94342525476289</v>
      </c>
      <c r="DS280">
        <f>DM280*'SouthAfrica-IO-Data'!$AS29</f>
        <v>346.97141633663699</v>
      </c>
      <c r="DT280">
        <f>(DQ280*'Default-Data'!$F$19/general_dollar_index)/'SouthAfrica-IO-Data'!$AT29</f>
        <v>0</v>
      </c>
      <c r="DU280">
        <f>(DR280*'Default-Data'!$F$19/general_dollar_index)/'SouthAfrica-IO-Data'!$AT29</f>
        <v>9.1847139266806894E-3</v>
      </c>
      <c r="DV280">
        <f>(DS280*'Default-Data'!$F$19/general_dollar_index)/'SouthAfrica-IO-Data'!$AT29</f>
        <v>2.7968557138438516E-2</v>
      </c>
      <c r="EI280" t="s">
        <v>145</v>
      </c>
      <c r="EJ280">
        <f>'General Impact Estimates'!C26</f>
        <v>0</v>
      </c>
      <c r="EM280" s="84">
        <v>12799.0370228843</v>
      </c>
      <c r="EN280" s="84">
        <v>13377.829316924608</v>
      </c>
      <c r="EO280">
        <f>EJ280*'Zambia-IO-Data'!BO27</f>
        <v>0</v>
      </c>
      <c r="EP280">
        <f>EM280*'Zambia-IO-Data'!$BO27</f>
        <v>2351.6503350316634</v>
      </c>
      <c r="EQ280">
        <f>EN280*'Zambia-IO-Data'!$BO27</f>
        <v>2457.9956084893461</v>
      </c>
      <c r="ER280">
        <f>EJ280*'Zambia-IO-Data'!BN27</f>
        <v>0</v>
      </c>
      <c r="ES280">
        <f>EM280*'Zambia-IO-Data'!$BN27</f>
        <v>728.93002640259726</v>
      </c>
      <c r="ET280">
        <f>EN280*'Zambia-IO-Data'!$BN27</f>
        <v>761.89337211540976</v>
      </c>
      <c r="EU280">
        <f>(ER280*'Default-Data'!$F$19/general_dollar_index)/'Zambia-IO-Data'!$BP27</f>
        <v>0</v>
      </c>
      <c r="EV280">
        <f>(ES280*'Default-Data'!$F$19/general_dollar_index)/'Zambia-IO-Data'!$BP27</f>
        <v>2.8222446100914236</v>
      </c>
      <c r="EW280">
        <f>(ET280*'Default-Data'!$F$19/general_dollar_index)/'Zambia-IO-Data'!$BP27</f>
        <v>2.9498708861383691</v>
      </c>
      <c r="FJ280" t="s">
        <v>287</v>
      </c>
      <c r="FK280">
        <f>'General Impact Estimates'!C26</f>
        <v>0</v>
      </c>
      <c r="FN280">
        <v>99.794291933928164</v>
      </c>
      <c r="FO280">
        <v>67.269729810365035</v>
      </c>
      <c r="FP280">
        <f>FK280*CustomRegion1!C25</f>
        <v>0</v>
      </c>
      <c r="FQ280">
        <f>FN280*CustomRegion1!$C25</f>
        <v>20.884169368825049</v>
      </c>
      <c r="FR280">
        <f>FO280*CustomRegion1!$C25</f>
        <v>14.077683237483173</v>
      </c>
      <c r="FS280">
        <f>FK280*CustomRegion1!D25</f>
        <v>0</v>
      </c>
      <c r="FT280">
        <f>FN280*CustomRegion1!$D25</f>
        <v>4.6895689197266348</v>
      </c>
      <c r="FU280">
        <f>FO280*CustomRegion1!$D25</f>
        <v>3.1611631090680015</v>
      </c>
      <c r="FV280">
        <f>(FT280*'Default-Data'!$C$58/general_dollar_index)/CustomRegion1!$E25</f>
        <v>1.5094623205880421E-3</v>
      </c>
      <c r="FW280">
        <f>(FU280*'Default-Data'!$C$58/general_dollar_index)/CustomRegion1!$E25</f>
        <v>1.0175043130935043E-3</v>
      </c>
      <c r="FX280">
        <f>(FV280*'Default-Data'!$C$58/general_dollar_index)/CustomRegion1!$E25</f>
        <v>4.8586054204057943E-7</v>
      </c>
      <c r="GK280" t="s">
        <v>50</v>
      </c>
      <c r="GL280">
        <f>'General Impact Estimates'!C26</f>
        <v>0</v>
      </c>
      <c r="GO280">
        <v>0</v>
      </c>
      <c r="GP280">
        <v>0</v>
      </c>
      <c r="GQ280">
        <f>GL280*CustomRegion2!C29</f>
        <v>0</v>
      </c>
      <c r="GR280">
        <f>GO280*CustomRegion2!$C29</f>
        <v>0</v>
      </c>
      <c r="GS280">
        <f>GP280*CustomRegion2!$C29</f>
        <v>0</v>
      </c>
      <c r="GT280">
        <f>GL280*CustomRegion2!D29</f>
        <v>0</v>
      </c>
      <c r="GU280">
        <f>GO280*CustomRegion2!$D29</f>
        <v>0</v>
      </c>
      <c r="GV280">
        <f>GP280*CustomRegion2!$D29</f>
        <v>0</v>
      </c>
      <c r="GW280">
        <f>(GT280*'Default-Data'!$C$59/general_dollar_index)/CustomRegion2!$E29</f>
        <v>0</v>
      </c>
      <c r="GX280">
        <f>(GU280*'Default-Data'!$C$59/general_dollar_index)/CustomRegion2!$E29</f>
        <v>0</v>
      </c>
      <c r="GY280">
        <f>(GV280*'Default-Data'!$C$59/general_dollar_index)/CustomRegion2!$E29</f>
        <v>0</v>
      </c>
      <c r="HL280" t="s">
        <v>145</v>
      </c>
      <c r="HM280">
        <f>'General Impact Estimates'!C26</f>
        <v>0</v>
      </c>
      <c r="HP280">
        <v>12799.0370228843</v>
      </c>
      <c r="HQ280">
        <v>13377.829316924608</v>
      </c>
      <c r="HR280">
        <f>HM280*CustomRegion3!D28</f>
        <v>0</v>
      </c>
      <c r="HS280">
        <f>HP280*CustomRegion3!$D28</f>
        <v>2351.6503350316634</v>
      </c>
      <c r="HT280">
        <f>HQ280*CustomRegion3!$D28</f>
        <v>2457.9956084893461</v>
      </c>
      <c r="HU280">
        <f>HM280*CustomRegion3!E28</f>
        <v>0</v>
      </c>
      <c r="HV280">
        <f>HP280*CustomRegion3!$E28</f>
        <v>728.93002640259726</v>
      </c>
      <c r="HW280">
        <f>HQ280*CustomRegion3!$E28</f>
        <v>761.89337211540976</v>
      </c>
      <c r="HX280">
        <f>(HU280*'Default-Data'!$C$60/general_dollar_index)/CustomRegion3!$F28</f>
        <v>0</v>
      </c>
      <c r="HY280">
        <f>(HV280*'Default-Data'!$C$60/general_dollar_index)/CustomRegion3!$F28</f>
        <v>2.8336750700989368</v>
      </c>
      <c r="HZ280">
        <f>(HW280*'Default-Data'!$C$60/general_dollar_index)/CustomRegion3!$F28</f>
        <v>2.9618182492658485</v>
      </c>
    </row>
    <row r="281" spans="30:234" x14ac:dyDescent="0.3">
      <c r="AD281">
        <v>280</v>
      </c>
      <c r="AE281" t="s">
        <v>288</v>
      </c>
      <c r="AF281">
        <f>'General Impact Estimates'!C27</f>
        <v>0</v>
      </c>
      <c r="AI281" s="84">
        <v>28665.643876779668</v>
      </c>
      <c r="AJ281" s="84">
        <v>2001.962133287303</v>
      </c>
      <c r="AK281">
        <f>'Colombia-IO-Data'!$AN30*Calculations!AF281</f>
        <v>0</v>
      </c>
      <c r="AL281">
        <f>AI281*'Colombia-IO-Data'!$AN30</f>
        <v>10686.877008655554</v>
      </c>
      <c r="AM281">
        <f>AJ281*'Colombia-IO-Data'!$AN30</f>
        <v>746.35417876511394</v>
      </c>
      <c r="AN281">
        <f>AK281*'Colombia-IO-Data'!$AO30</f>
        <v>0</v>
      </c>
      <c r="AO281">
        <f>AL281*'Colombia-IO-Data'!$AO30</f>
        <v>2460.0058982042451</v>
      </c>
      <c r="AP281">
        <f>AM281*'Colombia-IO-Data'!$AO30</f>
        <v>171.80282700217447</v>
      </c>
      <c r="AQ281">
        <f>(AN281*'Default-Data'!$F$19/general_dollar_index)/'Colombia-IO-Data'!$AP30</f>
        <v>0</v>
      </c>
      <c r="AR281">
        <f>(AO281*'Default-Data'!$F$19/general_dollar_index)/'Colombia-IO-Data'!$AP30</f>
        <v>0.59839213319902518</v>
      </c>
      <c r="AS281">
        <f>(AP281*'Default-Data'!$F$19/general_dollar_index)/'Colombia-IO-Data'!$AP30</f>
        <v>4.1790737255752178E-2</v>
      </c>
      <c r="BF281" t="s">
        <v>945</v>
      </c>
      <c r="BG281">
        <f>'General Impact Estimates'!C27</f>
        <v>0</v>
      </c>
      <c r="BJ281" s="84">
        <v>399.00507480896061</v>
      </c>
      <c r="BK281" s="84">
        <v>1161.5885747780715</v>
      </c>
      <c r="BL281">
        <f>BG281*'Mexico-IO-Data'!AQ30</f>
        <v>0</v>
      </c>
      <c r="BM281">
        <f>BJ281*'Mexico-IO-Data'!$AQ30</f>
        <v>150.01708615226735</v>
      </c>
      <c r="BN281">
        <f>BK281*'Mexico-IO-Data'!$AQ30</f>
        <v>436.73162146973777</v>
      </c>
      <c r="BO281">
        <f>BG281*'Mexico-IO-Data'!AR30</f>
        <v>0</v>
      </c>
      <c r="BP281">
        <f>BJ281*'Mexico-IO-Data'!$AR30</f>
        <v>61.712894069767685</v>
      </c>
      <c r="BQ281">
        <f>BK281*'Mexico-IO-Data'!$AR30</f>
        <v>179.65935070438277</v>
      </c>
      <c r="BR281">
        <f>(BO281*'Default-Data'!$F$19/general_dollar_index)/'Mexico-IO-Data'!$AS30</f>
        <v>0</v>
      </c>
      <c r="BS281">
        <f>(BP281*'Default-Data'!$F$19/general_dollar_index)/'Mexico-IO-Data'!$AS30</f>
        <v>9.9792115330598428E-3</v>
      </c>
      <c r="BT281">
        <f>(BQ281*'Default-Data'!$F$19/general_dollar_index)/'Mexico-IO-Data'!$AS30</f>
        <v>2.9051605691095217E-2</v>
      </c>
      <c r="CG281" t="s">
        <v>288</v>
      </c>
      <c r="CH281">
        <f>'General Impact Estimates'!C27</f>
        <v>0</v>
      </c>
      <c r="CK281" s="84">
        <v>400.31930352196258</v>
      </c>
      <c r="CL281" s="84">
        <v>696.38781247915313</v>
      </c>
      <c r="CM281">
        <f>CH281*'Philippines-IO-Data'!$AN30</f>
        <v>0</v>
      </c>
      <c r="CN281">
        <f>CK281*'Philippines-IO-Data'!$AN30</f>
        <v>162.27954631358006</v>
      </c>
      <c r="CO281">
        <f>CL281*'Philippines-IO-Data'!$AN30</f>
        <v>282.29839848635584</v>
      </c>
      <c r="CP281">
        <f>CH281*'Philippines-IO-Data'!AO30</f>
        <v>0</v>
      </c>
      <c r="CQ281">
        <f>CK281*'Philippines-IO-Data'!$AO30</f>
        <v>54.782267226877345</v>
      </c>
      <c r="CR281">
        <f>CL281*'Philippines-IO-Data'!$AO30</f>
        <v>95.298185476285738</v>
      </c>
      <c r="CS281" s="20">
        <f>(CP281*'Default-Data'!$F$19/general_dollar_index)/'Philippines-IO-Data'!$AP30</f>
        <v>0</v>
      </c>
      <c r="CT281" s="20">
        <f>(CQ281*'Default-Data'!$F$19/general_dollar_index)/'Philippines-IO-Data'!$AP30</f>
        <v>1.7559753927450489E-2</v>
      </c>
      <c r="CU281" s="20">
        <f>(CR281*'Default-Data'!$F$19/general_dollar_index)/'Philippines-IO-Data'!$AP30</f>
        <v>3.0546612460666867E-2</v>
      </c>
      <c r="DH281" t="s">
        <v>945</v>
      </c>
      <c r="DI281">
        <f>'General Impact Estimates'!C27</f>
        <v>0</v>
      </c>
      <c r="DL281" s="84">
        <v>48329.834603884476</v>
      </c>
      <c r="DM281" s="84">
        <v>59053.792471862689</v>
      </c>
      <c r="DN281">
        <f>DI281*'SouthAfrica-IO-Data'!AR30</f>
        <v>0</v>
      </c>
      <c r="DO281">
        <f>DL281*'SouthAfrica-IO-Data'!$AR30</f>
        <v>12931.956309434512</v>
      </c>
      <c r="DP281">
        <f>DM281*'SouthAfrica-IO-Data'!$AR30</f>
        <v>15801.441705971836</v>
      </c>
      <c r="DQ281">
        <f>DI281*'SouthAfrica-IO-Data'!AS30</f>
        <v>0</v>
      </c>
      <c r="DR281">
        <f>DL281*'SouthAfrica-IO-Data'!$AS30</f>
        <v>5018.7159816737876</v>
      </c>
      <c r="DS281">
        <f>DM281*'SouthAfrica-IO-Data'!$AS30</f>
        <v>6132.3241531052872</v>
      </c>
      <c r="DT281">
        <f>(DQ281*'Default-Data'!$F$19/general_dollar_index)/'SouthAfrica-IO-Data'!$AT30</f>
        <v>0</v>
      </c>
      <c r="DU281">
        <f>(DR281*'Default-Data'!$F$19/general_dollar_index)/'SouthAfrica-IO-Data'!$AT30</f>
        <v>0.40454699749345457</v>
      </c>
      <c r="DV281">
        <f>(DS281*'Default-Data'!$F$19/general_dollar_index)/'SouthAfrica-IO-Data'!$AT30</f>
        <v>0.49431235655777472</v>
      </c>
      <c r="EI281" t="s">
        <v>146</v>
      </c>
      <c r="EJ281">
        <f>'General Impact Estimates'!C27</f>
        <v>0</v>
      </c>
      <c r="EM281" s="84">
        <v>5589.155681277598</v>
      </c>
      <c r="EN281" s="84">
        <v>9193.8968727772644</v>
      </c>
      <c r="EO281">
        <f>EJ281*'Zambia-IO-Data'!BO28</f>
        <v>0</v>
      </c>
      <c r="EP281">
        <f>EM281*'Zambia-IO-Data'!$BO28</f>
        <v>1041.6362655643238</v>
      </c>
      <c r="EQ281">
        <f>EN281*'Zambia-IO-Data'!$BO28</f>
        <v>1713.4424143208216</v>
      </c>
      <c r="ER281">
        <f>EJ281*'Zambia-IO-Data'!BN28</f>
        <v>0</v>
      </c>
      <c r="ES281">
        <f>EM281*'Zambia-IO-Data'!$BN28</f>
        <v>201.19053420245686</v>
      </c>
      <c r="ET281">
        <f>EN281*'Zambia-IO-Data'!$BN28</f>
        <v>330.9489176392982</v>
      </c>
      <c r="EU281">
        <f>(ER281*'Default-Data'!$F$19/general_dollar_index)/'Zambia-IO-Data'!$BP28</f>
        <v>0</v>
      </c>
      <c r="EV281">
        <f>(ES281*'Default-Data'!$F$19/general_dollar_index)/'Zambia-IO-Data'!$BP28</f>
        <v>0.77896215025815119</v>
      </c>
      <c r="EW281">
        <f>(ET281*'Default-Data'!$F$19/general_dollar_index)/'Zambia-IO-Data'!$BP28</f>
        <v>1.2813559123536904</v>
      </c>
      <c r="FJ281" t="s">
        <v>288</v>
      </c>
      <c r="FK281">
        <f>'General Impact Estimates'!C27</f>
        <v>0</v>
      </c>
      <c r="FN281">
        <v>1118.971065282941</v>
      </c>
      <c r="FO281">
        <v>1701.7904181420738</v>
      </c>
      <c r="FP281">
        <f>FK281*CustomRegion1!C26</f>
        <v>0</v>
      </c>
      <c r="FQ281">
        <f>FN281*CustomRegion1!$C26</f>
        <v>453.6031992825865</v>
      </c>
      <c r="FR281">
        <f>FO281*CustomRegion1!$C26</f>
        <v>689.86375262751289</v>
      </c>
      <c r="FS281">
        <f>FK281*CustomRegion1!D26</f>
        <v>0</v>
      </c>
      <c r="FT281">
        <f>FN281*CustomRegion1!$D26</f>
        <v>153.12719466227443</v>
      </c>
      <c r="FU281">
        <f>FO281*CustomRegion1!$D26</f>
        <v>232.88394196979735</v>
      </c>
      <c r="FV281">
        <f>(FT281*'Default-Data'!$C$58/general_dollar_index)/CustomRegion1!$E26</f>
        <v>4.9288054948455111E-2</v>
      </c>
      <c r="FW281">
        <f>(FU281*'Default-Data'!$C$58/general_dollar_index)/CustomRegion1!$E26</f>
        <v>7.4959882558653754E-2</v>
      </c>
      <c r="FX281">
        <f>(FV281*'Default-Data'!$C$58/general_dollar_index)/CustomRegion1!$E26</f>
        <v>1.5864669668636163E-5</v>
      </c>
      <c r="GK281" t="s">
        <v>51</v>
      </c>
      <c r="GL281">
        <f>'General Impact Estimates'!C27</f>
        <v>0</v>
      </c>
      <c r="GO281">
        <v>34549.500325478097</v>
      </c>
      <c r="GP281">
        <v>25319.36960752125</v>
      </c>
      <c r="GQ281">
        <f>GL281*CustomRegion2!C30</f>
        <v>0</v>
      </c>
      <c r="GR281">
        <f>GO281*CustomRegion2!$C30</f>
        <v>10540.899649230256</v>
      </c>
      <c r="GS281">
        <f>GP281*CustomRegion2!$C30</f>
        <v>7724.8276154615769</v>
      </c>
      <c r="GT281">
        <f>GL281*CustomRegion2!D30</f>
        <v>0</v>
      </c>
      <c r="GU281">
        <f>GO281*CustomRegion2!$D30</f>
        <v>3666.018460196447</v>
      </c>
      <c r="GV281">
        <f>GP281*CustomRegion2!$D30</f>
        <v>2686.6170424253542</v>
      </c>
      <c r="GW281">
        <f>(GT281*'Default-Data'!$C$59/general_dollar_index)/CustomRegion2!$E30</f>
        <v>0</v>
      </c>
      <c r="GX281">
        <f>(GU281*'Default-Data'!$C$59/general_dollar_index)/CustomRegion2!$E30</f>
        <v>0.51026724995734507</v>
      </c>
      <c r="GY281">
        <f>(GV281*'Default-Data'!$C$59/general_dollar_index)/CustomRegion2!$E30</f>
        <v>0.37394593202715642</v>
      </c>
      <c r="HL281" t="s">
        <v>146</v>
      </c>
      <c r="HM281">
        <f>'General Impact Estimates'!C27</f>
        <v>0</v>
      </c>
      <c r="HP281">
        <v>5589.155681277598</v>
      </c>
      <c r="HQ281">
        <v>9193.8968727772644</v>
      </c>
      <c r="HR281">
        <f>HM281*CustomRegion3!D29</f>
        <v>0</v>
      </c>
      <c r="HS281">
        <f>HP281*CustomRegion3!$D29</f>
        <v>1041.6362655643238</v>
      </c>
      <c r="HT281">
        <f>HQ281*CustomRegion3!$D29</f>
        <v>1713.4424143208216</v>
      </c>
      <c r="HU281">
        <f>HM281*CustomRegion3!E29</f>
        <v>0</v>
      </c>
      <c r="HV281">
        <f>HP281*CustomRegion3!$E29</f>
        <v>201.19053420245686</v>
      </c>
      <c r="HW281">
        <f>HQ281*CustomRegion3!$E29</f>
        <v>330.9489176392982</v>
      </c>
      <c r="HX281">
        <f>(HU281*'Default-Data'!$C$60/general_dollar_index)/CustomRegion3!$F29</f>
        <v>0</v>
      </c>
      <c r="HY281">
        <f>(HV281*'Default-Data'!$C$60/general_dollar_index)/CustomRegion3!$F29</f>
        <v>0.78211704890657274</v>
      </c>
      <c r="HZ281">
        <f>(HW281*'Default-Data'!$C$60/general_dollar_index)/CustomRegion3!$F29</f>
        <v>1.2865455714849998</v>
      </c>
    </row>
    <row r="282" spans="30:234" x14ac:dyDescent="0.3">
      <c r="AD282">
        <v>281</v>
      </c>
      <c r="AE282" t="s">
        <v>289</v>
      </c>
      <c r="AF282">
        <f>'General Impact Estimates'!C28</f>
        <v>0</v>
      </c>
      <c r="AI282" s="84">
        <v>25868.272152916961</v>
      </c>
      <c r="AJ282" s="84">
        <v>15846.960617386419</v>
      </c>
      <c r="AK282">
        <f>'Colombia-IO-Data'!$AN31*Calculations!AF282</f>
        <v>0</v>
      </c>
      <c r="AL282">
        <f>AI282*'Colombia-IO-Data'!$AN31</f>
        <v>13681.423679076999</v>
      </c>
      <c r="AM282">
        <f>AJ282*'Colombia-IO-Data'!$AN31</f>
        <v>8381.2703434722207</v>
      </c>
      <c r="AN282">
        <f>AK282*'Colombia-IO-Data'!$AO31</f>
        <v>0</v>
      </c>
      <c r="AO282">
        <f>AL282*'Colombia-IO-Data'!$AO31</f>
        <v>2411.2335678987133</v>
      </c>
      <c r="AP282">
        <f>AM282*'Colombia-IO-Data'!$AO31</f>
        <v>1477.1270057750003</v>
      </c>
      <c r="AQ282">
        <f>(AN282*'Default-Data'!$F$19/general_dollar_index)/'Colombia-IO-Data'!$AP31</f>
        <v>0</v>
      </c>
      <c r="AR282">
        <f>(AO282*'Default-Data'!$F$19/general_dollar_index)/'Colombia-IO-Data'!$AP31</f>
        <v>0.23790408596522972</v>
      </c>
      <c r="AS282">
        <f>(AP282*'Default-Data'!$F$19/general_dollar_index)/'Colombia-IO-Data'!$AP31</f>
        <v>0.14574056816474265</v>
      </c>
      <c r="BF282" t="s">
        <v>946</v>
      </c>
      <c r="BG282">
        <f>'General Impact Estimates'!C28</f>
        <v>0</v>
      </c>
      <c r="BJ282" s="84">
        <v>38624.496440424569</v>
      </c>
      <c r="BK282" s="84">
        <v>4355.7480274896661</v>
      </c>
      <c r="BL282">
        <f>BG282*'Mexico-IO-Data'!AQ31</f>
        <v>0</v>
      </c>
      <c r="BM282">
        <f>BJ282*'Mexico-IO-Data'!$AQ31</f>
        <v>17277.808795571393</v>
      </c>
      <c r="BN282">
        <f>BK282*'Mexico-IO-Data'!$AQ31</f>
        <v>1948.4469317738101</v>
      </c>
      <c r="BO282">
        <f>BG282*'Mexico-IO-Data'!AR31</f>
        <v>0</v>
      </c>
      <c r="BP282">
        <f>BJ282*'Mexico-IO-Data'!$AR31</f>
        <v>4173.1914795888879</v>
      </c>
      <c r="BQ282">
        <f>BK282*'Mexico-IO-Data'!$AR31</f>
        <v>470.61767092791052</v>
      </c>
      <c r="BR282">
        <f>(BO282*'Default-Data'!$F$19/general_dollar_index)/'Mexico-IO-Data'!$AS31</f>
        <v>0</v>
      </c>
      <c r="BS282">
        <f>(BP282*'Default-Data'!$F$19/general_dollar_index)/'Mexico-IO-Data'!$AS31</f>
        <v>0.2314447569573648</v>
      </c>
      <c r="BT282">
        <f>(BQ282*'Default-Data'!$F$19/general_dollar_index)/'Mexico-IO-Data'!$AS31</f>
        <v>2.6100406128137098E-2</v>
      </c>
      <c r="CG282" t="s">
        <v>289</v>
      </c>
      <c r="CH282">
        <f>'General Impact Estimates'!C28</f>
        <v>0</v>
      </c>
      <c r="CK282" s="84">
        <v>82296.938120783991</v>
      </c>
      <c r="CL282" s="84">
        <v>8833.1040934163611</v>
      </c>
      <c r="CM282">
        <f>CH282*'Philippines-IO-Data'!$AN31</f>
        <v>0</v>
      </c>
      <c r="CN282">
        <f>CK282*'Philippines-IO-Data'!$AN31</f>
        <v>49316.936510129817</v>
      </c>
      <c r="CO282">
        <f>CL282*'Philippines-IO-Data'!$AN31</f>
        <v>5293.2909013338713</v>
      </c>
      <c r="CP282">
        <f>CH282*'Philippines-IO-Data'!AO31</f>
        <v>0</v>
      </c>
      <c r="CQ282">
        <f>CK282*'Philippines-IO-Data'!$AO31</f>
        <v>10213.607622953768</v>
      </c>
      <c r="CR282">
        <f>CL282*'Philippines-IO-Data'!$AO31</f>
        <v>1096.2480666103552</v>
      </c>
      <c r="CS282" s="20">
        <f>(CP282*'Default-Data'!$F$19/general_dollar_index)/'Philippines-IO-Data'!$AP31</f>
        <v>0</v>
      </c>
      <c r="CT282" s="20">
        <f>(CQ282*'Default-Data'!$F$19/general_dollar_index)/'Philippines-IO-Data'!$AP31</f>
        <v>2.6650940075465472</v>
      </c>
      <c r="CU282" s="20">
        <f>(CR282*'Default-Data'!$F$19/general_dollar_index)/'Philippines-IO-Data'!$AP31</f>
        <v>0.28605016571635439</v>
      </c>
      <c r="DH282" t="s">
        <v>946</v>
      </c>
      <c r="DI282">
        <f>'General Impact Estimates'!C28</f>
        <v>0</v>
      </c>
      <c r="DL282" s="84">
        <v>50891.854734888861</v>
      </c>
      <c r="DM282" s="84">
        <v>73177.587473415173</v>
      </c>
      <c r="DN282">
        <f>DI282*'SouthAfrica-IO-Data'!AR31</f>
        <v>0</v>
      </c>
      <c r="DO282">
        <f>DL282*'SouthAfrica-IO-Data'!$AR31</f>
        <v>27671.253894252979</v>
      </c>
      <c r="DP282">
        <f>DM282*'SouthAfrica-IO-Data'!$AR31</f>
        <v>39788.599037983164</v>
      </c>
      <c r="DQ282">
        <f>DI282*'SouthAfrica-IO-Data'!AS31</f>
        <v>0</v>
      </c>
      <c r="DR282">
        <f>DL282*'SouthAfrica-IO-Data'!$AS31</f>
        <v>9042.0268684067833</v>
      </c>
      <c r="DS282">
        <f>DM282*'SouthAfrica-IO-Data'!$AS31</f>
        <v>13001.564111716249</v>
      </c>
      <c r="DT282">
        <f>(DQ282*'Default-Data'!$F$19/general_dollar_index)/'SouthAfrica-IO-Data'!$AT31</f>
        <v>0</v>
      </c>
      <c r="DU282">
        <f>(DR282*'Default-Data'!$F$19/general_dollar_index)/'SouthAfrica-IO-Data'!$AT31</f>
        <v>0.33925928407608108</v>
      </c>
      <c r="DV282">
        <f>(DS282*'Default-Data'!$F$19/general_dollar_index)/'SouthAfrica-IO-Data'!$AT31</f>
        <v>0.4878221881669027</v>
      </c>
      <c r="EI282" t="s">
        <v>147</v>
      </c>
      <c r="EJ282">
        <f>'General Impact Estimates'!C28</f>
        <v>0</v>
      </c>
      <c r="EM282" s="84">
        <v>33795.032482536626</v>
      </c>
      <c r="EN282" s="84">
        <v>36182.397186353264</v>
      </c>
      <c r="EO282">
        <f>EJ282*'Zambia-IO-Data'!BO29</f>
        <v>0</v>
      </c>
      <c r="EP282">
        <f>EM282*'Zambia-IO-Data'!$BO29</f>
        <v>3626.9389939890616</v>
      </c>
      <c r="EQ282">
        <f>EN282*'Zambia-IO-Data'!$BO29</f>
        <v>3883.1549376079975</v>
      </c>
      <c r="ER282">
        <f>EJ282*'Zambia-IO-Data'!BN29</f>
        <v>0</v>
      </c>
      <c r="ES282">
        <f>EM282*'Zambia-IO-Data'!$BN29</f>
        <v>122.12609321164012</v>
      </c>
      <c r="ET282">
        <f>EN282*'Zambia-IO-Data'!$BN29</f>
        <v>130.75338257729325</v>
      </c>
      <c r="EU282">
        <f>(ER282*'Default-Data'!$F$19/general_dollar_index)/'Zambia-IO-Data'!$BP29</f>
        <v>0</v>
      </c>
      <c r="EV282">
        <f>(ES282*'Default-Data'!$F$19/general_dollar_index)/'Zambia-IO-Data'!$BP29</f>
        <v>0.47284334001040129</v>
      </c>
      <c r="EW282">
        <f>(ET282*'Default-Data'!$F$19/general_dollar_index)/'Zambia-IO-Data'!$BP29</f>
        <v>0.50624616336791473</v>
      </c>
      <c r="FJ282" t="s">
        <v>289</v>
      </c>
      <c r="FK282">
        <f>'General Impact Estimates'!C28</f>
        <v>0</v>
      </c>
      <c r="FN282">
        <v>112858.49772601045</v>
      </c>
      <c r="FO282">
        <v>17315.238268848727</v>
      </c>
      <c r="FP282">
        <f>FK282*CustomRegion1!C27</f>
        <v>0</v>
      </c>
      <c r="FQ282">
        <f>FN282*CustomRegion1!$C27</f>
        <v>67631.135423453175</v>
      </c>
      <c r="FR282">
        <f>FO282*CustomRegion1!$C27</f>
        <v>10376.260962580365</v>
      </c>
      <c r="FS282">
        <f>FK282*CustomRegion1!D27</f>
        <v>0</v>
      </c>
      <c r="FT282">
        <f>FN282*CustomRegion1!$D27</f>
        <v>14006.504239534763</v>
      </c>
      <c r="FU282">
        <f>FO282*CustomRegion1!$D27</f>
        <v>2148.9383884053723</v>
      </c>
      <c r="FV282">
        <f>(FT282*'Default-Data'!$C$58/general_dollar_index)/CustomRegion1!$E27</f>
        <v>3.6700674883870992</v>
      </c>
      <c r="FW282">
        <f>(FU282*'Default-Data'!$C$58/general_dollar_index)/CustomRegion1!$E27</f>
        <v>0.56307760872783552</v>
      </c>
      <c r="FX282">
        <f>(FV282*'Default-Data'!$C$58/general_dollar_index)/CustomRegion1!$E27</f>
        <v>9.6165289632350014E-4</v>
      </c>
      <c r="GK282" t="s">
        <v>52</v>
      </c>
      <c r="GL282">
        <f>'General Impact Estimates'!C28</f>
        <v>0</v>
      </c>
      <c r="GO282">
        <v>0</v>
      </c>
      <c r="GP282">
        <v>0</v>
      </c>
      <c r="GQ282">
        <f>GL282*CustomRegion2!C31</f>
        <v>0</v>
      </c>
      <c r="GR282">
        <f>GO282*CustomRegion2!$C31</f>
        <v>0</v>
      </c>
      <c r="GS282">
        <f>GP282*CustomRegion2!$C31</f>
        <v>0</v>
      </c>
      <c r="GT282">
        <f>GL282*CustomRegion2!D31</f>
        <v>0</v>
      </c>
      <c r="GU282">
        <f>GO282*CustomRegion2!$D31</f>
        <v>0</v>
      </c>
      <c r="GV282">
        <f>GP282*CustomRegion2!$D31</f>
        <v>0</v>
      </c>
      <c r="GW282">
        <f>(GT282*'Default-Data'!$C$59/general_dollar_index)/CustomRegion2!$E31</f>
        <v>0</v>
      </c>
      <c r="GX282">
        <f>(GU282*'Default-Data'!$C$59/general_dollar_index)/CustomRegion2!$E31</f>
        <v>0</v>
      </c>
      <c r="GY282">
        <f>(GV282*'Default-Data'!$C$59/general_dollar_index)/CustomRegion2!$E31</f>
        <v>0</v>
      </c>
      <c r="HL282" t="s">
        <v>147</v>
      </c>
      <c r="HM282">
        <f>'General Impact Estimates'!C28</f>
        <v>0</v>
      </c>
      <c r="HP282">
        <v>33795.032482536626</v>
      </c>
      <c r="HQ282">
        <v>36182.397186353264</v>
      </c>
      <c r="HR282">
        <f>HM282*CustomRegion3!D30</f>
        <v>0</v>
      </c>
      <c r="HS282">
        <f>HP282*CustomRegion3!$D30</f>
        <v>3626.9389939890616</v>
      </c>
      <c r="HT282">
        <f>HQ282*CustomRegion3!$D30</f>
        <v>3883.1549376079975</v>
      </c>
      <c r="HU282">
        <f>HM282*CustomRegion3!E30</f>
        <v>0</v>
      </c>
      <c r="HV282">
        <f>HP282*CustomRegion3!$E30</f>
        <v>122.12609321164012</v>
      </c>
      <c r="HW282">
        <f>HQ282*CustomRegion3!$E30</f>
        <v>130.75338257729325</v>
      </c>
      <c r="HX282">
        <f>(HU282*'Default-Data'!$C$60/general_dollar_index)/CustomRegion3!$F30</f>
        <v>0</v>
      </c>
      <c r="HY282">
        <f>(HV282*'Default-Data'!$C$60/general_dollar_index)/CustomRegion3!$F30</f>
        <v>0.47475841741669067</v>
      </c>
      <c r="HZ282">
        <f>(HW282*'Default-Data'!$C$60/general_dollar_index)/CustomRegion3!$F30</f>
        <v>0.50829652658010516</v>
      </c>
    </row>
    <row r="283" spans="30:234" x14ac:dyDescent="0.3">
      <c r="AD283">
        <v>282</v>
      </c>
      <c r="AE283" t="s">
        <v>290</v>
      </c>
      <c r="AF283">
        <f>'General Impact Estimates'!C29</f>
        <v>0</v>
      </c>
      <c r="AI283" s="84">
        <v>4587.8636764776184</v>
      </c>
      <c r="AJ283" s="84">
        <v>3176.4402555161269</v>
      </c>
      <c r="AK283">
        <f>'Colombia-IO-Data'!$AN32*Calculations!AF283</f>
        <v>0</v>
      </c>
      <c r="AL283">
        <f>AI283*'Colombia-IO-Data'!$AN32</f>
        <v>2278.1620383395093</v>
      </c>
      <c r="AM283">
        <f>AJ283*'Colombia-IO-Data'!$AN32</f>
        <v>1577.3017939203787</v>
      </c>
      <c r="AN283">
        <f>AK283*'Colombia-IO-Data'!$AO32</f>
        <v>0</v>
      </c>
      <c r="AO283">
        <f>AL283*'Colombia-IO-Data'!$AO32</f>
        <v>449.27873989257455</v>
      </c>
      <c r="AP283">
        <f>AM283*'Colombia-IO-Data'!$AO32</f>
        <v>311.06135142141142</v>
      </c>
      <c r="AQ283">
        <f>(AN283*'Default-Data'!$F$19/general_dollar_index)/'Colombia-IO-Data'!$AP32</f>
        <v>0</v>
      </c>
      <c r="AR283">
        <f>(AO283*'Default-Data'!$F$19/general_dollar_index)/'Colombia-IO-Data'!$AP32</f>
        <v>0.12754164978781715</v>
      </c>
      <c r="AS283">
        <f>(AP283*'Default-Data'!$F$19/general_dollar_index)/'Colombia-IO-Data'!$AP32</f>
        <v>8.8304374150891055E-2</v>
      </c>
      <c r="BF283" t="s">
        <v>947</v>
      </c>
      <c r="BG283">
        <f>'General Impact Estimates'!C29</f>
        <v>0</v>
      </c>
      <c r="BJ283" s="84">
        <v>1351.5838454883872</v>
      </c>
      <c r="BK283" s="84">
        <v>290.83120768868412</v>
      </c>
      <c r="BL283">
        <f>BG283*'Mexico-IO-Data'!AQ32</f>
        <v>0</v>
      </c>
      <c r="BM283">
        <f>BJ283*'Mexico-IO-Data'!$AQ32</f>
        <v>679.76901205952663</v>
      </c>
      <c r="BN283">
        <f>BK283*'Mexico-IO-Data'!$AQ32</f>
        <v>146.27138626030171</v>
      </c>
      <c r="BO283">
        <f>BG283*'Mexico-IO-Data'!AR32</f>
        <v>0</v>
      </c>
      <c r="BP283">
        <f>BJ283*'Mexico-IO-Data'!$AR32</f>
        <v>298.97351982220385</v>
      </c>
      <c r="BQ283">
        <f>BK283*'Mexico-IO-Data'!$AR32</f>
        <v>64.332545943836053</v>
      </c>
      <c r="BR283">
        <f>(BO283*'Default-Data'!$F$19/general_dollar_index)/'Mexico-IO-Data'!$AS32</f>
        <v>0</v>
      </c>
      <c r="BS283">
        <f>(BP283*'Default-Data'!$F$19/general_dollar_index)/'Mexico-IO-Data'!$AS32</f>
        <v>0.10490809065023128</v>
      </c>
      <c r="BT283">
        <f>(BQ283*'Default-Data'!$F$19/general_dollar_index)/'Mexico-IO-Data'!$AS32</f>
        <v>2.2573920812952529E-2</v>
      </c>
      <c r="CG283" t="s">
        <v>290</v>
      </c>
      <c r="CH283">
        <f>'General Impact Estimates'!C29</f>
        <v>0</v>
      </c>
      <c r="CK283" s="84">
        <v>3126.7243556513308</v>
      </c>
      <c r="CL283" s="84">
        <v>2642.3675707088209</v>
      </c>
      <c r="CM283">
        <f>CH283*'Philippines-IO-Data'!$AN32</f>
        <v>0</v>
      </c>
      <c r="CN283">
        <f>CK283*'Philippines-IO-Data'!$AN32</f>
        <v>1720.7256313613691</v>
      </c>
      <c r="CO283">
        <f>CL283*'Philippines-IO-Data'!$AN32</f>
        <v>1454.1702718945296</v>
      </c>
      <c r="CP283">
        <f>CH283*'Philippines-IO-Data'!AO32</f>
        <v>0</v>
      </c>
      <c r="CQ283">
        <f>CK283*'Philippines-IO-Data'!$AO32</f>
        <v>528.76960392725641</v>
      </c>
      <c r="CR283">
        <f>CL283*'Philippines-IO-Data'!$AO32</f>
        <v>446.85859540786964</v>
      </c>
      <c r="CS283" s="20">
        <f>(CP283*'Default-Data'!$F$19/general_dollar_index)/'Philippines-IO-Data'!$AP32</f>
        <v>0</v>
      </c>
      <c r="CT283" s="20">
        <f>(CQ283*'Default-Data'!$F$19/general_dollar_index)/'Philippines-IO-Data'!$AP32</f>
        <v>0.16949032231222866</v>
      </c>
      <c r="CU283" s="20">
        <f>(CR283*'Default-Data'!$F$19/general_dollar_index)/'Philippines-IO-Data'!$AP32</f>
        <v>0.14323479791793972</v>
      </c>
      <c r="DH283" t="s">
        <v>947</v>
      </c>
      <c r="DI283">
        <f>'General Impact Estimates'!C29</f>
        <v>0</v>
      </c>
      <c r="DL283" s="84">
        <v>9742.6714579945747</v>
      </c>
      <c r="DM283" s="84">
        <v>17341.884769120486</v>
      </c>
      <c r="DN283">
        <f>DI283*'SouthAfrica-IO-Data'!AR32</f>
        <v>0</v>
      </c>
      <c r="DO283">
        <f>DL283*'SouthAfrica-IO-Data'!$AR32</f>
        <v>2900.8867735628219</v>
      </c>
      <c r="DP283">
        <f>DM283*'SouthAfrica-IO-Data'!$AR32</f>
        <v>5163.5574875217335</v>
      </c>
      <c r="DQ283">
        <f>DI283*'SouthAfrica-IO-Data'!AS32</f>
        <v>0</v>
      </c>
      <c r="DR283">
        <f>DL283*'SouthAfrica-IO-Data'!$AS32</f>
        <v>1308.3267812384329</v>
      </c>
      <c r="DS283">
        <f>DM283*'SouthAfrica-IO-Data'!$AS32</f>
        <v>2328.812213201888</v>
      </c>
      <c r="DT283">
        <f>(DQ283*'Default-Data'!$F$19/general_dollar_index)/'SouthAfrica-IO-Data'!$AT32</f>
        <v>0</v>
      </c>
      <c r="DU283">
        <f>(DR283*'Default-Data'!$F$19/general_dollar_index)/'SouthAfrica-IO-Data'!$AT32</f>
        <v>0.12765426640127578</v>
      </c>
      <c r="DV283">
        <f>(DS283*'Default-Data'!$F$19/general_dollar_index)/'SouthAfrica-IO-Data'!$AT32</f>
        <v>0.22722367142956226</v>
      </c>
      <c r="EI283" t="s">
        <v>148</v>
      </c>
      <c r="EJ283">
        <f>'General Impact Estimates'!C29</f>
        <v>0</v>
      </c>
      <c r="EM283" s="84">
        <v>11195.101953930271</v>
      </c>
      <c r="EN283" s="84">
        <v>14815.852657487108</v>
      </c>
      <c r="EO283">
        <f>EJ283*'Zambia-IO-Data'!BO30</f>
        <v>0</v>
      </c>
      <c r="EP283">
        <f>EM283*'Zambia-IO-Data'!$BO30</f>
        <v>2984.1588555859698</v>
      </c>
      <c r="EQ283">
        <f>EN283*'Zambia-IO-Data'!$BO30</f>
        <v>3949.3037305815024</v>
      </c>
      <c r="ER283">
        <f>EJ283*'Zambia-IO-Data'!BN30</f>
        <v>0</v>
      </c>
      <c r="ES283">
        <f>EM283*'Zambia-IO-Data'!$BN30</f>
        <v>147.72477062625563</v>
      </c>
      <c r="ET283">
        <f>EN283*'Zambia-IO-Data'!$BN30</f>
        <v>195.50232275386344</v>
      </c>
      <c r="EU283">
        <f>(ER283*'Default-Data'!$F$19/general_dollar_index)/'Zambia-IO-Data'!$BP30</f>
        <v>0</v>
      </c>
      <c r="EV283">
        <f>(ES283*'Default-Data'!$F$19/general_dollar_index)/'Zambia-IO-Data'!$BP30</f>
        <v>0.25786993186862511</v>
      </c>
      <c r="EW283">
        <f>(ET283*'Default-Data'!$F$19/general_dollar_index)/'Zambia-IO-Data'!$BP30</f>
        <v>0.34127093536834663</v>
      </c>
      <c r="FJ283" t="s">
        <v>290</v>
      </c>
      <c r="FK283">
        <f>'General Impact Estimates'!C29</f>
        <v>0</v>
      </c>
      <c r="FN283">
        <v>8792.2766025367146</v>
      </c>
      <c r="FO283">
        <v>5140.7332759317669</v>
      </c>
      <c r="FP283">
        <f>FK283*CustomRegion1!C28</f>
        <v>0</v>
      </c>
      <c r="FQ283">
        <f>FN283*CustomRegion1!$C28</f>
        <v>4838.6406945847411</v>
      </c>
      <c r="FR283">
        <f>FO283*CustomRegion1!$C28</f>
        <v>2829.0922082402158</v>
      </c>
      <c r="FS283">
        <f>FK283*CustomRegion1!D28</f>
        <v>0</v>
      </c>
      <c r="FT283">
        <f>FN283*CustomRegion1!$D28</f>
        <v>1486.8879018194639</v>
      </c>
      <c r="FU283">
        <f>FO283*CustomRegion1!$D28</f>
        <v>869.36460941849282</v>
      </c>
      <c r="FV283">
        <f>(FT283*'Default-Data'!$C$58/general_dollar_index)/CustomRegion1!$E28</f>
        <v>0.47859436574087583</v>
      </c>
      <c r="FW283">
        <f>(FU283*'Default-Data'!$C$58/general_dollar_index)/CustomRegion1!$E28</f>
        <v>0.27982809150109478</v>
      </c>
      <c r="FX283">
        <f>(FV283*'Default-Data'!$C$58/general_dollar_index)/CustomRegion1!$E28</f>
        <v>1.5404830898053975E-4</v>
      </c>
      <c r="GK283" t="s">
        <v>53</v>
      </c>
      <c r="GL283">
        <f>'General Impact Estimates'!C29</f>
        <v>0</v>
      </c>
      <c r="GO283">
        <v>5234.740026867501</v>
      </c>
      <c r="GP283">
        <v>6364.529119500241</v>
      </c>
      <c r="GQ283">
        <f>GL283*CustomRegion2!C32</f>
        <v>0</v>
      </c>
      <c r="GR283">
        <f>GO283*CustomRegion2!$C32</f>
        <v>1933.7960326810974</v>
      </c>
      <c r="GS283">
        <f>GP283*CustomRegion2!$C32</f>
        <v>2351.1580514033444</v>
      </c>
      <c r="GT283">
        <f>GL283*CustomRegion2!D32</f>
        <v>0</v>
      </c>
      <c r="GU283">
        <f>GO283*CustomRegion2!$D32</f>
        <v>883.63429993629393</v>
      </c>
      <c r="GV283">
        <f>GP283*CustomRegion2!$D32</f>
        <v>1074.3448966078142</v>
      </c>
      <c r="GW283">
        <f>(GT283*'Default-Data'!$C$59/general_dollar_index)/CustomRegion2!$E32</f>
        <v>0</v>
      </c>
      <c r="GX283">
        <f>(GU283*'Default-Data'!$C$59/general_dollar_index)/CustomRegion2!$E32</f>
        <v>0.14288705350558709</v>
      </c>
      <c r="GY283">
        <f>(GV283*'Default-Data'!$C$59/general_dollar_index)/CustomRegion2!$E32</f>
        <v>0.17372568803194099</v>
      </c>
      <c r="HL283" t="s">
        <v>148</v>
      </c>
      <c r="HM283">
        <f>'General Impact Estimates'!C29</f>
        <v>0</v>
      </c>
      <c r="HP283">
        <v>11195.101953930271</v>
      </c>
      <c r="HQ283">
        <v>14815.852657487108</v>
      </c>
      <c r="HR283">
        <f>HM283*CustomRegion3!D31</f>
        <v>0</v>
      </c>
      <c r="HS283">
        <f>HP283*CustomRegion3!$D31</f>
        <v>2984.1588555859698</v>
      </c>
      <c r="HT283">
        <f>HQ283*CustomRegion3!$D31</f>
        <v>3949.3037305815024</v>
      </c>
      <c r="HU283">
        <f>HM283*CustomRegion3!E31</f>
        <v>0</v>
      </c>
      <c r="HV283">
        <f>HP283*CustomRegion3!$E31</f>
        <v>147.72477062625563</v>
      </c>
      <c r="HW283">
        <f>HQ283*CustomRegion3!$E31</f>
        <v>195.50232275386344</v>
      </c>
      <c r="HX283">
        <f>(HU283*'Default-Data'!$C$60/general_dollar_index)/CustomRegion3!$F31</f>
        <v>0</v>
      </c>
      <c r="HY283">
        <f>(HV283*'Default-Data'!$C$60/general_dollar_index)/CustomRegion3!$F31</f>
        <v>0.25891433883917081</v>
      </c>
      <c r="HZ283">
        <f>(HW283*'Default-Data'!$C$60/general_dollar_index)/CustomRegion3!$F31</f>
        <v>0.34265312731744502</v>
      </c>
    </row>
    <row r="284" spans="30:234" x14ac:dyDescent="0.3">
      <c r="AD284">
        <v>283</v>
      </c>
      <c r="AE284" t="s">
        <v>291</v>
      </c>
      <c r="AF284">
        <f>'General Impact Estimates'!C30</f>
        <v>0</v>
      </c>
      <c r="AI284" s="84">
        <v>71753.413738091258</v>
      </c>
      <c r="AJ284" s="84">
        <v>29818.718022078581</v>
      </c>
      <c r="AK284">
        <f>'Colombia-IO-Data'!$AN33*Calculations!AF284</f>
        <v>0</v>
      </c>
      <c r="AL284">
        <f>AI284*'Colombia-IO-Data'!$AN33</f>
        <v>43108.558532576113</v>
      </c>
      <c r="AM284">
        <f>AJ284*'Colombia-IO-Data'!$AN33</f>
        <v>17914.714913957643</v>
      </c>
      <c r="AN284">
        <f>AK284*'Colombia-IO-Data'!$AO33</f>
        <v>0</v>
      </c>
      <c r="AO284">
        <f>AL284*'Colombia-IO-Data'!$AO33</f>
        <v>18700.753872160079</v>
      </c>
      <c r="AP284">
        <f>AM284*'Colombia-IO-Data'!$AO33</f>
        <v>7771.5118691030148</v>
      </c>
      <c r="AQ284">
        <f>(AN284*'Default-Data'!$F$19/general_dollar_index)/'Colombia-IO-Data'!$AP33</f>
        <v>0</v>
      </c>
      <c r="AR284">
        <f>(AO284*'Default-Data'!$F$19/general_dollar_index)/'Colombia-IO-Data'!$AP33</f>
        <v>5.8440297656348603</v>
      </c>
      <c r="AS284">
        <f>(AP284*'Default-Data'!$F$19/general_dollar_index)/'Colombia-IO-Data'!$AP33</f>
        <v>2.4286158193138458</v>
      </c>
      <c r="BF284" t="s">
        <v>948</v>
      </c>
      <c r="BG284">
        <f>'General Impact Estimates'!C30</f>
        <v>0</v>
      </c>
      <c r="BJ284" s="84">
        <v>94911.012295237757</v>
      </c>
      <c r="BK284" s="84">
        <v>28098.738968694757</v>
      </c>
      <c r="BL284">
        <f>BG284*'Mexico-IO-Data'!AQ33</f>
        <v>0</v>
      </c>
      <c r="BM284">
        <f>BJ284*'Mexico-IO-Data'!$AQ33</f>
        <v>72271.709137645797</v>
      </c>
      <c r="BN284">
        <f>BK284*'Mexico-IO-Data'!$AQ33</f>
        <v>21396.293652027936</v>
      </c>
      <c r="BO284">
        <f>BG284*'Mexico-IO-Data'!AR33</f>
        <v>0</v>
      </c>
      <c r="BP284">
        <f>BJ284*'Mexico-IO-Data'!$AR33</f>
        <v>14552.878259709376</v>
      </c>
      <c r="BQ284">
        <f>BK284*'Mexico-IO-Data'!$AR33</f>
        <v>4308.4307876809398</v>
      </c>
      <c r="BR284">
        <f>(BO284*'Default-Data'!$F$19/general_dollar_index)/'Mexico-IO-Data'!$AS33</f>
        <v>0</v>
      </c>
      <c r="BS284">
        <f>(BP284*'Default-Data'!$F$19/general_dollar_index)/'Mexico-IO-Data'!$AS33</f>
        <v>3.0668931428890942</v>
      </c>
      <c r="BT284">
        <f>(BQ284*'Default-Data'!$F$19/general_dollar_index)/'Mexico-IO-Data'!$AS33</f>
        <v>0.90796450046128596</v>
      </c>
      <c r="CG284" t="s">
        <v>291</v>
      </c>
      <c r="CH284">
        <f>'General Impact Estimates'!C30</f>
        <v>0</v>
      </c>
      <c r="CK284" s="84">
        <v>90600.855280782562</v>
      </c>
      <c r="CL284" s="84">
        <v>26303.148196760274</v>
      </c>
      <c r="CM284">
        <f>CH284*'Philippines-IO-Data'!$AN33</f>
        <v>0</v>
      </c>
      <c r="CN284">
        <f>CK284*'Philippines-IO-Data'!$AN33</f>
        <v>62615.601891398386</v>
      </c>
      <c r="CO284">
        <f>CL284*'Philippines-IO-Data'!$AN33</f>
        <v>18178.497883652308</v>
      </c>
      <c r="CP284">
        <f>CH284*'Philippines-IO-Data'!AO33</f>
        <v>0</v>
      </c>
      <c r="CQ284">
        <f>CK284*'Philippines-IO-Data'!$AO33</f>
        <v>13937.67679582514</v>
      </c>
      <c r="CR284">
        <f>CL284*'Philippines-IO-Data'!$AO33</f>
        <v>4046.372157779138</v>
      </c>
      <c r="CS284" s="20">
        <f>(CP284*'Default-Data'!$F$19/general_dollar_index)/'Philippines-IO-Data'!$AP33</f>
        <v>0</v>
      </c>
      <c r="CT284" s="20">
        <f>(CQ284*'Default-Data'!$F$19/general_dollar_index)/'Philippines-IO-Data'!$AP33</f>
        <v>4.4675437371264977</v>
      </c>
      <c r="CU284" s="20">
        <f>(CR284*'Default-Data'!$F$19/general_dollar_index)/'Philippines-IO-Data'!$AP33</f>
        <v>1.2970127558836826</v>
      </c>
      <c r="DH284" t="s">
        <v>948</v>
      </c>
      <c r="DI284">
        <f>'General Impact Estimates'!C30</f>
        <v>0</v>
      </c>
      <c r="DL284" s="84">
        <v>137661.92939374354</v>
      </c>
      <c r="DM284" s="84">
        <v>214119.60744535123</v>
      </c>
      <c r="DN284">
        <f>DI284*'SouthAfrica-IO-Data'!AR33</f>
        <v>0</v>
      </c>
      <c r="DO284">
        <f>DL284*'SouthAfrica-IO-Data'!$AR33</f>
        <v>80844.210874718163</v>
      </c>
      <c r="DP284">
        <f>DM284*'SouthAfrica-IO-Data'!$AR33</f>
        <v>125745.22798683487</v>
      </c>
      <c r="DQ284">
        <f>DI284*'SouthAfrica-IO-Data'!AS33</f>
        <v>0</v>
      </c>
      <c r="DR284">
        <f>DL284*'SouthAfrica-IO-Data'!$AS33</f>
        <v>38820.169223389959</v>
      </c>
      <c r="DS284">
        <f>DM284*'SouthAfrica-IO-Data'!$AS33</f>
        <v>60380.959584692086</v>
      </c>
      <c r="DT284">
        <f>(DQ284*'Default-Data'!$F$19/general_dollar_index)/'SouthAfrica-IO-Data'!$AT33</f>
        <v>0</v>
      </c>
      <c r="DU284">
        <f>(DR284*'Default-Data'!$F$19/general_dollar_index)/'SouthAfrica-IO-Data'!$AT33</f>
        <v>4.1838045518442186</v>
      </c>
      <c r="DV284">
        <f>(DS284*'Default-Data'!$F$19/general_dollar_index)/'SouthAfrica-IO-Data'!$AT33</f>
        <v>6.5074969689453708</v>
      </c>
      <c r="EI284" t="s">
        <v>149</v>
      </c>
      <c r="EJ284">
        <f>'General Impact Estimates'!C30</f>
        <v>0</v>
      </c>
      <c r="EM284" s="84">
        <v>61492.203070081356</v>
      </c>
      <c r="EN284" s="84">
        <v>10625.630121074042</v>
      </c>
      <c r="EO284">
        <f>EJ284*'Zambia-IO-Data'!BO31</f>
        <v>0</v>
      </c>
      <c r="EP284">
        <f>EM284*'Zambia-IO-Data'!$BO31</f>
        <v>7747.6489600038531</v>
      </c>
      <c r="EQ284">
        <f>EN284*'Zambia-IO-Data'!$BO31</f>
        <v>1338.7656978739631</v>
      </c>
      <c r="ER284">
        <f>EJ284*'Zambia-IO-Data'!BN31</f>
        <v>0</v>
      </c>
      <c r="ES284">
        <f>EM284*'Zambia-IO-Data'!$BN31</f>
        <v>1737.4645324772134</v>
      </c>
      <c r="ET284">
        <f>EN284*'Zambia-IO-Data'!$BN31</f>
        <v>300.22758250419736</v>
      </c>
      <c r="EU284">
        <f>(ER284*'Default-Data'!$F$19/general_dollar_index)/'Zambia-IO-Data'!$BP31</f>
        <v>0</v>
      </c>
      <c r="EV284">
        <f>(ES284*'Default-Data'!$F$19/general_dollar_index)/'Zambia-IO-Data'!$BP31</f>
        <v>6.727051615926352</v>
      </c>
      <c r="EW284">
        <f>(ET284*'Default-Data'!$F$19/general_dollar_index)/'Zambia-IO-Data'!$BP31</f>
        <v>1.1624101708430186</v>
      </c>
      <c r="FJ284" t="s">
        <v>291</v>
      </c>
      <c r="FK284">
        <f>'General Impact Estimates'!C30</f>
        <v>0</v>
      </c>
      <c r="FN284">
        <v>184612.75271949865</v>
      </c>
      <c r="FO284">
        <v>61116.887764849671</v>
      </c>
      <c r="FP284">
        <f>FK284*CustomRegion1!C29</f>
        <v>0</v>
      </c>
      <c r="FQ284">
        <f>FN284*CustomRegion1!$C29</f>
        <v>127588.62587482911</v>
      </c>
      <c r="FR284">
        <f>FO284*CustomRegion1!$C29</f>
        <v>42238.792352072036</v>
      </c>
      <c r="FS284">
        <f>FK284*CustomRegion1!D29</f>
        <v>0</v>
      </c>
      <c r="FT284">
        <f>FN284*CustomRegion1!$D29</f>
        <v>28400.094809455266</v>
      </c>
      <c r="FU284">
        <f>FO284*CustomRegion1!$D29</f>
        <v>9401.979990070542</v>
      </c>
      <c r="FV284">
        <f>(FT284*'Default-Data'!$C$58/general_dollar_index)/CustomRegion1!$E29</f>
        <v>9.1413248743766573</v>
      </c>
      <c r="FW284">
        <f>(FU284*'Default-Data'!$C$58/general_dollar_index)/CustomRegion1!$E29</f>
        <v>3.0262769940827519</v>
      </c>
      <c r="FX284">
        <f>(FV284*'Default-Data'!$C$58/general_dollar_index)/CustomRegion1!$E29</f>
        <v>2.9423782216063741E-3</v>
      </c>
      <c r="GK284" t="s">
        <v>54</v>
      </c>
      <c r="GL284">
        <f>'General Impact Estimates'!C30</f>
        <v>0</v>
      </c>
      <c r="GO284">
        <v>62728.273922708038</v>
      </c>
      <c r="GP284">
        <v>16322.278648066633</v>
      </c>
      <c r="GQ284">
        <f>GL284*CustomRegion2!C33</f>
        <v>0</v>
      </c>
      <c r="GR284">
        <f>GO284*CustomRegion2!$C33</f>
        <v>24640.841169303585</v>
      </c>
      <c r="GS284">
        <f>GP284*CustomRegion2!$C33</f>
        <v>6411.6968399879424</v>
      </c>
      <c r="GT284">
        <f>GL284*CustomRegion2!D33</f>
        <v>0</v>
      </c>
      <c r="GU284">
        <f>GO284*CustomRegion2!$D33</f>
        <v>9277.939047008831</v>
      </c>
      <c r="GV284">
        <f>GP284*CustomRegion2!$D33</f>
        <v>2414.1762069151196</v>
      </c>
      <c r="GW284">
        <f>(GT284*'Default-Data'!$C$59/general_dollar_index)/CustomRegion2!$E33</f>
        <v>0</v>
      </c>
      <c r="GX284">
        <f>(GU284*'Default-Data'!$C$59/general_dollar_index)/CustomRegion2!$E33</f>
        <v>0.51455351576912134</v>
      </c>
      <c r="GY284">
        <f>(GV284*'Default-Data'!$C$59/general_dollar_index)/CustomRegion2!$E33</f>
        <v>0.13388995645049254</v>
      </c>
      <c r="HL284" t="s">
        <v>149</v>
      </c>
      <c r="HM284">
        <f>'General Impact Estimates'!C30</f>
        <v>0</v>
      </c>
      <c r="HP284">
        <v>61492.203070081356</v>
      </c>
      <c r="HQ284">
        <v>10625.630121074042</v>
      </c>
      <c r="HR284">
        <f>HM284*CustomRegion3!D32</f>
        <v>0</v>
      </c>
      <c r="HS284">
        <f>HP284*CustomRegion3!$D32</f>
        <v>7747.6489600038531</v>
      </c>
      <c r="HT284">
        <f>HQ284*CustomRegion3!$D32</f>
        <v>1338.7656978739631</v>
      </c>
      <c r="HU284">
        <f>HM284*CustomRegion3!E32</f>
        <v>0</v>
      </c>
      <c r="HV284">
        <f>HP284*CustomRegion3!$E32</f>
        <v>1737.4645324772134</v>
      </c>
      <c r="HW284">
        <f>HQ284*CustomRegion3!$E32</f>
        <v>300.22758250419736</v>
      </c>
      <c r="HX284">
        <f>(HU284*'Default-Data'!$C$60/general_dollar_index)/CustomRegion3!$F32</f>
        <v>0</v>
      </c>
      <c r="HY284">
        <f>(HV284*'Default-Data'!$C$60/general_dollar_index)/CustomRegion3!$F32</f>
        <v>6.7542970553150496</v>
      </c>
      <c r="HZ284">
        <f>(HW284*'Default-Data'!$C$60/general_dollar_index)/CustomRegion3!$F32</f>
        <v>1.1671180841552236</v>
      </c>
    </row>
    <row r="285" spans="30:234" x14ac:dyDescent="0.3">
      <c r="AD285">
        <v>284</v>
      </c>
      <c r="AE285" t="s">
        <v>292</v>
      </c>
      <c r="AF285">
        <f>'General Impact Estimates'!C31</f>
        <v>0</v>
      </c>
      <c r="AI285" s="84">
        <v>6030.7461381554485</v>
      </c>
      <c r="AJ285" s="84">
        <v>20223.443462745443</v>
      </c>
      <c r="AK285">
        <f>'Colombia-IO-Data'!$AN34*Calculations!AF285</f>
        <v>0</v>
      </c>
      <c r="AL285">
        <f>AI285*'Colombia-IO-Data'!$AN34</f>
        <v>2787.2228519860682</v>
      </c>
      <c r="AM285">
        <f>AJ285*'Colombia-IO-Data'!$AN34</f>
        <v>9346.6450873444865</v>
      </c>
      <c r="AN285">
        <f>AK285*'Colombia-IO-Data'!$AO34</f>
        <v>0</v>
      </c>
      <c r="AO285">
        <f>AL285*'Colombia-IO-Data'!$AO34</f>
        <v>1185.0579841333147</v>
      </c>
      <c r="AP285">
        <f>AM285*'Colombia-IO-Data'!$AO34</f>
        <v>3973.9615286683829</v>
      </c>
      <c r="AQ285">
        <f>(AN285*'Default-Data'!$F$19/general_dollar_index)/'Colombia-IO-Data'!$AP34</f>
        <v>0</v>
      </c>
      <c r="AR285">
        <f>(AO285*'Default-Data'!$F$19/general_dollar_index)/'Colombia-IO-Data'!$AP34</f>
        <v>0.25051620701543614</v>
      </c>
      <c r="AS285">
        <f>(AP285*'Default-Data'!$F$19/general_dollar_index)/'Colombia-IO-Data'!$AP34</f>
        <v>0.84007852975679631</v>
      </c>
      <c r="BF285" t="s">
        <v>949</v>
      </c>
      <c r="BG285">
        <f>'General Impact Estimates'!C31</f>
        <v>0</v>
      </c>
      <c r="BJ285" s="84">
        <v>2002.8533259205872</v>
      </c>
      <c r="BK285" s="84">
        <v>4950.6486448891828</v>
      </c>
      <c r="BL285">
        <f>BG285*'Mexico-IO-Data'!AQ34</f>
        <v>0</v>
      </c>
      <c r="BM285">
        <f>BJ285*'Mexico-IO-Data'!$AQ34</f>
        <v>1472.9591780557175</v>
      </c>
      <c r="BN285">
        <f>BK285*'Mexico-IO-Data'!$AQ34</f>
        <v>3640.8574030087279</v>
      </c>
      <c r="BO285">
        <f>BG285*'Mexico-IO-Data'!AR34</f>
        <v>0</v>
      </c>
      <c r="BP285">
        <f>BJ285*'Mexico-IO-Data'!$AR34</f>
        <v>360.29006952470638</v>
      </c>
      <c r="BQ285">
        <f>BK285*'Mexico-IO-Data'!$AR34</f>
        <v>890.56423721875649</v>
      </c>
      <c r="BR285">
        <f>(BO285*'Default-Data'!$F$19/general_dollar_index)/'Mexico-IO-Data'!$AS34</f>
        <v>0</v>
      </c>
      <c r="BS285">
        <f>(BP285*'Default-Data'!$F$19/general_dollar_index)/'Mexico-IO-Data'!$AS34</f>
        <v>0.25902884510368379</v>
      </c>
      <c r="BT285">
        <f>(BQ285*'Default-Data'!$F$19/general_dollar_index)/'Mexico-IO-Data'!$AS34</f>
        <v>0.64026695534998324</v>
      </c>
      <c r="CG285" t="s">
        <v>292</v>
      </c>
      <c r="CH285">
        <f>'General Impact Estimates'!C31</f>
        <v>0</v>
      </c>
      <c r="CK285" s="84">
        <v>9019.6242841705916</v>
      </c>
      <c r="CL285" s="84">
        <v>7884.891684437438</v>
      </c>
      <c r="CM285">
        <f>CH285*'Philippines-IO-Data'!$AN34</f>
        <v>0</v>
      </c>
      <c r="CN285">
        <f>CK285*'Philippines-IO-Data'!$AN34</f>
        <v>3381.1224043283482</v>
      </c>
      <c r="CO285">
        <f>CL285*'Philippines-IO-Data'!$AN34</f>
        <v>2955.7532653263106</v>
      </c>
      <c r="CP285">
        <f>CH285*'Philippines-IO-Data'!AO34</f>
        <v>0</v>
      </c>
      <c r="CQ285">
        <f>CK285*'Philippines-IO-Data'!$AO34</f>
        <v>1273.695763366866</v>
      </c>
      <c r="CR285">
        <f>CL285*'Philippines-IO-Data'!$AO34</f>
        <v>1113.4558177439767</v>
      </c>
      <c r="CS285" s="20">
        <f>(CP285*'Default-Data'!$F$19/general_dollar_index)/'Philippines-IO-Data'!$AP34</f>
        <v>0</v>
      </c>
      <c r="CT285" s="20">
        <f>(CQ285*'Default-Data'!$F$19/general_dollar_index)/'Philippines-IO-Data'!$AP34</f>
        <v>0.40826685924720629</v>
      </c>
      <c r="CU285" s="20">
        <f>(CR285*'Default-Data'!$F$19/general_dollar_index)/'Philippines-IO-Data'!$AP34</f>
        <v>0.35690399755999436</v>
      </c>
      <c r="DH285" t="s">
        <v>949</v>
      </c>
      <c r="DI285">
        <f>'General Impact Estimates'!C31</f>
        <v>0</v>
      </c>
      <c r="DL285" s="84">
        <v>2356.651100151149</v>
      </c>
      <c r="DM285" s="84">
        <v>7949.0982999711923</v>
      </c>
      <c r="DN285">
        <f>DI285*'SouthAfrica-IO-Data'!AR34</f>
        <v>0</v>
      </c>
      <c r="DO285">
        <f>DL285*'SouthAfrica-IO-Data'!$AR34</f>
        <v>1058.2849780348204</v>
      </c>
      <c r="DP285">
        <f>DM285*'SouthAfrica-IO-Data'!$AR34</f>
        <v>3569.6464865936632</v>
      </c>
      <c r="DQ285">
        <f>DI285*'SouthAfrica-IO-Data'!AS34</f>
        <v>0</v>
      </c>
      <c r="DR285">
        <f>DL285*'SouthAfrica-IO-Data'!$AS34</f>
        <v>405.9429545545309</v>
      </c>
      <c r="DS285">
        <f>DM285*'SouthAfrica-IO-Data'!$AS34</f>
        <v>1369.2652466577431</v>
      </c>
      <c r="DT285">
        <f>(DQ285*'Default-Data'!$F$19/general_dollar_index)/'SouthAfrica-IO-Data'!$AT34</f>
        <v>0</v>
      </c>
      <c r="DU285">
        <f>(DR285*'Default-Data'!$F$19/general_dollar_index)/'SouthAfrica-IO-Data'!$AT34</f>
        <v>4.3750092156502607E-2</v>
      </c>
      <c r="DV285">
        <f>(DS285*'Default-Data'!$F$19/general_dollar_index)/'SouthAfrica-IO-Data'!$AT34</f>
        <v>0.14757117978241779</v>
      </c>
      <c r="EI285" t="s">
        <v>150</v>
      </c>
      <c r="EJ285">
        <f>'General Impact Estimates'!C31</f>
        <v>0</v>
      </c>
      <c r="EM285" s="84">
        <v>4375.1835252654037</v>
      </c>
      <c r="EN285" s="84">
        <v>10362.387140008323</v>
      </c>
      <c r="EO285">
        <f>EJ285*'Zambia-IO-Data'!BO32</f>
        <v>0</v>
      </c>
      <c r="EP285">
        <f>EM285*'Zambia-IO-Data'!$BO32</f>
        <v>265.42414754928637</v>
      </c>
      <c r="EQ285">
        <f>EN285*'Zambia-IO-Data'!$BO32</f>
        <v>628.64283459870455</v>
      </c>
      <c r="ER285">
        <f>EJ285*'Zambia-IO-Data'!BN32</f>
        <v>0</v>
      </c>
      <c r="ES285">
        <f>EM285*'Zambia-IO-Data'!$BN32</f>
        <v>116.74711855923054</v>
      </c>
      <c r="ET285">
        <f>EN285*'Zambia-IO-Data'!$BN32</f>
        <v>276.50927852627876</v>
      </c>
      <c r="EU285">
        <f>(ER285*'Default-Data'!$F$19/general_dollar_index)/'Zambia-IO-Data'!$BP32</f>
        <v>0</v>
      </c>
      <c r="EV285">
        <f>(ES285*'Default-Data'!$F$19/general_dollar_index)/'Zambia-IO-Data'!$BP32</f>
        <v>0.41855091281540291</v>
      </c>
      <c r="EW285">
        <f>(ET285*'Default-Data'!$F$19/general_dollar_index)/'Zambia-IO-Data'!$BP32</f>
        <v>0.99131535199634335</v>
      </c>
      <c r="FJ285" t="s">
        <v>292</v>
      </c>
      <c r="FK285">
        <f>'General Impact Estimates'!C31</f>
        <v>0</v>
      </c>
      <c r="FN285">
        <v>14349.014635793268</v>
      </c>
      <c r="FO285">
        <v>14241.149216491482</v>
      </c>
      <c r="FP285">
        <f>FK285*CustomRegion1!C30</f>
        <v>0</v>
      </c>
      <c r="FQ285">
        <f>FN285*CustomRegion1!$C30</f>
        <v>5378.9130607425641</v>
      </c>
      <c r="FR285">
        <f>FO285*CustomRegion1!$C30</f>
        <v>5338.478318189751</v>
      </c>
      <c r="FS285">
        <f>FK285*CustomRegion1!D30</f>
        <v>0</v>
      </c>
      <c r="FT285">
        <f>FN285*CustomRegion1!$D30</f>
        <v>2026.279429640306</v>
      </c>
      <c r="FU285">
        <f>FO285*CustomRegion1!$D30</f>
        <v>2011.047339782684</v>
      </c>
      <c r="FV285">
        <f>(FT285*'Default-Data'!$C$58/general_dollar_index)/CustomRegion1!$E30</f>
        <v>0.65221185622386868</v>
      </c>
      <c r="FW285">
        <f>(FU285*'Default-Data'!$C$58/general_dollar_index)/CustomRegion1!$E30</f>
        <v>0.6473090035102268</v>
      </c>
      <c r="FX285">
        <f>(FV285*'Default-Data'!$C$58/general_dollar_index)/CustomRegion1!$E30</f>
        <v>2.0993170989970297E-4</v>
      </c>
      <c r="GK285" t="s">
        <v>55</v>
      </c>
      <c r="GL285">
        <f>'General Impact Estimates'!C31</f>
        <v>0</v>
      </c>
      <c r="GO285">
        <v>1617.2313713547767</v>
      </c>
      <c r="GP285">
        <v>1275.2664096667934</v>
      </c>
      <c r="GQ285">
        <f>GL285*CustomRegion2!C34</f>
        <v>0</v>
      </c>
      <c r="GR285">
        <f>GO285*CustomRegion2!$C34</f>
        <v>788.06479748778725</v>
      </c>
      <c r="GS285">
        <f>GP285*CustomRegion2!$C34</f>
        <v>621.42781959216086</v>
      </c>
      <c r="GT285">
        <f>GL285*CustomRegion2!D34</f>
        <v>0</v>
      </c>
      <c r="GU285">
        <f>GO285*CustomRegion2!$D34</f>
        <v>325.20795011381892</v>
      </c>
      <c r="GV285">
        <f>GP285*CustomRegion2!$D34</f>
        <v>256.44244990704408</v>
      </c>
      <c r="GW285">
        <f>(GT285*'Default-Data'!$C$59/general_dollar_index)/CustomRegion2!$E34</f>
        <v>0</v>
      </c>
      <c r="GX285">
        <f>(GU285*'Default-Data'!$C$59/general_dollar_index)/CustomRegion2!$E34</f>
        <v>0.11411360153569913</v>
      </c>
      <c r="GY285">
        <f>(GV285*'Default-Data'!$C$59/general_dollar_index)/CustomRegion2!$E34</f>
        <v>8.9984182537016733E-2</v>
      </c>
      <c r="HL285" t="s">
        <v>150</v>
      </c>
      <c r="HM285">
        <f>'General Impact Estimates'!C31</f>
        <v>0</v>
      </c>
      <c r="HP285">
        <v>4375.1835252654037</v>
      </c>
      <c r="HQ285">
        <v>10362.387140008323</v>
      </c>
      <c r="HR285">
        <f>HM285*CustomRegion3!D33</f>
        <v>0</v>
      </c>
      <c r="HS285">
        <f>HP285*CustomRegion3!$D33</f>
        <v>265.42414754928637</v>
      </c>
      <c r="HT285">
        <f>HQ285*CustomRegion3!$D33</f>
        <v>628.64283459870455</v>
      </c>
      <c r="HU285">
        <f>HM285*CustomRegion3!E33</f>
        <v>0</v>
      </c>
      <c r="HV285">
        <f>HP285*CustomRegion3!$E33</f>
        <v>116.74711855923054</v>
      </c>
      <c r="HW285">
        <f>HQ285*CustomRegion3!$E33</f>
        <v>276.50927852627876</v>
      </c>
      <c r="HX285">
        <f>(HU285*'Default-Data'!$C$60/general_dollar_index)/CustomRegion3!$F33</f>
        <v>0</v>
      </c>
      <c r="HY285">
        <f>(HV285*'Default-Data'!$C$60/general_dollar_index)/CustomRegion3!$F33</f>
        <v>0.42024609878650482</v>
      </c>
      <c r="HZ285">
        <f>(HW285*'Default-Data'!$C$60/general_dollar_index)/CustomRegion3!$F33</f>
        <v>0.99533030890167751</v>
      </c>
    </row>
    <row r="286" spans="30:234" x14ac:dyDescent="0.3">
      <c r="AD286">
        <v>285</v>
      </c>
      <c r="AE286" t="s">
        <v>293</v>
      </c>
      <c r="AF286">
        <f>'General Impact Estimates'!C32</f>
        <v>0</v>
      </c>
      <c r="AI286" s="84">
        <v>50018.605241357844</v>
      </c>
      <c r="AJ286" s="84">
        <v>21038.185192242163</v>
      </c>
      <c r="AK286">
        <f>'Colombia-IO-Data'!$AN35*Calculations!AF286</f>
        <v>0</v>
      </c>
      <c r="AL286">
        <f>AI286*'Colombia-IO-Data'!$AN35</f>
        <v>21818.941676226284</v>
      </c>
      <c r="AM286">
        <f>AJ286*'Colombia-IO-Data'!$AN35</f>
        <v>9177.2038318179621</v>
      </c>
      <c r="AN286">
        <f>AK286*'Colombia-IO-Data'!$AO35</f>
        <v>0</v>
      </c>
      <c r="AO286">
        <f>AL286*'Colombia-IO-Data'!$AO35</f>
        <v>5518.5793106771034</v>
      </c>
      <c r="AP286">
        <f>AM286*'Colombia-IO-Data'!$AO35</f>
        <v>2321.1541580552321</v>
      </c>
      <c r="AQ286">
        <f>(AN286*'Default-Data'!$F$19/general_dollar_index)/'Colombia-IO-Data'!$AP35</f>
        <v>0</v>
      </c>
      <c r="AR286">
        <f>(AO286*'Default-Data'!$F$19/general_dollar_index)/'Colombia-IO-Data'!$AP35</f>
        <v>1.2732213554425642</v>
      </c>
      <c r="AS286">
        <f>(AP286*'Default-Data'!$F$19/general_dollar_index)/'Colombia-IO-Data'!$AP35</f>
        <v>0.53552606149781334</v>
      </c>
      <c r="BF286" t="s">
        <v>950</v>
      </c>
      <c r="BG286">
        <f>'General Impact Estimates'!C32</f>
        <v>0</v>
      </c>
      <c r="BJ286" s="84">
        <v>26997.033962203343</v>
      </c>
      <c r="BK286" s="84">
        <v>16235.138720838317</v>
      </c>
      <c r="BL286">
        <f>BG286*'Mexico-IO-Data'!AQ35</f>
        <v>0</v>
      </c>
      <c r="BM286">
        <f>BJ286*'Mexico-IO-Data'!$AQ35</f>
        <v>19731.999665611009</v>
      </c>
      <c r="BN286">
        <f>BK286*'Mexico-IO-Data'!$AQ35</f>
        <v>11866.183235507724</v>
      </c>
      <c r="BO286">
        <f>BG286*'Mexico-IO-Data'!AR35</f>
        <v>0</v>
      </c>
      <c r="BP286">
        <f>BJ286*'Mexico-IO-Data'!$AR35</f>
        <v>6365.8034871311474</v>
      </c>
      <c r="BQ286">
        <f>BK286*'Mexico-IO-Data'!$AR35</f>
        <v>3828.1873048670145</v>
      </c>
      <c r="BR286">
        <f>(BO286*'Default-Data'!$F$19/general_dollar_index)/'Mexico-IO-Data'!$AS35</f>
        <v>0</v>
      </c>
      <c r="BS286">
        <f>(BP286*'Default-Data'!$F$19/general_dollar_index)/'Mexico-IO-Data'!$AS35</f>
        <v>0.9009032984420432</v>
      </c>
      <c r="BT286">
        <f>(BQ286*'Default-Data'!$F$19/general_dollar_index)/'Mexico-IO-Data'!$AS35</f>
        <v>0.54177396097455066</v>
      </c>
      <c r="CG286" t="s">
        <v>293</v>
      </c>
      <c r="CH286">
        <f>'General Impact Estimates'!C32</f>
        <v>0</v>
      </c>
      <c r="CK286" s="84">
        <v>15450.211877177684</v>
      </c>
      <c r="CL286" s="84">
        <v>6538.9362122268831</v>
      </c>
      <c r="CM286">
        <f>CH286*'Philippines-IO-Data'!$AN35</f>
        <v>0</v>
      </c>
      <c r="CN286">
        <f>CK286*'Philippines-IO-Data'!$AN35</f>
        <v>6829.3647361441635</v>
      </c>
      <c r="CO286">
        <f>CL286*'Philippines-IO-Data'!$AN35</f>
        <v>2890.3668593466496</v>
      </c>
      <c r="CP286">
        <f>CH286*'Philippines-IO-Data'!AO35</f>
        <v>0</v>
      </c>
      <c r="CQ286">
        <f>CK286*'Philippines-IO-Data'!$AO35</f>
        <v>2541.4165529896159</v>
      </c>
      <c r="CR286">
        <f>CL286*'Philippines-IO-Data'!$AO35</f>
        <v>1075.5943582394605</v>
      </c>
      <c r="CS286" s="20">
        <f>(CP286*'Default-Data'!$F$19/general_dollar_index)/'Philippines-IO-Data'!$AP35</f>
        <v>0</v>
      </c>
      <c r="CT286" s="20">
        <f>(CQ286*'Default-Data'!$F$19/general_dollar_index)/'Philippines-IO-Data'!$AP35</f>
        <v>0.81461851720792433</v>
      </c>
      <c r="CU286" s="20">
        <f>(CR286*'Default-Data'!$F$19/general_dollar_index)/'Philippines-IO-Data'!$AP35</f>
        <v>0.34476799177038275</v>
      </c>
      <c r="DH286" t="s">
        <v>950</v>
      </c>
      <c r="DI286">
        <f>'General Impact Estimates'!C32</f>
        <v>0</v>
      </c>
      <c r="DL286" s="84">
        <v>86178.959312016712</v>
      </c>
      <c r="DM286" s="84">
        <v>126125.36336767874</v>
      </c>
      <c r="DN286">
        <f>DI286*'SouthAfrica-IO-Data'!AR35</f>
        <v>0</v>
      </c>
      <c r="DO286">
        <f>DL286*'SouthAfrica-IO-Data'!$AR35</f>
        <v>45572.155066020343</v>
      </c>
      <c r="DP286">
        <f>DM286*'SouthAfrica-IO-Data'!$AR35</f>
        <v>66696.147911692751</v>
      </c>
      <c r="DQ286">
        <f>DI286*'SouthAfrica-IO-Data'!AS35</f>
        <v>0</v>
      </c>
      <c r="DR286">
        <f>DL286*'SouthAfrica-IO-Data'!$AS35</f>
        <v>15875.08078358023</v>
      </c>
      <c r="DS286">
        <f>DM286*'SouthAfrica-IO-Data'!$AS35</f>
        <v>23233.633224451329</v>
      </c>
      <c r="DT286">
        <f>(DQ286*'Default-Data'!$F$19/general_dollar_index)/'SouthAfrica-IO-Data'!$AT35</f>
        <v>0</v>
      </c>
      <c r="DU286">
        <f>(DR286*'Default-Data'!$F$19/general_dollar_index)/'SouthAfrica-IO-Data'!$AT35</f>
        <v>0.9203743531913402</v>
      </c>
      <c r="DV286">
        <f>(DS286*'Default-Data'!$F$19/general_dollar_index)/'SouthAfrica-IO-Data'!$AT35</f>
        <v>1.346994099920207</v>
      </c>
      <c r="EI286" t="s">
        <v>151</v>
      </c>
      <c r="EJ286">
        <f>'General Impact Estimates'!C32</f>
        <v>0</v>
      </c>
      <c r="EM286" s="84">
        <v>35720.121992559689</v>
      </c>
      <c r="EN286" s="84">
        <v>39248.73151700262</v>
      </c>
      <c r="EO286">
        <f>EJ286*'Zambia-IO-Data'!BO33</f>
        <v>0</v>
      </c>
      <c r="EP286">
        <f>EM286*'Zambia-IO-Data'!$BO33</f>
        <v>8075.2985374108257</v>
      </c>
      <c r="EQ286">
        <f>EN286*'Zambia-IO-Data'!$BO33</f>
        <v>8873.0162870244239</v>
      </c>
      <c r="ER286">
        <f>EJ286*'Zambia-IO-Data'!BN33</f>
        <v>0</v>
      </c>
      <c r="ES286">
        <f>EM286*'Zambia-IO-Data'!$BN33</f>
        <v>2972.9865319218643</v>
      </c>
      <c r="ET286">
        <f>EN286*'Zambia-IO-Data'!$BN33</f>
        <v>3266.6727795434472</v>
      </c>
      <c r="EU286">
        <f>(ER286*'Default-Data'!$F$19/general_dollar_index)/'Zambia-IO-Data'!$BP33</f>
        <v>0</v>
      </c>
      <c r="EV286">
        <f>(ES286*'Default-Data'!$F$19/general_dollar_index)/'Zambia-IO-Data'!$BP33</f>
        <v>7.6283387880790503</v>
      </c>
      <c r="EW286">
        <f>(ET286*'Default-Data'!$F$19/general_dollar_index)/'Zambia-IO-Data'!$BP33</f>
        <v>8.3819036529722855</v>
      </c>
      <c r="FJ286" t="s">
        <v>293</v>
      </c>
      <c r="FK286">
        <f>'General Impact Estimates'!C32</f>
        <v>0</v>
      </c>
      <c r="FN286">
        <v>36708.755804702305</v>
      </c>
      <c r="FO286">
        <v>17196.335073691298</v>
      </c>
      <c r="FP286">
        <f>FK286*CustomRegion1!C31</f>
        <v>0</v>
      </c>
      <c r="FQ286">
        <f>FN286*CustomRegion1!$C31</f>
        <v>16226.151744279938</v>
      </c>
      <c r="FR286">
        <f>FO286*CustomRegion1!$C31</f>
        <v>7601.1931277565991</v>
      </c>
      <c r="FS286">
        <f>FK286*CustomRegion1!D31</f>
        <v>0</v>
      </c>
      <c r="FT286">
        <f>FN286*CustomRegion1!$D31</f>
        <v>6038.2498559473433</v>
      </c>
      <c r="FU286">
        <f>FO286*CustomRegion1!$D31</f>
        <v>2828.6376235131784</v>
      </c>
      <c r="FV286">
        <f>(FT286*'Default-Data'!$C$58/general_dollar_index)/CustomRegion1!$E31</f>
        <v>1.9435711034139129</v>
      </c>
      <c r="FW286">
        <f>(FU286*'Default-Data'!$C$58/general_dollar_index)/CustomRegion1!$E31</f>
        <v>0.91047215306513463</v>
      </c>
      <c r="FX286">
        <f>(FV286*'Default-Data'!$C$58/general_dollar_index)/CustomRegion1!$E31</f>
        <v>6.2558998453914202E-4</v>
      </c>
      <c r="GK286" t="s">
        <v>56</v>
      </c>
      <c r="GL286">
        <f>'General Impact Estimates'!C32</f>
        <v>0</v>
      </c>
      <c r="GO286">
        <v>174833.54746656859</v>
      </c>
      <c r="GP286">
        <v>91865.614717349352</v>
      </c>
      <c r="GQ286">
        <f>GL286*CustomRegion2!C35</f>
        <v>0</v>
      </c>
      <c r="GR286">
        <f>GO286*CustomRegion2!$C35</f>
        <v>128268.82382480301</v>
      </c>
      <c r="GS286">
        <f>GP286*CustomRegion2!$C35</f>
        <v>67398.359871352135</v>
      </c>
      <c r="GT286">
        <f>GL286*CustomRegion2!D35</f>
        <v>0</v>
      </c>
      <c r="GU286">
        <f>GO286*CustomRegion2!$D35</f>
        <v>31239.790200117186</v>
      </c>
      <c r="GV286">
        <f>GP286*CustomRegion2!$D35</f>
        <v>16414.827542886542</v>
      </c>
      <c r="GW286">
        <f>(GT286*'Default-Data'!$C$59/general_dollar_index)/CustomRegion2!$E35</f>
        <v>0</v>
      </c>
      <c r="GX286">
        <f>(GU286*'Default-Data'!$C$59/general_dollar_index)/CustomRegion2!$E35</f>
        <v>6.5835154146301953</v>
      </c>
      <c r="GY286">
        <f>(GV286*'Default-Data'!$C$59/general_dollar_index)/CustomRegion2!$E35</f>
        <v>3.4592828397639002</v>
      </c>
      <c r="HL286" t="s">
        <v>151</v>
      </c>
      <c r="HM286">
        <f>'General Impact Estimates'!C32</f>
        <v>0</v>
      </c>
      <c r="HP286">
        <v>35720.121992559689</v>
      </c>
      <c r="HQ286">
        <v>39248.73151700262</v>
      </c>
      <c r="HR286">
        <f>HM286*CustomRegion3!D34</f>
        <v>0</v>
      </c>
      <c r="HS286">
        <f>HP286*CustomRegion3!$D34</f>
        <v>8075.2985374108257</v>
      </c>
      <c r="HT286">
        <f>HQ286*CustomRegion3!$D34</f>
        <v>8873.0162870244239</v>
      </c>
      <c r="HU286">
        <f>HM286*CustomRegion3!E34</f>
        <v>0</v>
      </c>
      <c r="HV286">
        <f>HP286*CustomRegion3!$E34</f>
        <v>2972.9865319218643</v>
      </c>
      <c r="HW286">
        <f>HQ286*CustomRegion3!$E34</f>
        <v>3266.6727795434472</v>
      </c>
      <c r="HX286">
        <f>(HU286*'Default-Data'!$C$60/general_dollar_index)/CustomRegion3!$F34</f>
        <v>0</v>
      </c>
      <c r="HY286">
        <f>(HV286*'Default-Data'!$C$60/general_dollar_index)/CustomRegion3!$F34</f>
        <v>7.6592345584630621</v>
      </c>
      <c r="HZ286">
        <f>(HW286*'Default-Data'!$C$60/general_dollar_index)/CustomRegion3!$F34</f>
        <v>8.4158514596753431</v>
      </c>
    </row>
    <row r="287" spans="30:234" x14ac:dyDescent="0.3">
      <c r="AD287">
        <v>286</v>
      </c>
      <c r="AE287" t="s">
        <v>294</v>
      </c>
      <c r="AF287">
        <f>'General Impact Estimates'!C33</f>
        <v>0</v>
      </c>
      <c r="AI287" s="84">
        <v>5339.0829919479656</v>
      </c>
      <c r="AJ287" s="84">
        <v>12734.654143700092</v>
      </c>
      <c r="AK287">
        <f>'Colombia-IO-Data'!$AN36*Calculations!AF287</f>
        <v>0</v>
      </c>
      <c r="AL287">
        <f>AI287*'Colombia-IO-Data'!$AN36</f>
        <v>2919.0378926837093</v>
      </c>
      <c r="AM287">
        <f>AJ287*'Colombia-IO-Data'!$AN36</f>
        <v>6962.4199608329427</v>
      </c>
      <c r="AN287">
        <f>AK287*'Colombia-IO-Data'!$AO36</f>
        <v>0</v>
      </c>
      <c r="AO287">
        <f>AL287*'Colombia-IO-Data'!$AO36</f>
        <v>708.54473234106456</v>
      </c>
      <c r="AP287">
        <f>AM287*'Colombia-IO-Data'!$AO36</f>
        <v>1690.0040934579931</v>
      </c>
      <c r="AQ287">
        <f>(AN287*'Default-Data'!$F$19/general_dollar_index)/'Colombia-IO-Data'!$AP36</f>
        <v>0</v>
      </c>
      <c r="AR287">
        <f>(AO287*'Default-Data'!$F$19/general_dollar_index)/'Colombia-IO-Data'!$AP36</f>
        <v>0.16347219704853561</v>
      </c>
      <c r="AS287">
        <f>(AP287*'Default-Data'!$F$19/general_dollar_index)/'Colombia-IO-Data'!$AP36</f>
        <v>0.38991000789151636</v>
      </c>
      <c r="BF287" t="s">
        <v>951</v>
      </c>
      <c r="BG287">
        <f>'General Impact Estimates'!C33</f>
        <v>0</v>
      </c>
      <c r="BJ287" s="84">
        <v>3040.1009243344301</v>
      </c>
      <c r="BK287" s="84">
        <v>6327.8060064044948</v>
      </c>
      <c r="BL287">
        <f>BG287*'Mexico-IO-Data'!AQ36</f>
        <v>0</v>
      </c>
      <c r="BM287">
        <f>BJ287*'Mexico-IO-Data'!$AQ36</f>
        <v>1854.8897343186684</v>
      </c>
      <c r="BN287">
        <f>BK287*'Mexico-IO-Data'!$AQ36</f>
        <v>3860.8528776423354</v>
      </c>
      <c r="BO287">
        <f>BG287*'Mexico-IO-Data'!AR36</f>
        <v>0</v>
      </c>
      <c r="BP287">
        <f>BJ287*'Mexico-IO-Data'!$AR36</f>
        <v>474.17955792348471</v>
      </c>
      <c r="BQ287">
        <f>BK287*'Mexico-IO-Data'!$AR36</f>
        <v>986.97915938411097</v>
      </c>
      <c r="BR287">
        <f>(BO287*'Default-Data'!$F$19/general_dollar_index)/'Mexico-IO-Data'!$AS36</f>
        <v>0</v>
      </c>
      <c r="BS287">
        <f>(BP287*'Default-Data'!$F$19/general_dollar_index)/'Mexico-IO-Data'!$AS36</f>
        <v>3.9603240235918248E-2</v>
      </c>
      <c r="BT287">
        <f>(BQ287*'Default-Data'!$F$19/general_dollar_index)/'Mexico-IO-Data'!$AS36</f>
        <v>8.2432007250807932E-2</v>
      </c>
      <c r="CG287" t="s">
        <v>294</v>
      </c>
      <c r="CH287">
        <f>'General Impact Estimates'!C33</f>
        <v>0</v>
      </c>
      <c r="CK287" s="84">
        <v>3141.7597720164413</v>
      </c>
      <c r="CL287" s="84">
        <v>5788.8261273934459</v>
      </c>
      <c r="CM287">
        <f>CH287*'Philippines-IO-Data'!$AN36</f>
        <v>0</v>
      </c>
      <c r="CN287">
        <f>CK287*'Philippines-IO-Data'!$AN36</f>
        <v>1902.9571013050879</v>
      </c>
      <c r="CO287">
        <f>CL287*'Philippines-IO-Data'!$AN36</f>
        <v>3506.2794696978322</v>
      </c>
      <c r="CP287">
        <f>CH287*'Philippines-IO-Data'!AO36</f>
        <v>0</v>
      </c>
      <c r="CQ287">
        <f>CK287*'Philippines-IO-Data'!$AO36</f>
        <v>337.43799555309113</v>
      </c>
      <c r="CR287">
        <f>CL287*'Philippines-IO-Data'!$AO36</f>
        <v>621.74387183629176</v>
      </c>
      <c r="CS287" s="20">
        <f>(CP287*'Default-Data'!$F$19/general_dollar_index)/'Philippines-IO-Data'!$AP36</f>
        <v>0</v>
      </c>
      <c r="CT287" s="20">
        <f>(CQ287*'Default-Data'!$F$19/general_dollar_index)/'Philippines-IO-Data'!$AP36</f>
        <v>8.8049591590535714E-2</v>
      </c>
      <c r="CU287" s="20">
        <f>(CR287*'Default-Data'!$F$19/general_dollar_index)/'Philippines-IO-Data'!$AP36</f>
        <v>0.16223512085345654</v>
      </c>
      <c r="DH287" t="s">
        <v>951</v>
      </c>
      <c r="DI287">
        <f>'General Impact Estimates'!C33</f>
        <v>0</v>
      </c>
      <c r="DL287" s="84">
        <v>13511.340784857299</v>
      </c>
      <c r="DM287" s="84">
        <v>36264.542201139884</v>
      </c>
      <c r="DN287">
        <f>DI287*'SouthAfrica-IO-Data'!AR36</f>
        <v>0</v>
      </c>
      <c r="DO287">
        <f>DL287*'SouthAfrica-IO-Data'!$AR36</f>
        <v>5486.7004630997235</v>
      </c>
      <c r="DP287">
        <f>DM287*'SouthAfrica-IO-Data'!$AR36</f>
        <v>14726.346086399533</v>
      </c>
      <c r="DQ287">
        <f>DI287*'SouthAfrica-IO-Data'!AS36</f>
        <v>0</v>
      </c>
      <c r="DR287">
        <f>DL287*'SouthAfrica-IO-Data'!$AS36</f>
        <v>1795.4919758396043</v>
      </c>
      <c r="DS287">
        <f>DM287*'SouthAfrica-IO-Data'!$AS36</f>
        <v>4819.1142216335602</v>
      </c>
      <c r="DT287">
        <f>(DQ287*'Default-Data'!$F$19/general_dollar_index)/'SouthAfrica-IO-Data'!$AT36</f>
        <v>0</v>
      </c>
      <c r="DU287">
        <f>(DR287*'Default-Data'!$F$19/general_dollar_index)/'SouthAfrica-IO-Data'!$AT36</f>
        <v>0.10409551853322484</v>
      </c>
      <c r="DV287">
        <f>(DS287*'Default-Data'!$F$19/general_dollar_index)/'SouthAfrica-IO-Data'!$AT36</f>
        <v>0.27939316940539588</v>
      </c>
      <c r="EI287" t="s">
        <v>152</v>
      </c>
      <c r="EJ287">
        <f>'General Impact Estimates'!C33</f>
        <v>0</v>
      </c>
      <c r="EM287" s="84">
        <v>110.60832384967863</v>
      </c>
      <c r="EN287" s="84">
        <v>130.91333431438238</v>
      </c>
      <c r="EO287">
        <f>EJ287*'Zambia-IO-Data'!BO34</f>
        <v>0</v>
      </c>
      <c r="EP287">
        <f>EM287*'Zambia-IO-Data'!$BO34</f>
        <v>48.34457339525153</v>
      </c>
      <c r="EQ287">
        <f>EN287*'Zambia-IO-Data'!$BO34</f>
        <v>57.219466663106374</v>
      </c>
      <c r="ER287">
        <f>EJ287*'Zambia-IO-Data'!BN34</f>
        <v>0</v>
      </c>
      <c r="ES287">
        <f>EM287*'Zambia-IO-Data'!$BN34</f>
        <v>33.881781922072413</v>
      </c>
      <c r="ET287">
        <f>EN287*'Zambia-IO-Data'!$BN34</f>
        <v>40.101656815262828</v>
      </c>
      <c r="EU287">
        <f>(ER287*'Default-Data'!$F$19/general_dollar_index)/'Zambia-IO-Data'!$BP34</f>
        <v>0</v>
      </c>
      <c r="EV287">
        <f>(ES287*'Default-Data'!$F$19/general_dollar_index)/'Zambia-IO-Data'!$BP34</f>
        <v>0.10126343286537098</v>
      </c>
      <c r="EW287">
        <f>(ET287*'Default-Data'!$F$19/general_dollar_index)/'Zambia-IO-Data'!$BP34</f>
        <v>0.11985294758234279</v>
      </c>
      <c r="FJ287" t="s">
        <v>294</v>
      </c>
      <c r="FK287">
        <f>'General Impact Estimates'!C33</f>
        <v>0</v>
      </c>
      <c r="FN287">
        <v>6390.0967968384948</v>
      </c>
      <c r="FO287">
        <v>11036.704154112333</v>
      </c>
      <c r="FP287">
        <f>FK287*CustomRegion1!C32</f>
        <v>0</v>
      </c>
      <c r="FQ287">
        <f>FN287*CustomRegion1!$C32</f>
        <v>3870.4678142104221</v>
      </c>
      <c r="FR287">
        <f>FO287*CustomRegion1!$C32</f>
        <v>6684.9078443676499</v>
      </c>
      <c r="FS287">
        <f>FK287*CustomRegion1!D32</f>
        <v>0</v>
      </c>
      <c r="FT287">
        <f>FN287*CustomRegion1!$D32</f>
        <v>686.32282891937348</v>
      </c>
      <c r="FU287">
        <f>FO287*CustomRegion1!$D32</f>
        <v>1185.3876800026233</v>
      </c>
      <c r="FV287">
        <f>(FT287*'Default-Data'!$C$58/general_dollar_index)/CustomRegion1!$E32</f>
        <v>0.17983438678761426</v>
      </c>
      <c r="FW287">
        <f>(FU287*'Default-Data'!$C$58/general_dollar_index)/CustomRegion1!$E32</f>
        <v>0.31060232525633685</v>
      </c>
      <c r="FX287">
        <f>(FV287*'Default-Data'!$C$58/general_dollar_index)/CustomRegion1!$E32</f>
        <v>4.712127487030812E-5</v>
      </c>
      <c r="GK287" t="s">
        <v>57</v>
      </c>
      <c r="GL287">
        <f>'General Impact Estimates'!C33</f>
        <v>0</v>
      </c>
      <c r="GO287">
        <v>3786.4263297570051</v>
      </c>
      <c r="GP287">
        <v>22823.911528290409</v>
      </c>
      <c r="GQ287">
        <f>GL287*CustomRegion2!C36</f>
        <v>0</v>
      </c>
      <c r="GR287">
        <f>GO287*CustomRegion2!$C36</f>
        <v>2722.9572365313074</v>
      </c>
      <c r="GS287">
        <f>GP287*CustomRegion2!$C36</f>
        <v>16413.506998272194</v>
      </c>
      <c r="GT287">
        <f>GL287*CustomRegion2!D36</f>
        <v>0</v>
      </c>
      <c r="GU287">
        <f>GO287*CustomRegion2!$D36</f>
        <v>752.34314355911715</v>
      </c>
      <c r="GV287">
        <f>GP287*CustomRegion2!$D36</f>
        <v>4534.9920616601985</v>
      </c>
      <c r="GW287">
        <f>(GT287*'Default-Data'!$C$59/general_dollar_index)/CustomRegion2!$E36</f>
        <v>0</v>
      </c>
      <c r="GX287">
        <f>(GU287*'Default-Data'!$C$59/general_dollar_index)/CustomRegion2!$E36</f>
        <v>0.5408935523948144</v>
      </c>
      <c r="GY287">
        <f>(GV287*'Default-Data'!$C$59/general_dollar_index)/CustomRegion2!$E36</f>
        <v>3.2604111399347411</v>
      </c>
      <c r="HL287" t="s">
        <v>152</v>
      </c>
      <c r="HM287">
        <f>'General Impact Estimates'!C33</f>
        <v>0</v>
      </c>
      <c r="HP287">
        <v>110.60832384967863</v>
      </c>
      <c r="HQ287">
        <v>130.91333431438238</v>
      </c>
      <c r="HR287">
        <f>HM287*CustomRegion3!D35</f>
        <v>0</v>
      </c>
      <c r="HS287">
        <f>HP287*CustomRegion3!$D35</f>
        <v>48.34457339525153</v>
      </c>
      <c r="HT287">
        <f>HQ287*CustomRegion3!$D35</f>
        <v>57.219466663106374</v>
      </c>
      <c r="HU287">
        <f>HM287*CustomRegion3!E35</f>
        <v>0</v>
      </c>
      <c r="HV287">
        <f>HP287*CustomRegion3!$E35</f>
        <v>33.881781922072413</v>
      </c>
      <c r="HW287">
        <f>HQ287*CustomRegion3!$E35</f>
        <v>40.101656815262828</v>
      </c>
      <c r="HX287">
        <f>(HU287*'Default-Data'!$C$60/general_dollar_index)/CustomRegion3!$F35</f>
        <v>0</v>
      </c>
      <c r="HY287">
        <f>(HV287*'Default-Data'!$C$60/general_dollar_index)/CustomRegion3!$F35</f>
        <v>0.10167356302044414</v>
      </c>
      <c r="HZ287">
        <f>(HW287*'Default-Data'!$C$60/general_dollar_index)/CustomRegion3!$F35</f>
        <v>0.12033836770476025</v>
      </c>
    </row>
    <row r="288" spans="30:234" x14ac:dyDescent="0.3">
      <c r="AD288">
        <v>287</v>
      </c>
      <c r="AE288" t="s">
        <v>295</v>
      </c>
      <c r="AF288">
        <f>'General Impact Estimates'!C34</f>
        <v>0</v>
      </c>
      <c r="AI288" s="84">
        <v>19588.512468474659</v>
      </c>
      <c r="AJ288" s="84">
        <v>18959.903619020053</v>
      </c>
      <c r="AK288">
        <f>'Colombia-IO-Data'!$AN37*Calculations!AF288</f>
        <v>0</v>
      </c>
      <c r="AL288">
        <f>AI288*'Colombia-IO-Data'!$AN37</f>
        <v>13051.438822380716</v>
      </c>
      <c r="AM288">
        <f>AJ288*'Colombia-IO-Data'!$AN37</f>
        <v>12632.609166220369</v>
      </c>
      <c r="AN288">
        <f>AK288*'Colombia-IO-Data'!$AO37</f>
        <v>0</v>
      </c>
      <c r="AO288">
        <f>AL288*'Colombia-IO-Data'!$AO37</f>
        <v>4646.3393353583497</v>
      </c>
      <c r="AP288">
        <f>AM288*'Colombia-IO-Data'!$AO37</f>
        <v>4497.2351076393816</v>
      </c>
      <c r="AQ288">
        <f>(AN288*'Default-Data'!$F$19/general_dollar_index)/'Colombia-IO-Data'!$AP37</f>
        <v>0</v>
      </c>
      <c r="AR288">
        <f>(AO288*'Default-Data'!$F$19/general_dollar_index)/'Colombia-IO-Data'!$AP37</f>
        <v>0.67345946082346353</v>
      </c>
      <c r="AS288">
        <f>(AP288*'Default-Data'!$F$19/general_dollar_index)/'Colombia-IO-Data'!$AP37</f>
        <v>0.65184768312957908</v>
      </c>
      <c r="BF288" t="s">
        <v>952</v>
      </c>
      <c r="BG288">
        <f>'General Impact Estimates'!C34</f>
        <v>0</v>
      </c>
      <c r="BJ288" s="84">
        <v>13469.038260086996</v>
      </c>
      <c r="BK288" s="84">
        <v>9875.7994666143932</v>
      </c>
      <c r="BL288">
        <f>BG288*'Mexico-IO-Data'!AQ37</f>
        <v>0</v>
      </c>
      <c r="BM288">
        <f>BJ288*'Mexico-IO-Data'!$AQ37</f>
        <v>9156.1560847304954</v>
      </c>
      <c r="BN288">
        <f>BK288*'Mexico-IO-Data'!$AQ37</f>
        <v>6713.4979967927948</v>
      </c>
      <c r="BO288">
        <f>BG288*'Mexico-IO-Data'!AR37</f>
        <v>0</v>
      </c>
      <c r="BP288">
        <f>BJ288*'Mexico-IO-Data'!$AR37</f>
        <v>2486.6872369126531</v>
      </c>
      <c r="BQ288">
        <f>BK288*'Mexico-IO-Data'!$AR37</f>
        <v>1823.2945822651616</v>
      </c>
      <c r="BR288">
        <f>(BO288*'Default-Data'!$F$19/general_dollar_index)/'Mexico-IO-Data'!$AS37</f>
        <v>0</v>
      </c>
      <c r="BS288">
        <f>(BP288*'Default-Data'!$F$19/general_dollar_index)/'Mexico-IO-Data'!$AS37</f>
        <v>0.19455253106266401</v>
      </c>
      <c r="BT288">
        <f>(BQ288*'Default-Data'!$F$19/general_dollar_index)/'Mexico-IO-Data'!$AS37</f>
        <v>0.14265025797652811</v>
      </c>
      <c r="CG288" t="s">
        <v>295</v>
      </c>
      <c r="CH288">
        <f>'General Impact Estimates'!C34</f>
        <v>0</v>
      </c>
      <c r="CK288" s="84">
        <v>24865.336440469931</v>
      </c>
      <c r="CL288" s="84">
        <v>18242.367159886991</v>
      </c>
      <c r="CM288">
        <f>CH288*'Philippines-IO-Data'!$AN37</f>
        <v>0</v>
      </c>
      <c r="CN288">
        <f>CK288*'Philippines-IO-Data'!$AN37</f>
        <v>15858.966654745796</v>
      </c>
      <c r="CO288">
        <f>CL288*'Philippines-IO-Data'!$AN37</f>
        <v>11634.875449399307</v>
      </c>
      <c r="CP288">
        <f>CH288*'Philippines-IO-Data'!AO37</f>
        <v>0</v>
      </c>
      <c r="CQ288">
        <f>CK288*'Philippines-IO-Data'!$AO37</f>
        <v>3474.4912123075424</v>
      </c>
      <c r="CR288">
        <f>CL288*'Philippines-IO-Data'!$AO37</f>
        <v>2549.0483324229326</v>
      </c>
      <c r="CS288" s="20">
        <f>(CP288*'Default-Data'!$F$19/general_dollar_index)/'Philippines-IO-Data'!$AP37</f>
        <v>0</v>
      </c>
      <c r="CT288" s="20">
        <f>(CQ288*'Default-Data'!$F$19/general_dollar_index)/'Philippines-IO-Data'!$AP37</f>
        <v>0.90661850846743486</v>
      </c>
      <c r="CU288" s="20">
        <f>(CR288*'Default-Data'!$F$19/general_dollar_index)/'Philippines-IO-Data'!$AP37</f>
        <v>0.6651374995471202</v>
      </c>
      <c r="DH288" t="s">
        <v>952</v>
      </c>
      <c r="DI288">
        <f>'General Impact Estimates'!C34</f>
        <v>0</v>
      </c>
      <c r="DL288" s="84">
        <v>45717.66378637158</v>
      </c>
      <c r="DM288" s="84">
        <v>110346.92236587005</v>
      </c>
      <c r="DN288">
        <f>DI288*'SouthAfrica-IO-Data'!AR37</f>
        <v>0</v>
      </c>
      <c r="DO288">
        <f>DL288*'SouthAfrica-IO-Data'!$AR37</f>
        <v>26604.168980457107</v>
      </c>
      <c r="DP288">
        <f>DM288*'SouthAfrica-IO-Data'!$AR37</f>
        <v>64213.433626285077</v>
      </c>
      <c r="DQ288">
        <f>DI288*'SouthAfrica-IO-Data'!AS37</f>
        <v>0</v>
      </c>
      <c r="DR288">
        <f>DL288*'SouthAfrica-IO-Data'!$AS37</f>
        <v>13366.235968945964</v>
      </c>
      <c r="DS288">
        <f>DM288*'SouthAfrica-IO-Data'!$AS37</f>
        <v>32261.556707734795</v>
      </c>
      <c r="DT288">
        <f>(DQ288*'Default-Data'!$F$19/general_dollar_index)/'SouthAfrica-IO-Data'!$AT37</f>
        <v>0</v>
      </c>
      <c r="DU288">
        <f>(DR288*'Default-Data'!$F$19/general_dollar_index)/'SouthAfrica-IO-Data'!$AT37</f>
        <v>0.85926766393977561</v>
      </c>
      <c r="DV288">
        <f>(DS288*'Default-Data'!$F$19/general_dollar_index)/'SouthAfrica-IO-Data'!$AT37</f>
        <v>2.0739804782529161</v>
      </c>
      <c r="EI288" t="s">
        <v>153</v>
      </c>
      <c r="EJ288">
        <f>'General Impact Estimates'!C34</f>
        <v>0</v>
      </c>
      <c r="EM288" s="84">
        <v>12073.157078126353</v>
      </c>
      <c r="EN288" s="84">
        <v>7014.978652597305</v>
      </c>
      <c r="EO288">
        <f>EJ288*'Zambia-IO-Data'!BO35</f>
        <v>0</v>
      </c>
      <c r="EP288">
        <f>EM288*'Zambia-IO-Data'!$BO35</f>
        <v>4418.6730850433687</v>
      </c>
      <c r="EQ288">
        <f>EN288*'Zambia-IO-Data'!$BO35</f>
        <v>2567.4226852017364</v>
      </c>
      <c r="ER288">
        <f>EJ288*'Zambia-IO-Data'!BN35</f>
        <v>0</v>
      </c>
      <c r="ES288">
        <f>EM288*'Zambia-IO-Data'!$BN35</f>
        <v>3535.489729515848</v>
      </c>
      <c r="ET288">
        <f>EN288*'Zambia-IO-Data'!$BN35</f>
        <v>2054.2584527426402</v>
      </c>
      <c r="EU288">
        <f>(ER288*'Default-Data'!$F$19/general_dollar_index)/'Zambia-IO-Data'!$BP35</f>
        <v>0</v>
      </c>
      <c r="EV288">
        <f>(ES288*'Default-Data'!$F$19/general_dollar_index)/'Zambia-IO-Data'!$BP35</f>
        <v>8.5007793683599822</v>
      </c>
      <c r="EW288">
        <f>(ET288*'Default-Data'!$F$19/general_dollar_index)/'Zambia-IO-Data'!$BP35</f>
        <v>4.9392868338907885</v>
      </c>
      <c r="FJ288" t="s">
        <v>295</v>
      </c>
      <c r="FK288">
        <f>'General Impact Estimates'!C34</f>
        <v>0</v>
      </c>
      <c r="FN288">
        <v>45652.163527870711</v>
      </c>
      <c r="FO288">
        <v>37085.654623406284</v>
      </c>
      <c r="FP288">
        <f>FK288*CustomRegion1!C33</f>
        <v>0</v>
      </c>
      <c r="FQ288">
        <f>FN288*CustomRegion1!$C33</f>
        <v>29116.683815592925</v>
      </c>
      <c r="FR288">
        <f>FO288*CustomRegion1!$C33</f>
        <v>23653.014366006475</v>
      </c>
      <c r="FS288">
        <f>FK288*CustomRegion1!D33</f>
        <v>0</v>
      </c>
      <c r="FT288">
        <f>FN288*CustomRegion1!$D33</f>
        <v>6379.0828400878836</v>
      </c>
      <c r="FU288">
        <f>FO288*CustomRegion1!$D33</f>
        <v>5182.0646545517848</v>
      </c>
      <c r="FV288">
        <f>(FT288*'Default-Data'!$C$58/general_dollar_index)/CustomRegion1!$E33</f>
        <v>1.6714851997868827</v>
      </c>
      <c r="FW288">
        <f>(FU288*'Default-Data'!$C$58/general_dollar_index)/CustomRegion1!$E33</f>
        <v>1.3578353803448493</v>
      </c>
      <c r="FX288">
        <f>(FV288*'Default-Data'!$C$58/general_dollar_index)/CustomRegion1!$E33</f>
        <v>4.3797248650686969E-4</v>
      </c>
      <c r="GK288" t="s">
        <v>58</v>
      </c>
      <c r="GL288">
        <f>'General Impact Estimates'!C34</f>
        <v>0</v>
      </c>
      <c r="GO288">
        <v>45708.346813598211</v>
      </c>
      <c r="GP288">
        <v>56279.629173161316</v>
      </c>
      <c r="GQ288">
        <f>GL288*CustomRegion2!C37</f>
        <v>0</v>
      </c>
      <c r="GR288">
        <f>GO288*CustomRegion2!$C37</f>
        <v>28359.416219281928</v>
      </c>
      <c r="GS288">
        <f>GP288*CustomRegion2!$C37</f>
        <v>34918.292601947636</v>
      </c>
      <c r="GT288">
        <f>GL288*CustomRegion2!D37</f>
        <v>0</v>
      </c>
      <c r="GU288">
        <f>GO288*CustomRegion2!$D37</f>
        <v>9630.2291601091147</v>
      </c>
      <c r="GV288">
        <f>GP288*CustomRegion2!$D37</f>
        <v>11857.478201820793</v>
      </c>
      <c r="GW288">
        <f>(GT288*'Default-Data'!$C$59/general_dollar_index)/CustomRegion2!$E37</f>
        <v>0</v>
      </c>
      <c r="GX288">
        <f>(GU288*'Default-Data'!$C$59/general_dollar_index)/CustomRegion2!$E37</f>
        <v>1.3628924035487286</v>
      </c>
      <c r="GY288">
        <f>(GV288*'Default-Data'!$C$59/general_dollar_index)/CustomRegion2!$E37</f>
        <v>1.678097862244754</v>
      </c>
      <c r="HL288" t="s">
        <v>153</v>
      </c>
      <c r="HM288">
        <f>'General Impact Estimates'!C34</f>
        <v>0</v>
      </c>
      <c r="HP288">
        <v>12073.157078126353</v>
      </c>
      <c r="HQ288">
        <v>7014.978652597305</v>
      </c>
      <c r="HR288">
        <f>HM288*CustomRegion3!D36</f>
        <v>0</v>
      </c>
      <c r="HS288">
        <f>HP288*CustomRegion3!$D36</f>
        <v>4418.6730850433687</v>
      </c>
      <c r="HT288">
        <f>HQ288*CustomRegion3!$D36</f>
        <v>2567.4226852017364</v>
      </c>
      <c r="HU288">
        <f>HM288*CustomRegion3!E36</f>
        <v>0</v>
      </c>
      <c r="HV288">
        <f>HP288*CustomRegion3!$E36</f>
        <v>3535.489729515848</v>
      </c>
      <c r="HW288">
        <f>HQ288*CustomRegion3!$E36</f>
        <v>2054.2584527426402</v>
      </c>
      <c r="HX288">
        <f>(HU288*'Default-Data'!$C$60/general_dollar_index)/CustomRegion3!$F36</f>
        <v>0</v>
      </c>
      <c r="HY288">
        <f>(HV288*'Default-Data'!$C$60/general_dollar_index)/CustomRegion3!$F36</f>
        <v>8.535208637267182</v>
      </c>
      <c r="HZ288">
        <f>(HW288*'Default-Data'!$C$60/general_dollar_index)/CustomRegion3!$F36</f>
        <v>4.9592915919541216</v>
      </c>
    </row>
    <row r="289" spans="30:234" x14ac:dyDescent="0.3">
      <c r="AD289">
        <v>288</v>
      </c>
      <c r="AE289" t="s">
        <v>296</v>
      </c>
      <c r="AF289">
        <f>'General Impact Estimates'!C35</f>
        <v>0</v>
      </c>
      <c r="AI289" s="84">
        <v>10478.313257078578</v>
      </c>
      <c r="AJ289" s="84">
        <v>25645.705129955622</v>
      </c>
      <c r="AK289">
        <f>'Colombia-IO-Data'!$AN38*Calculations!AF289</f>
        <v>0</v>
      </c>
      <c r="AL289">
        <f>AI289*'Colombia-IO-Data'!$AN38</f>
        <v>9293.0092716444851</v>
      </c>
      <c r="AM289">
        <f>AJ289*'Colombia-IO-Data'!$AN38</f>
        <v>22744.669843644751</v>
      </c>
      <c r="AN289">
        <f>AK289*'Colombia-IO-Data'!$AO38</f>
        <v>0</v>
      </c>
      <c r="AO289">
        <f>AL289*'Colombia-IO-Data'!$AO38</f>
        <v>306.17863553541486</v>
      </c>
      <c r="AP289">
        <f>AM289*'Colombia-IO-Data'!$AO38</f>
        <v>749.37318740007174</v>
      </c>
      <c r="AQ289">
        <f>(AN289*'Default-Data'!$F$19/general_dollar_index)/'Colombia-IO-Data'!$AP38</f>
        <v>0</v>
      </c>
      <c r="AR289">
        <f>(AO289*'Default-Data'!$F$19/general_dollar_index)/'Colombia-IO-Data'!$AP38</f>
        <v>6.6348325025460578E-2</v>
      </c>
      <c r="AS289">
        <f>(AP289*'Default-Data'!$F$19/general_dollar_index)/'Colombia-IO-Data'!$AP38</f>
        <v>0.16238773719805935</v>
      </c>
      <c r="BF289" t="s">
        <v>953</v>
      </c>
      <c r="BG289">
        <f>'General Impact Estimates'!C35</f>
        <v>0</v>
      </c>
      <c r="BJ289" s="84">
        <v>5335.8010614502773</v>
      </c>
      <c r="BK289" s="84">
        <v>17647.80605905057</v>
      </c>
      <c r="BL289">
        <f>BG289*'Mexico-IO-Data'!AQ38</f>
        <v>0</v>
      </c>
      <c r="BM289">
        <f>BJ289*'Mexico-IO-Data'!$AQ38</f>
        <v>4931.2704573111105</v>
      </c>
      <c r="BN289">
        <f>BK289*'Mexico-IO-Data'!$AQ38</f>
        <v>16309.848072127766</v>
      </c>
      <c r="BO289">
        <f>BG289*'Mexico-IO-Data'!AR38</f>
        <v>0</v>
      </c>
      <c r="BP289">
        <f>BJ289*'Mexico-IO-Data'!$AR38</f>
        <v>70.649619260837071</v>
      </c>
      <c r="BQ289">
        <f>BK289*'Mexico-IO-Data'!$AR38</f>
        <v>233.66890266372332</v>
      </c>
      <c r="BR289">
        <f>(BO289*'Default-Data'!$F$19/general_dollar_index)/'Mexico-IO-Data'!$AS38</f>
        <v>0</v>
      </c>
      <c r="BS289">
        <f>(BP289*'Default-Data'!$F$19/general_dollar_index)/'Mexico-IO-Data'!$AS38</f>
        <v>3.1215463268900349E-2</v>
      </c>
      <c r="BT289">
        <f>(BQ289*'Default-Data'!$F$19/general_dollar_index)/'Mexico-IO-Data'!$AS38</f>
        <v>0.1032430623759498</v>
      </c>
      <c r="CG289" t="s">
        <v>296</v>
      </c>
      <c r="CH289">
        <f>'General Impact Estimates'!C35</f>
        <v>0</v>
      </c>
      <c r="CK289" s="84">
        <v>5013.2360736798437</v>
      </c>
      <c r="CL289" s="84">
        <v>19645.666726334734</v>
      </c>
      <c r="CM289">
        <f>CH289*'Philippines-IO-Data'!$AN38</f>
        <v>0</v>
      </c>
      <c r="CN289">
        <f>CK289*'Philippines-IO-Data'!$AN38</f>
        <v>4068.0930120826897</v>
      </c>
      <c r="CO289">
        <f>CL289*'Philippines-IO-Data'!$AN38</f>
        <v>15941.878330186857</v>
      </c>
      <c r="CP289">
        <f>CH289*'Philippines-IO-Data'!AO38</f>
        <v>0</v>
      </c>
      <c r="CQ289">
        <f>CK289*'Philippines-IO-Data'!$AO38</f>
        <v>104.26319629930167</v>
      </c>
      <c r="CR289">
        <f>CL289*'Philippines-IO-Data'!$AO38</f>
        <v>408.58239592435115</v>
      </c>
      <c r="CS289" s="20">
        <f>(CP289*'Default-Data'!$F$19/general_dollar_index)/'Philippines-IO-Data'!$AP38</f>
        <v>0</v>
      </c>
      <c r="CT289" s="20">
        <f>(CQ289*'Default-Data'!$F$19/general_dollar_index)/'Philippines-IO-Data'!$AP38</f>
        <v>2.7205981463438875E-2</v>
      </c>
      <c r="CU289" s="20">
        <f>(CR289*'Default-Data'!$F$19/general_dollar_index)/'Philippines-IO-Data'!$AP38</f>
        <v>0.10661369960206937</v>
      </c>
      <c r="DH289" t="s">
        <v>953</v>
      </c>
      <c r="DI289">
        <f>'General Impact Estimates'!C35</f>
        <v>0</v>
      </c>
      <c r="DL289" s="84">
        <v>15596.179743940629</v>
      </c>
      <c r="DM289" s="84">
        <v>58679.271825743846</v>
      </c>
      <c r="DN289">
        <f>DI289*'SouthAfrica-IO-Data'!AR38</f>
        <v>0</v>
      </c>
      <c r="DO289">
        <f>DL289*'SouthAfrica-IO-Data'!$AR38</f>
        <v>9171.0852445169949</v>
      </c>
      <c r="DP289">
        <f>DM289*'SouthAfrica-IO-Data'!$AR38</f>
        <v>34505.411763362266</v>
      </c>
      <c r="DQ289">
        <f>DI289*'SouthAfrica-IO-Data'!AS38</f>
        <v>0</v>
      </c>
      <c r="DR289">
        <f>DL289*'SouthAfrica-IO-Data'!$AS38</f>
        <v>563.61433850836488</v>
      </c>
      <c r="DS289">
        <f>DM289*'SouthAfrica-IO-Data'!$AS38</f>
        <v>2120.5500011673275</v>
      </c>
      <c r="DT289">
        <f>(DQ289*'Default-Data'!$F$19/general_dollar_index)/'SouthAfrica-IO-Data'!$AT38</f>
        <v>0</v>
      </c>
      <c r="DU289">
        <f>(DR289*'Default-Data'!$F$19/general_dollar_index)/'SouthAfrica-IO-Data'!$AT38</f>
        <v>3.6232756711629059E-2</v>
      </c>
      <c r="DV289">
        <f>(DS289*'Default-Data'!$F$19/general_dollar_index)/'SouthAfrica-IO-Data'!$AT38</f>
        <v>0.13632260046911523</v>
      </c>
      <c r="EI289" t="s">
        <v>154</v>
      </c>
      <c r="EJ289">
        <f>'General Impact Estimates'!C35</f>
        <v>0</v>
      </c>
      <c r="EM289" s="84">
        <v>30052.011965835773</v>
      </c>
      <c r="EN289" s="84">
        <v>28512.291571241389</v>
      </c>
      <c r="EO289">
        <f>EJ289*'Zambia-IO-Data'!BO36</f>
        <v>0</v>
      </c>
      <c r="EP289">
        <f>EM289*'Zambia-IO-Data'!$BO36</f>
        <v>6260.6955202195359</v>
      </c>
      <c r="EQ289">
        <f>EN289*'Zambia-IO-Data'!$BO36</f>
        <v>5939.9276266160559</v>
      </c>
      <c r="ER289">
        <f>EJ289*'Zambia-IO-Data'!BN36</f>
        <v>0</v>
      </c>
      <c r="ES289">
        <f>EM289*'Zambia-IO-Data'!$BN36</f>
        <v>1491.8460635949814</v>
      </c>
      <c r="ET289">
        <f>EN289*'Zambia-IO-Data'!$BN36</f>
        <v>1415.4110544407229</v>
      </c>
      <c r="EU289">
        <f>(ER289*'Default-Data'!$F$19/general_dollar_index)/'Zambia-IO-Data'!$BP36</f>
        <v>0</v>
      </c>
      <c r="EV289">
        <f>(ES289*'Default-Data'!$F$19/general_dollar_index)/'Zambia-IO-Data'!$BP36</f>
        <v>1.5251393839009459</v>
      </c>
      <c r="EW289">
        <f>(ET289*'Default-Data'!$F$19/general_dollar_index)/'Zambia-IO-Data'!$BP36</f>
        <v>1.4469985853194394</v>
      </c>
      <c r="FJ289" t="s">
        <v>296</v>
      </c>
      <c r="FK289">
        <f>'General Impact Estimates'!C35</f>
        <v>0</v>
      </c>
      <c r="FN289">
        <v>10234.236398778248</v>
      </c>
      <c r="FO289">
        <v>34255.148303805894</v>
      </c>
      <c r="FP289">
        <f>FK289*CustomRegion1!C34</f>
        <v>0</v>
      </c>
      <c r="FQ289">
        <f>FN289*CustomRegion1!$C34</f>
        <v>8304.7805780492217</v>
      </c>
      <c r="FR289">
        <f>FO289*CustomRegion1!$C34</f>
        <v>27797.04115156105</v>
      </c>
      <c r="FS289">
        <f>FK289*CustomRegion1!D34</f>
        <v>0</v>
      </c>
      <c r="FT289">
        <f>FN289*CustomRegion1!$D34</f>
        <v>212.84738698451707</v>
      </c>
      <c r="FU289">
        <f>FO289*CustomRegion1!$D34</f>
        <v>712.4243102399513</v>
      </c>
      <c r="FV289">
        <f>(FT289*'Default-Data'!$C$58/general_dollar_index)/CustomRegion1!$E34</f>
        <v>5.5771537394399169E-2</v>
      </c>
      <c r="FW289">
        <f>(FU289*'Default-Data'!$C$58/general_dollar_index)/CustomRegion1!$E34</f>
        <v>0.18667365205717434</v>
      </c>
      <c r="FX289">
        <f>(FV289*'Default-Data'!$C$58/general_dollar_index)/CustomRegion1!$E34</f>
        <v>1.4613589705760051E-5</v>
      </c>
      <c r="GK289" t="s">
        <v>59</v>
      </c>
      <c r="GL289">
        <f>'General Impact Estimates'!C35</f>
        <v>0</v>
      </c>
      <c r="GO289">
        <v>9298.3797731994291</v>
      </c>
      <c r="GP289">
        <v>21571.14925908178</v>
      </c>
      <c r="GQ289">
        <f>GL289*CustomRegion2!C38</f>
        <v>0</v>
      </c>
      <c r="GR289">
        <f>GO289*CustomRegion2!$C38</f>
        <v>5716.3137706732987</v>
      </c>
      <c r="GS289">
        <f>GP289*CustomRegion2!$C38</f>
        <v>13261.176739021288</v>
      </c>
      <c r="GT289">
        <f>GL289*CustomRegion2!D38</f>
        <v>0</v>
      </c>
      <c r="GU289">
        <f>GO289*CustomRegion2!$D38</f>
        <v>1564.3619971452715</v>
      </c>
      <c r="GV289">
        <f>GP289*CustomRegion2!$D38</f>
        <v>3629.1361461615966</v>
      </c>
      <c r="GW289">
        <f>(GT289*'Default-Data'!$C$59/general_dollar_index)/CustomRegion2!$E38</f>
        <v>0</v>
      </c>
      <c r="GX289">
        <f>(GU289*'Default-Data'!$C$59/general_dollar_index)/CustomRegion2!$E38</f>
        <v>0.13065473395814783</v>
      </c>
      <c r="GY289">
        <f>(GV289*'Default-Data'!$C$59/general_dollar_index)/CustomRegion2!$E38</f>
        <v>0.30310364131826256</v>
      </c>
      <c r="HL289" t="s">
        <v>154</v>
      </c>
      <c r="HM289">
        <f>'General Impact Estimates'!C35</f>
        <v>0</v>
      </c>
      <c r="HP289">
        <v>30052.011965835773</v>
      </c>
      <c r="HQ289">
        <v>28512.291571241389</v>
      </c>
      <c r="HR289">
        <f>HM289*CustomRegion3!D37</f>
        <v>0</v>
      </c>
      <c r="HS289">
        <f>HP289*CustomRegion3!$D37</f>
        <v>6260.6955202195359</v>
      </c>
      <c r="HT289">
        <f>HQ289*CustomRegion3!$D37</f>
        <v>5939.9276266160559</v>
      </c>
      <c r="HU289">
        <f>HM289*CustomRegion3!E37</f>
        <v>0</v>
      </c>
      <c r="HV289">
        <f>HP289*CustomRegion3!$E37</f>
        <v>1491.8460635949814</v>
      </c>
      <c r="HW289">
        <f>HQ289*CustomRegion3!$E37</f>
        <v>1415.4110544407229</v>
      </c>
      <c r="HX289">
        <f>(HU289*'Default-Data'!$C$60/general_dollar_index)/CustomRegion3!$F37</f>
        <v>0</v>
      </c>
      <c r="HY289">
        <f>(HV289*'Default-Data'!$C$60/general_dollar_index)/CustomRegion3!$F37</f>
        <v>1.531316397995057</v>
      </c>
      <c r="HZ289">
        <f>(HW289*'Default-Data'!$C$60/general_dollar_index)/CustomRegion3!$F37</f>
        <v>1.4528591189533002</v>
      </c>
    </row>
    <row r="290" spans="30:234" x14ac:dyDescent="0.3">
      <c r="AD290">
        <v>289</v>
      </c>
      <c r="AE290" t="s">
        <v>297</v>
      </c>
      <c r="AF290">
        <f>'General Impact Estimates'!C36</f>
        <v>0</v>
      </c>
      <c r="AI290" s="84">
        <v>1405.8990734313559</v>
      </c>
      <c r="AJ290" s="84">
        <v>455.5443582454609</v>
      </c>
      <c r="AK290">
        <f>'Colombia-IO-Data'!$AN39*Calculations!AF290</f>
        <v>0</v>
      </c>
      <c r="AL290">
        <f>AI290*'Colombia-IO-Data'!$AN39</f>
        <v>1014.5693489769179</v>
      </c>
      <c r="AM290">
        <f>AJ290*'Colombia-IO-Data'!$AN39</f>
        <v>328.74432575530926</v>
      </c>
      <c r="AN290">
        <f>AK290*'Colombia-IO-Data'!$AO39</f>
        <v>0</v>
      </c>
      <c r="AO290">
        <f>AL290*'Colombia-IO-Data'!$AO39</f>
        <v>387.39163181177315</v>
      </c>
      <c r="AP290">
        <f>AM290*'Colombia-IO-Data'!$AO39</f>
        <v>125.52399787321757</v>
      </c>
      <c r="AQ290">
        <f>(AN290*'Default-Data'!$F$19/general_dollar_index)/'Colombia-IO-Data'!$AP39</f>
        <v>0</v>
      </c>
      <c r="AR290">
        <f>(AO290*'Default-Data'!$F$19/general_dollar_index)/'Colombia-IO-Data'!$AP39</f>
        <v>8.9377223878653475E-2</v>
      </c>
      <c r="AS290">
        <f>(AP290*'Default-Data'!$F$19/general_dollar_index)/'Colombia-IO-Data'!$AP39</f>
        <v>2.8960322161809885E-2</v>
      </c>
      <c r="BF290" t="s">
        <v>954</v>
      </c>
      <c r="BG290">
        <f>'General Impact Estimates'!C36</f>
        <v>0</v>
      </c>
      <c r="BJ290" s="84">
        <v>3266.783265971304</v>
      </c>
      <c r="BK290" s="84">
        <v>450.28244072157759</v>
      </c>
      <c r="BL290">
        <f>BG290*'Mexico-IO-Data'!AQ39</f>
        <v>0</v>
      </c>
      <c r="BM290">
        <f>BJ290*'Mexico-IO-Data'!$AQ39</f>
        <v>2687.5780934932386</v>
      </c>
      <c r="BN290">
        <f>BK290*'Mexico-IO-Data'!$AQ39</f>
        <v>370.44674379650445</v>
      </c>
      <c r="BO290">
        <f>BG290*'Mexico-IO-Data'!AR39</f>
        <v>0</v>
      </c>
      <c r="BP290">
        <f>BJ290*'Mexico-IO-Data'!$AR39</f>
        <v>122.31477821257948</v>
      </c>
      <c r="BQ290">
        <f>BK290*'Mexico-IO-Data'!$AR39</f>
        <v>16.85945849043128</v>
      </c>
      <c r="BR290">
        <f>(BO290*'Default-Data'!$F$19/general_dollar_index)/'Mexico-IO-Data'!$AS39</f>
        <v>0</v>
      </c>
      <c r="BS290">
        <f>(BP290*'Default-Data'!$F$19/general_dollar_index)/'Mexico-IO-Data'!$AS39</f>
        <v>5.4042930542089231E-2</v>
      </c>
      <c r="BT290">
        <f>(BQ290*'Default-Data'!$F$19/general_dollar_index)/'Mexico-IO-Data'!$AS39</f>
        <v>7.449096155757149E-3</v>
      </c>
      <c r="CG290" t="s">
        <v>297</v>
      </c>
      <c r="CH290">
        <f>'General Impact Estimates'!C36</f>
        <v>0</v>
      </c>
      <c r="CK290" s="84">
        <v>704.98789973225178</v>
      </c>
      <c r="CL290" s="84">
        <v>376.77480824480392</v>
      </c>
      <c r="CM290">
        <f>CH290*'Philippines-IO-Data'!$AN39</f>
        <v>0</v>
      </c>
      <c r="CN290">
        <f>CK290*'Philippines-IO-Data'!$AN39</f>
        <v>356.42104365253459</v>
      </c>
      <c r="CO290">
        <f>CL290*'Philippines-IO-Data'!$AN39</f>
        <v>190.48620611445807</v>
      </c>
      <c r="CP290">
        <f>CH290*'Philippines-IO-Data'!AO39</f>
        <v>0</v>
      </c>
      <c r="CQ290">
        <f>CK290*'Philippines-IO-Data'!$AO39</f>
        <v>97.431693941278624</v>
      </c>
      <c r="CR290">
        <f>CL290*'Philippines-IO-Data'!$AO39</f>
        <v>52.0715430940499</v>
      </c>
      <c r="CS290" s="20">
        <f>(CP290*'Default-Data'!$F$19/general_dollar_index)/'Philippines-IO-Data'!$AP39</f>
        <v>0</v>
      </c>
      <c r="CT290" s="20">
        <f>(CQ290*'Default-Data'!$F$19/general_dollar_index)/'Philippines-IO-Data'!$AP39</f>
        <v>2.5423399180172931E-2</v>
      </c>
      <c r="CU290" s="20">
        <f>(CR290*'Default-Data'!$F$19/general_dollar_index)/'Philippines-IO-Data'!$AP39</f>
        <v>1.3587320228728385E-2</v>
      </c>
      <c r="DH290" t="s">
        <v>954</v>
      </c>
      <c r="DI290">
        <f>'General Impact Estimates'!C36</f>
        <v>0</v>
      </c>
      <c r="DL290" s="84">
        <v>2064.7726965376414</v>
      </c>
      <c r="DM290" s="84">
        <v>3598.5051467904927</v>
      </c>
      <c r="DN290">
        <f>DI290*'SouthAfrica-IO-Data'!AR39</f>
        <v>0</v>
      </c>
      <c r="DO290">
        <f>DL290*'SouthAfrica-IO-Data'!$AR39</f>
        <v>880.59055892590516</v>
      </c>
      <c r="DP290">
        <f>DM290*'SouthAfrica-IO-Data'!$AR39</f>
        <v>1534.7014534934876</v>
      </c>
      <c r="DQ290">
        <f>DI290*'SouthAfrica-IO-Data'!AS39</f>
        <v>0</v>
      </c>
      <c r="DR290">
        <f>DL290*'SouthAfrica-IO-Data'!$AS39</f>
        <v>291.25543672770368</v>
      </c>
      <c r="DS290">
        <f>DM290*'SouthAfrica-IO-Data'!$AS39</f>
        <v>507.60269634176052</v>
      </c>
      <c r="DT290">
        <f>(DQ290*'Default-Data'!$F$19/general_dollar_index)/'SouthAfrica-IO-Data'!$AT39</f>
        <v>0</v>
      </c>
      <c r="DU290">
        <f>(DR290*'Default-Data'!$F$19/general_dollar_index)/'SouthAfrica-IO-Data'!$AT39</f>
        <v>1.8723773791531277E-2</v>
      </c>
      <c r="DV290">
        <f>(DS290*'Default-Data'!$F$19/general_dollar_index)/'SouthAfrica-IO-Data'!$AT39</f>
        <v>3.26319679009461E-2</v>
      </c>
      <c r="EI290" t="s">
        <v>155</v>
      </c>
      <c r="EJ290">
        <f>'General Impact Estimates'!C36</f>
        <v>0</v>
      </c>
      <c r="EM290" s="84">
        <v>1170.550407877324</v>
      </c>
      <c r="EN290" s="84">
        <v>23536.177003710382</v>
      </c>
      <c r="EO290">
        <f>EJ290*'Zambia-IO-Data'!BO37</f>
        <v>0</v>
      </c>
      <c r="EP290">
        <f>EM290*'Zambia-IO-Data'!$BO37</f>
        <v>250.68441174909483</v>
      </c>
      <c r="EQ290">
        <f>EN290*'Zambia-IO-Data'!$BO37</f>
        <v>5040.4943241163328</v>
      </c>
      <c r="ER290">
        <f>EJ290*'Zambia-IO-Data'!BN37</f>
        <v>0</v>
      </c>
      <c r="ES290">
        <f>EM290*'Zambia-IO-Data'!$BN37</f>
        <v>163.06258633183381</v>
      </c>
      <c r="ET290">
        <f>EN290*'Zambia-IO-Data'!$BN37</f>
        <v>3278.6882724242855</v>
      </c>
      <c r="EU290">
        <f>(ER290*'Default-Data'!$F$19/general_dollar_index)/'Zambia-IO-Data'!$BP37</f>
        <v>0</v>
      </c>
      <c r="EV290">
        <f>(ES290*'Default-Data'!$F$19/general_dollar_index)/'Zambia-IO-Data'!$BP37</f>
        <v>0.39206989008306137</v>
      </c>
      <c r="EW290">
        <f>(ET290*'Default-Data'!$F$19/general_dollar_index)/'Zambia-IO-Data'!$BP37</f>
        <v>7.8833224684052237</v>
      </c>
      <c r="FJ290" t="s">
        <v>297</v>
      </c>
      <c r="FK290">
        <f>'General Impact Estimates'!C36</f>
        <v>0</v>
      </c>
      <c r="FN290">
        <v>3564.8081195065474</v>
      </c>
      <c r="FO290">
        <v>2075.9181694796866</v>
      </c>
      <c r="FP290">
        <f>FK290*CustomRegion1!C35</f>
        <v>0</v>
      </c>
      <c r="FQ290">
        <f>FN290*CustomRegion1!$C35</f>
        <v>1802.2616145016179</v>
      </c>
      <c r="FR290">
        <f>FO290*CustomRegion1!$C35</f>
        <v>1049.522865263669</v>
      </c>
      <c r="FS290">
        <f>FK290*CustomRegion1!D35</f>
        <v>0</v>
      </c>
      <c r="FT290">
        <f>FN290*CustomRegion1!$D35</f>
        <v>492.66844692094435</v>
      </c>
      <c r="FU290">
        <f>FO290*CustomRegion1!$D35</f>
        <v>286.89885856580071</v>
      </c>
      <c r="FV290">
        <f>(FT290*'Default-Data'!$C$58/general_dollar_index)/CustomRegion1!$E35</f>
        <v>0.12909191463313913</v>
      </c>
      <c r="FW290">
        <f>(FU290*'Default-Data'!$C$58/general_dollar_index)/CustomRegion1!$E35</f>
        <v>7.5174944102447072E-2</v>
      </c>
      <c r="FX290">
        <f>(FV290*'Default-Data'!$C$58/general_dollar_index)/CustomRegion1!$E35</f>
        <v>3.3825430728921377E-5</v>
      </c>
      <c r="GK290" t="s">
        <v>60</v>
      </c>
      <c r="GL290">
        <f>'General Impact Estimates'!C36</f>
        <v>0</v>
      </c>
      <c r="GO290">
        <v>23343.352789731245</v>
      </c>
      <c r="GP290">
        <v>19223.754893790086</v>
      </c>
      <c r="GQ290">
        <f>GL290*CustomRegion2!C39</f>
        <v>0</v>
      </c>
      <c r="GR290">
        <f>GO290*CustomRegion2!$C39</f>
        <v>14440.914388412053</v>
      </c>
      <c r="GS290">
        <f>GP290*CustomRegion2!$C39</f>
        <v>11892.404709196704</v>
      </c>
      <c r="GT290">
        <f>GL290*CustomRegion2!D39</f>
        <v>0</v>
      </c>
      <c r="GU290">
        <f>GO290*CustomRegion2!$D39</f>
        <v>4519.7051615709452</v>
      </c>
      <c r="GV290">
        <f>GP290*CustomRegion2!$D39</f>
        <v>3722.07475939184</v>
      </c>
      <c r="GW290">
        <f>(GT290*'Default-Data'!$C$59/general_dollar_index)/CustomRegion2!$E39</f>
        <v>0</v>
      </c>
      <c r="GX290">
        <f>(GU290*'Default-Data'!$C$59/general_dollar_index)/CustomRegion2!$E39</f>
        <v>0.35361104757682915</v>
      </c>
      <c r="GY290">
        <f>(GV290*'Default-Data'!$C$59/general_dollar_index)/CustomRegion2!$E39</f>
        <v>0.2912063304523948</v>
      </c>
      <c r="HL290" t="s">
        <v>155</v>
      </c>
      <c r="HM290">
        <f>'General Impact Estimates'!C36</f>
        <v>0</v>
      </c>
      <c r="HP290">
        <v>1170.550407877324</v>
      </c>
      <c r="HQ290">
        <v>23536.177003710382</v>
      </c>
      <c r="HR290">
        <f>HM290*CustomRegion3!D38</f>
        <v>0</v>
      </c>
      <c r="HS290">
        <f>HP290*CustomRegion3!$D38</f>
        <v>250.68441174909483</v>
      </c>
      <c r="HT290">
        <f>HQ290*CustomRegion3!$D38</f>
        <v>5040.4943241163328</v>
      </c>
      <c r="HU290">
        <f>HM290*CustomRegion3!E38</f>
        <v>0</v>
      </c>
      <c r="HV290">
        <f>HP290*CustomRegion3!$E38</f>
        <v>163.06258633183381</v>
      </c>
      <c r="HW290">
        <f>HQ290*CustomRegion3!$E38</f>
        <v>3278.6882724242855</v>
      </c>
      <c r="HX290">
        <f>(HU290*'Default-Data'!$C$60/general_dollar_index)/CustomRegion3!$F38</f>
        <v>0</v>
      </c>
      <c r="HY290">
        <f>(HV290*'Default-Data'!$C$60/general_dollar_index)/CustomRegion3!$F38</f>
        <v>0.39365782444662439</v>
      </c>
      <c r="HZ290">
        <f>(HW290*'Default-Data'!$C$60/general_dollar_index)/CustomRegion3!$F38</f>
        <v>7.9152509560633222</v>
      </c>
    </row>
    <row r="291" spans="30:234" x14ac:dyDescent="0.3">
      <c r="AD291">
        <v>290</v>
      </c>
      <c r="AE291" t="s">
        <v>298</v>
      </c>
      <c r="AF291">
        <f>'General Impact Estimates'!C37</f>
        <v>0</v>
      </c>
      <c r="AI291" s="84">
        <v>4350.977178058426</v>
      </c>
      <c r="AJ291" s="84">
        <v>1790.75502224717</v>
      </c>
      <c r="AK291">
        <f>'Colombia-IO-Data'!$AN40*Calculations!AF291</f>
        <v>0</v>
      </c>
      <c r="AL291">
        <f>AI291*'Colombia-IO-Data'!$AN40</f>
        <v>3105.8982779776493</v>
      </c>
      <c r="AM291">
        <f>AJ291*'Colombia-IO-Data'!$AN40</f>
        <v>1278.3112188970956</v>
      </c>
      <c r="AN291">
        <f>AK291*'Colombia-IO-Data'!$AO40</f>
        <v>0</v>
      </c>
      <c r="AO291">
        <f>AL291*'Colombia-IO-Data'!$AO40</f>
        <v>1198.9006457788728</v>
      </c>
      <c r="AP291">
        <f>AM291*'Colombia-IO-Data'!$AO40</f>
        <v>493.43797145861799</v>
      </c>
      <c r="AQ291">
        <f>(AN291*'Default-Data'!$F$19/general_dollar_index)/'Colombia-IO-Data'!$AP40</f>
        <v>0</v>
      </c>
      <c r="AR291">
        <f>(AO291*'Default-Data'!$F$19/general_dollar_index)/'Colombia-IO-Data'!$AP40</f>
        <v>0.11828939597324301</v>
      </c>
      <c r="AS291">
        <f>(AP291*'Default-Data'!$F$19/general_dollar_index)/'Colombia-IO-Data'!$AP40</f>
        <v>4.8685001379895676E-2</v>
      </c>
      <c r="BF291" t="s">
        <v>955</v>
      </c>
      <c r="BG291">
        <f>'General Impact Estimates'!C37</f>
        <v>0</v>
      </c>
      <c r="BJ291" s="84">
        <v>279.05895008929872</v>
      </c>
      <c r="BK291" s="84">
        <v>124.30833146431934</v>
      </c>
      <c r="BL291">
        <f>BG291*'Mexico-IO-Data'!AQ40</f>
        <v>0</v>
      </c>
      <c r="BM291">
        <f>BJ291*'Mexico-IO-Data'!$AQ40</f>
        <v>197.75824193242082</v>
      </c>
      <c r="BN291">
        <f>BK291*'Mexico-IO-Data'!$AQ40</f>
        <v>88.092487555299257</v>
      </c>
      <c r="BO291">
        <f>BG291*'Mexico-IO-Data'!AR40</f>
        <v>0</v>
      </c>
      <c r="BP291">
        <f>BJ291*'Mexico-IO-Data'!$AR40</f>
        <v>116.57170782826405</v>
      </c>
      <c r="BQ291">
        <f>BK291*'Mexico-IO-Data'!$AR40</f>
        <v>51.92750310083435</v>
      </c>
      <c r="BR291">
        <f>(BO291*'Default-Data'!$F$19/general_dollar_index)/'Mexico-IO-Data'!$AS40</f>
        <v>0</v>
      </c>
      <c r="BS291">
        <f>(BP291*'Default-Data'!$F$19/general_dollar_index)/'Mexico-IO-Data'!$AS40</f>
        <v>9.736010911248448E-3</v>
      </c>
      <c r="BT291">
        <f>(BQ291*'Default-Data'!$F$19/general_dollar_index)/'Mexico-IO-Data'!$AS40</f>
        <v>4.3369591661848407E-3</v>
      </c>
      <c r="CG291" t="s">
        <v>298</v>
      </c>
      <c r="CH291">
        <f>'General Impact Estimates'!C37</f>
        <v>0</v>
      </c>
      <c r="CK291" s="84">
        <v>2764.4633905042256</v>
      </c>
      <c r="CL291" s="84">
        <v>1292.6647497901158</v>
      </c>
      <c r="CM291">
        <f>CH291*'Philippines-IO-Data'!$AN40</f>
        <v>0</v>
      </c>
      <c r="CN291">
        <f>CK291*'Philippines-IO-Data'!$AN40</f>
        <v>1381.3162342402725</v>
      </c>
      <c r="CO291">
        <f>CL291*'Philippines-IO-Data'!$AN40</f>
        <v>645.90430477342852</v>
      </c>
      <c r="CP291">
        <f>CH291*'Philippines-IO-Data'!AO40</f>
        <v>0</v>
      </c>
      <c r="CQ291">
        <f>CK291*'Philippines-IO-Data'!$AO40</f>
        <v>481.76135748086716</v>
      </c>
      <c r="CR291">
        <f>CL291*'Philippines-IO-Data'!$AO40</f>
        <v>225.27190150742558</v>
      </c>
      <c r="CS291" s="20">
        <f>(CP291*'Default-Data'!$F$19/general_dollar_index)/'Philippines-IO-Data'!$AP40</f>
        <v>0</v>
      </c>
      <c r="CT291" s="20">
        <f>(CQ291*'Default-Data'!$F$19/general_dollar_index)/'Philippines-IO-Data'!$AP40</f>
        <v>0.12570869709193258</v>
      </c>
      <c r="CU291" s="20">
        <f>(CR291*'Default-Data'!$F$19/general_dollar_index)/'Philippines-IO-Data'!$AP40</f>
        <v>5.8781462627054498E-2</v>
      </c>
      <c r="DH291" t="s">
        <v>955</v>
      </c>
      <c r="DI291">
        <f>'General Impact Estimates'!C37</f>
        <v>0</v>
      </c>
      <c r="DL291" s="84">
        <v>329.2076212291679</v>
      </c>
      <c r="DM291" s="84">
        <v>571.21770803547963</v>
      </c>
      <c r="DN291">
        <f>DI291*'SouthAfrica-IO-Data'!AR40</f>
        <v>0</v>
      </c>
      <c r="DO291">
        <f>DL291*'SouthAfrica-IO-Data'!$AR40</f>
        <v>164.48319228731387</v>
      </c>
      <c r="DP291">
        <f>DM291*'SouthAfrica-IO-Data'!$AR40</f>
        <v>285.39956565377963</v>
      </c>
      <c r="DQ291">
        <f>DI291*'SouthAfrica-IO-Data'!AS40</f>
        <v>0</v>
      </c>
      <c r="DR291">
        <f>DL291*'SouthAfrica-IO-Data'!$AS40</f>
        <v>124.35749541546365</v>
      </c>
      <c r="DS291">
        <f>DM291*'SouthAfrica-IO-Data'!$AS40</f>
        <v>215.77630324300665</v>
      </c>
      <c r="DT291">
        <f>(DQ291*'Default-Data'!$F$19/general_dollar_index)/'SouthAfrica-IO-Data'!$AT40</f>
        <v>0</v>
      </c>
      <c r="DU291">
        <f>(DR291*'Default-Data'!$F$19/general_dollar_index)/'SouthAfrica-IO-Data'!$AT40</f>
        <v>7.9945000841903664E-3</v>
      </c>
      <c r="DV291">
        <f>(DS291*'Default-Data'!$F$19/general_dollar_index)/'SouthAfrica-IO-Data'!$AT40</f>
        <v>1.3871489359603159E-2</v>
      </c>
      <c r="EI291" t="s">
        <v>113</v>
      </c>
      <c r="EJ291">
        <f>'General Impact Estimates'!C37</f>
        <v>0</v>
      </c>
      <c r="EM291">
        <f>'General Impact Estimates'!F37</f>
        <v>0</v>
      </c>
      <c r="EN291" s="84">
        <v>187907.54878387216</v>
      </c>
      <c r="EO291">
        <f>EJ291*'Zambia-IO-Data'!BO38</f>
        <v>0</v>
      </c>
      <c r="EP291">
        <f>EM291*'Zambia-IO-Data'!$BO38</f>
        <v>0</v>
      </c>
      <c r="EQ291">
        <f>EN291*'Zambia-IO-Data'!$BO38</f>
        <v>0</v>
      </c>
      <c r="ER291">
        <f>EJ291*'Zambia-IO-Data'!BN38</f>
        <v>0</v>
      </c>
      <c r="ES291">
        <f>EM291*'Zambia-IO-Data'!$BN38</f>
        <v>0</v>
      </c>
      <c r="ET291">
        <f>EN291*'Zambia-IO-Data'!$BN38</f>
        <v>0</v>
      </c>
      <c r="EU291" s="84">
        <v>0</v>
      </c>
      <c r="EV291" s="84">
        <v>0</v>
      </c>
      <c r="EW291" s="84">
        <v>0</v>
      </c>
      <c r="FJ291" t="s">
        <v>298</v>
      </c>
      <c r="FK291">
        <f>'General Impact Estimates'!C37</f>
        <v>0</v>
      </c>
      <c r="FN291">
        <v>15271.962419343379</v>
      </c>
      <c r="FO291">
        <v>6295.4090026985632</v>
      </c>
      <c r="FP291">
        <f>FK291*CustomRegion1!C36</f>
        <v>0</v>
      </c>
      <c r="FQ291">
        <f>FN291*CustomRegion1!$C36</f>
        <v>7630.9238498176137</v>
      </c>
      <c r="FR291">
        <f>FO291*CustomRegion1!$C36</f>
        <v>3145.6197562535949</v>
      </c>
      <c r="FS291">
        <f>FK291*CustomRegion1!D36</f>
        <v>0</v>
      </c>
      <c r="FT291">
        <f>FN291*CustomRegion1!$D36</f>
        <v>2661.4356232070377</v>
      </c>
      <c r="FU291">
        <f>FO291*CustomRegion1!$D36</f>
        <v>1097.0971066048905</v>
      </c>
      <c r="FV291">
        <f>(FT291*'Default-Data'!$C$58/general_dollar_index)/CustomRegion1!$E36</f>
        <v>0.69736518021372085</v>
      </c>
      <c r="FW291">
        <f>(FU291*'Default-Data'!$C$58/general_dollar_index)/CustomRegion1!$E36</f>
        <v>0.28746790446035697</v>
      </c>
      <c r="FX291">
        <f>(FV291*'Default-Data'!$C$58/general_dollar_index)/CustomRegion1!$E36</f>
        <v>1.8272776930388442E-4</v>
      </c>
      <c r="GK291" t="s">
        <v>61</v>
      </c>
      <c r="GL291">
        <f>'General Impact Estimates'!C37</f>
        <v>0</v>
      </c>
      <c r="GO291">
        <v>12819.670058615067</v>
      </c>
      <c r="GP291">
        <v>63966.306683984018</v>
      </c>
      <c r="GQ291">
        <f>GL291*CustomRegion2!C40</f>
        <v>0</v>
      </c>
      <c r="GR291">
        <f>GO291*CustomRegion2!$C40</f>
        <v>11482.200774579162</v>
      </c>
      <c r="GS291">
        <f>GP291*CustomRegion2!$C40</f>
        <v>57292.736302540696</v>
      </c>
      <c r="GT291">
        <f>GL291*CustomRegion2!D40</f>
        <v>0</v>
      </c>
      <c r="GU291">
        <f>GO291*CustomRegion2!$D40</f>
        <v>113.01789749203957</v>
      </c>
      <c r="GV291">
        <f>GP291*CustomRegion2!$D40</f>
        <v>563.92539423404389</v>
      </c>
      <c r="GW291">
        <f>(GT291*'Default-Data'!$C$59/general_dollar_index)/CustomRegion2!$E40</f>
        <v>0</v>
      </c>
      <c r="GX291">
        <f>(GU291*'Default-Data'!$C$59/general_dollar_index)/CustomRegion2!$E40</f>
        <v>4.9935244730281457E-2</v>
      </c>
      <c r="GY291">
        <f>(GV291*'Default-Data'!$C$59/general_dollar_index)/CustomRegion2!$E40</f>
        <v>0.24916188670631456</v>
      </c>
      <c r="HL291" t="s">
        <v>113</v>
      </c>
      <c r="HM291">
        <f>'General Impact Estimates'!C37</f>
        <v>0</v>
      </c>
      <c r="HP291">
        <v>0</v>
      </c>
      <c r="HQ291">
        <v>187907.54878387216</v>
      </c>
      <c r="HR291">
        <f>HM291*CustomRegion3!D39</f>
        <v>0</v>
      </c>
      <c r="HS291">
        <f>HP291*CustomRegion3!$D39</f>
        <v>0</v>
      </c>
      <c r="HT291">
        <f>HQ291*CustomRegion3!$D39</f>
        <v>0</v>
      </c>
      <c r="HU291">
        <f>HM291*CustomRegion3!E39</f>
        <v>0</v>
      </c>
      <c r="HV291">
        <f>HP291*CustomRegion3!$E39</f>
        <v>0</v>
      </c>
      <c r="HW291">
        <f>HQ291*CustomRegion3!$E39</f>
        <v>0</v>
      </c>
      <c r="HX291">
        <v>0</v>
      </c>
      <c r="HY291">
        <v>0</v>
      </c>
      <c r="HZ291">
        <v>0</v>
      </c>
    </row>
    <row r="292" spans="30:234" x14ac:dyDescent="0.3">
      <c r="AD292">
        <v>291</v>
      </c>
      <c r="AE292" t="s">
        <v>299</v>
      </c>
      <c r="AF292">
        <f>'General Impact Estimates'!C38</f>
        <v>0</v>
      </c>
      <c r="AI292" s="84">
        <v>42162.640690474487</v>
      </c>
      <c r="AJ292" s="84">
        <v>15543.314240127031</v>
      </c>
      <c r="AK292">
        <f>'Colombia-IO-Data'!$AN41*Calculations!AF292</f>
        <v>0</v>
      </c>
      <c r="AL292">
        <f>AI292*'Colombia-IO-Data'!$AN41</f>
        <v>30749.958347791435</v>
      </c>
      <c r="AM292">
        <f>AJ292*'Colombia-IO-Data'!$AN41</f>
        <v>11336.013533386704</v>
      </c>
      <c r="AN292">
        <f>AK292*'Colombia-IO-Data'!$AO41</f>
        <v>0</v>
      </c>
      <c r="AO292">
        <f>AL292*'Colombia-IO-Data'!$AO41</f>
        <v>11530.870165252083</v>
      </c>
      <c r="AP292">
        <f>AM292*'Colombia-IO-Data'!$AO41</f>
        <v>4250.8708066074805</v>
      </c>
      <c r="AQ292">
        <f>(AN292*'Default-Data'!$F$19/general_dollar_index)/'Colombia-IO-Data'!$AP41</f>
        <v>0</v>
      </c>
      <c r="AR292">
        <f>(AO292*'Default-Data'!$F$19/general_dollar_index)/'Colombia-IO-Data'!$AP41</f>
        <v>1.1376919944917039</v>
      </c>
      <c r="AS292">
        <f>(AP292*'Default-Data'!$F$19/general_dollar_index)/'Colombia-IO-Data'!$AP41</f>
        <v>0.41941168506688287</v>
      </c>
      <c r="BF292" t="s">
        <v>956</v>
      </c>
      <c r="BG292">
        <f>'General Impact Estimates'!C38</f>
        <v>0</v>
      </c>
      <c r="BJ292" s="84">
        <v>39181.410571375418</v>
      </c>
      <c r="BK292" s="84">
        <v>9559.2978328606987</v>
      </c>
      <c r="BL292">
        <f>BG292*'Mexico-IO-Data'!AQ41</f>
        <v>0</v>
      </c>
      <c r="BM292">
        <f>BJ292*'Mexico-IO-Data'!$AQ41</f>
        <v>29430.94702832355</v>
      </c>
      <c r="BN292">
        <f>BK292*'Mexico-IO-Data'!$AQ41</f>
        <v>7180.425207877227</v>
      </c>
      <c r="BO292">
        <f>BG292*'Mexico-IO-Data'!AR41</f>
        <v>0</v>
      </c>
      <c r="BP292">
        <f>BJ292*'Mexico-IO-Data'!$AR41</f>
        <v>13018.022629086548</v>
      </c>
      <c r="BQ292">
        <f>BK292*'Mexico-IO-Data'!$AR41</f>
        <v>3176.0764528797345</v>
      </c>
      <c r="BR292">
        <f>(BO292*'Default-Data'!$F$19/general_dollar_index)/'Mexico-IO-Data'!$AS41</f>
        <v>0</v>
      </c>
      <c r="BS292">
        <f>(BP292*'Default-Data'!$F$19/general_dollar_index)/'Mexico-IO-Data'!$AS41</f>
        <v>3.5101988249126972</v>
      </c>
      <c r="BT292">
        <f>(BQ292*'Default-Data'!$F$19/general_dollar_index)/'Mexico-IO-Data'!$AS41</f>
        <v>0.85640193986309077</v>
      </c>
      <c r="CG292" t="s">
        <v>299</v>
      </c>
      <c r="CH292">
        <f>'General Impact Estimates'!C38</f>
        <v>0</v>
      </c>
      <c r="CK292" s="84">
        <v>8176.6038441296114</v>
      </c>
      <c r="CL292" s="84">
        <v>4862.6412168845691</v>
      </c>
      <c r="CM292">
        <f>CH292*'Philippines-IO-Data'!$AN41</f>
        <v>0</v>
      </c>
      <c r="CN292">
        <f>CK292*'Philippines-IO-Data'!$AN41</f>
        <v>3961.5629199328168</v>
      </c>
      <c r="CO292">
        <f>CL292*'Philippines-IO-Data'!$AN41</f>
        <v>2355.9486927542948</v>
      </c>
      <c r="CP292">
        <f>CH292*'Philippines-IO-Data'!AO41</f>
        <v>0</v>
      </c>
      <c r="CQ292">
        <f>CK292*'Philippines-IO-Data'!$AO41</f>
        <v>1550.3024853843494</v>
      </c>
      <c r="CR292">
        <f>CL292*'Philippines-IO-Data'!$AO41</f>
        <v>921.96771517563911</v>
      </c>
      <c r="CS292" s="20">
        <f>(CP292*'Default-Data'!$F$19/general_dollar_index)/'Philippines-IO-Data'!$AP41</f>
        <v>0</v>
      </c>
      <c r="CT292" s="20">
        <f>(CQ292*'Default-Data'!$F$19/general_dollar_index)/'Philippines-IO-Data'!$AP41</f>
        <v>0.40452913565985049</v>
      </c>
      <c r="CU292" s="20">
        <f>(CR292*'Default-Data'!$F$19/general_dollar_index)/'Philippines-IO-Data'!$AP41</f>
        <v>0.24057421467257981</v>
      </c>
      <c r="DH292" t="s">
        <v>956</v>
      </c>
      <c r="DI292">
        <f>'General Impact Estimates'!C38</f>
        <v>0</v>
      </c>
      <c r="DL292" s="84">
        <v>39102.446300594791</v>
      </c>
      <c r="DM292" s="84">
        <v>79438.282679650583</v>
      </c>
      <c r="DN292">
        <f>DI292*'SouthAfrica-IO-Data'!AR41</f>
        <v>0</v>
      </c>
      <c r="DO292">
        <f>DL292*'SouthAfrica-IO-Data'!$AR41</f>
        <v>16659.498898051286</v>
      </c>
      <c r="DP292">
        <f>DM292*'SouthAfrica-IO-Data'!$AR41</f>
        <v>33844.480536876159</v>
      </c>
      <c r="DQ292">
        <f>DI292*'SouthAfrica-IO-Data'!AS41</f>
        <v>0</v>
      </c>
      <c r="DR292">
        <f>DL292*'SouthAfrica-IO-Data'!$AS41</f>
        <v>10754.735126257601</v>
      </c>
      <c r="DS292">
        <f>DM292*'SouthAfrica-IO-Data'!$AS41</f>
        <v>21848.701805938508</v>
      </c>
      <c r="DT292">
        <f>(DQ292*'Default-Data'!$F$19/general_dollar_index)/'SouthAfrica-IO-Data'!$AT41</f>
        <v>0</v>
      </c>
      <c r="DU292">
        <f>(DR292*'Default-Data'!$F$19/general_dollar_index)/'SouthAfrica-IO-Data'!$AT41</f>
        <v>0.69138358395741828</v>
      </c>
      <c r="DV292">
        <f>(DS292*'Default-Data'!$F$19/general_dollar_index)/'SouthAfrica-IO-Data'!$AT41</f>
        <v>1.4045751552286869</v>
      </c>
      <c r="EI292" t="s">
        <v>114</v>
      </c>
      <c r="EJ292">
        <f>'General Impact Estimates'!C38</f>
        <v>0</v>
      </c>
      <c r="EM292">
        <f>'General Impact Estimates'!F38</f>
        <v>0</v>
      </c>
      <c r="EN292" s="84">
        <v>135453.64755128132</v>
      </c>
      <c r="EO292">
        <f>EJ292*'Zambia-IO-Data'!BO39</f>
        <v>0</v>
      </c>
      <c r="EP292">
        <f>EM292*'Zambia-IO-Data'!$BO39</f>
        <v>0</v>
      </c>
      <c r="EQ292">
        <f>EN292*'Zambia-IO-Data'!$BO39</f>
        <v>0</v>
      </c>
      <c r="ER292">
        <f>EJ292*'Zambia-IO-Data'!BN39</f>
        <v>0</v>
      </c>
      <c r="ES292">
        <f>EM292*'Zambia-IO-Data'!$BN39</f>
        <v>0</v>
      </c>
      <c r="ET292">
        <f>EN292*'Zambia-IO-Data'!$BN39</f>
        <v>0</v>
      </c>
      <c r="EU292" s="84">
        <v>0</v>
      </c>
      <c r="EV292" s="84">
        <v>0</v>
      </c>
      <c r="EW292" s="84">
        <v>0</v>
      </c>
      <c r="FJ292" t="s">
        <v>299</v>
      </c>
      <c r="FK292">
        <f>'General Impact Estimates'!C38</f>
        <v>0</v>
      </c>
      <c r="FN292">
        <v>22879.177367223208</v>
      </c>
      <c r="FO292">
        <v>10920.179873292836</v>
      </c>
      <c r="FP292">
        <f>FK292*CustomRegion1!C37</f>
        <v>0</v>
      </c>
      <c r="FQ292">
        <f>FN292*CustomRegion1!$C37</f>
        <v>11084.956838361515</v>
      </c>
      <c r="FR292">
        <f>FO292*CustomRegion1!$C37</f>
        <v>5290.8249549221764</v>
      </c>
      <c r="FS292">
        <f>FK292*CustomRegion1!D37</f>
        <v>0</v>
      </c>
      <c r="FT292">
        <f>FN292*CustomRegion1!$D37</f>
        <v>4337.9435046765675</v>
      </c>
      <c r="FU292">
        <f>FO292*CustomRegion1!$D37</f>
        <v>2070.4906732841923</v>
      </c>
      <c r="FV292">
        <f>(FT292*'Default-Data'!$C$58/general_dollar_index)/CustomRegion1!$E37</f>
        <v>1.1366537396273457</v>
      </c>
      <c r="FW292">
        <f>(FU292*'Default-Data'!$C$58/general_dollar_index)/CustomRegion1!$E37</f>
        <v>0.54252227215842619</v>
      </c>
      <c r="FX292">
        <f>(FV292*'Default-Data'!$C$58/general_dollar_index)/CustomRegion1!$E37</f>
        <v>2.9783276854942781E-4</v>
      </c>
      <c r="GK292" t="s">
        <v>62</v>
      </c>
      <c r="GL292">
        <f>'General Impact Estimates'!C38</f>
        <v>0</v>
      </c>
      <c r="GO292">
        <v>6989.2756180949946</v>
      </c>
      <c r="GP292">
        <v>3889.0282528534663</v>
      </c>
      <c r="GQ292">
        <f>GL292*CustomRegion2!C41</f>
        <v>0</v>
      </c>
      <c r="GR292">
        <f>GO292*CustomRegion2!$C41</f>
        <v>5936.1323682558632</v>
      </c>
      <c r="GS292">
        <f>GP292*CustomRegion2!$C41</f>
        <v>3303.0299210202415</v>
      </c>
      <c r="GT292">
        <f>GL292*CustomRegion2!D41</f>
        <v>0</v>
      </c>
      <c r="GU292">
        <f>GO292*CustomRegion2!$D41</f>
        <v>266.13846402098216</v>
      </c>
      <c r="GV292">
        <f>GP292*CustomRegion2!$D41</f>
        <v>148.0868779976274</v>
      </c>
      <c r="GW292">
        <f>(GT292*'Default-Data'!$C$59/general_dollar_index)/CustomRegion2!$E41</f>
        <v>0</v>
      </c>
      <c r="GX292">
        <f>(GU292*'Default-Data'!$C$59/general_dollar_index)/CustomRegion2!$E41</f>
        <v>0.11758924584457971</v>
      </c>
      <c r="GY292">
        <f>(GV292*'Default-Data'!$C$59/general_dollar_index)/CustomRegion2!$E41</f>
        <v>6.5429942144125508E-2</v>
      </c>
      <c r="HL292" t="s">
        <v>114</v>
      </c>
      <c r="HM292">
        <f>'General Impact Estimates'!C38</f>
        <v>0</v>
      </c>
      <c r="HP292">
        <v>0</v>
      </c>
      <c r="HQ292">
        <v>135453.64755128132</v>
      </c>
      <c r="HR292">
        <f>HM292*CustomRegion3!D40</f>
        <v>0</v>
      </c>
      <c r="HS292">
        <f>HP292*CustomRegion3!$D40</f>
        <v>0</v>
      </c>
      <c r="HT292">
        <f>HQ292*CustomRegion3!$D40</f>
        <v>0</v>
      </c>
      <c r="HU292">
        <f>HM292*CustomRegion3!E40</f>
        <v>0</v>
      </c>
      <c r="HV292">
        <f>HP292*CustomRegion3!$E40</f>
        <v>0</v>
      </c>
      <c r="HW292">
        <f>HQ292*CustomRegion3!$E40</f>
        <v>0</v>
      </c>
      <c r="HX292">
        <v>0</v>
      </c>
      <c r="HY292">
        <v>0</v>
      </c>
      <c r="HZ292">
        <v>0</v>
      </c>
    </row>
    <row r="293" spans="30:234" x14ac:dyDescent="0.3">
      <c r="AD293">
        <v>292</v>
      </c>
      <c r="AE293" t="s">
        <v>300</v>
      </c>
      <c r="AF293">
        <f>'General Impact Estimates'!C39</f>
        <v>0</v>
      </c>
      <c r="AI293" s="84">
        <v>23.963993547661786</v>
      </c>
      <c r="AJ293" s="84">
        <v>30818.960371153833</v>
      </c>
      <c r="AK293">
        <f>'Colombia-IO-Data'!$AN42*Calculations!AF293</f>
        <v>0</v>
      </c>
      <c r="AL293">
        <f>AI293*'Colombia-IO-Data'!$AN42</f>
        <v>14.510520297754855</v>
      </c>
      <c r="AM293">
        <f>AJ293*'Colombia-IO-Data'!$AN42</f>
        <v>18661.294876911878</v>
      </c>
      <c r="AN293">
        <f>AK293*'Colombia-IO-Data'!$AO42</f>
        <v>0</v>
      </c>
      <c r="AO293">
        <f>AL293*'Colombia-IO-Data'!$AO42</f>
        <v>12.18239369409001</v>
      </c>
      <c r="AP293">
        <f>AM293*'Colombia-IO-Data'!$AO42</f>
        <v>15667.201200719219</v>
      </c>
      <c r="AQ293">
        <f>(AN293*'Default-Data'!$F$19/general_dollar_index)/'Colombia-IO-Data'!$AP42</f>
        <v>0</v>
      </c>
      <c r="AR293">
        <f>(AO293*'Default-Data'!$F$19/general_dollar_index)/'Colombia-IO-Data'!$AP42</f>
        <v>1.2019744894256573E-3</v>
      </c>
      <c r="AS293">
        <f>(AP293*'Default-Data'!$F$19/general_dollar_index)/'Colombia-IO-Data'!$AP42</f>
        <v>1.5458026260552726</v>
      </c>
      <c r="BF293" t="s">
        <v>957</v>
      </c>
      <c r="BG293">
        <f>'General Impact Estimates'!C39</f>
        <v>0</v>
      </c>
      <c r="BJ293" s="84">
        <v>21.764043609531083</v>
      </c>
      <c r="BK293" s="84">
        <v>12201.718020528622</v>
      </c>
      <c r="BL293">
        <f>BG293*'Mexico-IO-Data'!AQ42</f>
        <v>0</v>
      </c>
      <c r="BM293">
        <f>BJ293*'Mexico-IO-Data'!$AQ42</f>
        <v>15.596425410394895</v>
      </c>
      <c r="BN293">
        <f>BK293*'Mexico-IO-Data'!$AQ42</f>
        <v>8743.9259174479339</v>
      </c>
      <c r="BO293">
        <f>BG293*'Mexico-IO-Data'!AR42</f>
        <v>0</v>
      </c>
      <c r="BP293">
        <f>BJ293*'Mexico-IO-Data'!$AR42</f>
        <v>15.375404791520914</v>
      </c>
      <c r="BQ293">
        <f>BK293*'Mexico-IO-Data'!$AR42</f>
        <v>8620.0136832782664</v>
      </c>
      <c r="BR293">
        <f>(BO293*'Default-Data'!$F$19/general_dollar_index)/'Mexico-IO-Data'!$AS42</f>
        <v>0</v>
      </c>
      <c r="BS293">
        <f>(BP293*'Default-Data'!$F$19/general_dollar_index)/'Mexico-IO-Data'!$AS42</f>
        <v>1.097590260090814E-2</v>
      </c>
      <c r="BT293">
        <f>(BQ293*'Default-Data'!$F$19/general_dollar_index)/'Mexico-IO-Data'!$AS42</f>
        <v>6.1534920146189371</v>
      </c>
      <c r="CG293" t="s">
        <v>300</v>
      </c>
      <c r="CH293">
        <f>'General Impact Estimates'!C39</f>
        <v>0</v>
      </c>
      <c r="CK293" s="84">
        <v>128.37462855354678</v>
      </c>
      <c r="CL293" s="84">
        <v>16649.249728002356</v>
      </c>
      <c r="CM293">
        <f>CH293*'Philippines-IO-Data'!$AN42</f>
        <v>0</v>
      </c>
      <c r="CN293">
        <f>CK293*'Philippines-IO-Data'!$AN42</f>
        <v>71.506974088480746</v>
      </c>
      <c r="CO293">
        <f>CL293*'Philippines-IO-Data'!$AN42</f>
        <v>9273.9311677643564</v>
      </c>
      <c r="CP293">
        <f>CH293*'Philippines-IO-Data'!AO42</f>
        <v>0</v>
      </c>
      <c r="CQ293">
        <f>CK293*'Philippines-IO-Data'!$AO42</f>
        <v>60.731404512301602</v>
      </c>
      <c r="CR293">
        <f>CL293*'Philippines-IO-Data'!$AO42</f>
        <v>7876.4186619311749</v>
      </c>
      <c r="CS293" s="20">
        <f>(CP293*'Default-Data'!$F$19/general_dollar_index)/'Philippines-IO-Data'!$AP42</f>
        <v>0</v>
      </c>
      <c r="CT293" s="20">
        <f>(CQ293*'Default-Data'!$F$19/general_dollar_index)/'Philippines-IO-Data'!$AP42</f>
        <v>1.5846986511589917E-2</v>
      </c>
      <c r="CU293" s="20">
        <f>(CR293*'Default-Data'!$F$19/general_dollar_index)/'Philippines-IO-Data'!$AP42</f>
        <v>2.0552381638065969</v>
      </c>
      <c r="DH293" t="s">
        <v>957</v>
      </c>
      <c r="DI293">
        <f>'General Impact Estimates'!C39</f>
        <v>0</v>
      </c>
      <c r="DL293" s="84">
        <v>84.37272770649264</v>
      </c>
      <c r="DM293" s="84">
        <v>113544.95124583381</v>
      </c>
      <c r="DN293">
        <f>DI293*'SouthAfrica-IO-Data'!AR42</f>
        <v>0</v>
      </c>
      <c r="DO293">
        <f>DL293*'SouthAfrica-IO-Data'!$AR42</f>
        <v>52.225235394418576</v>
      </c>
      <c r="DP293">
        <f>DM293*'SouthAfrica-IO-Data'!$AR42</f>
        <v>70282.328992489522</v>
      </c>
      <c r="DQ293">
        <f>DI293*'SouthAfrica-IO-Data'!AS42</f>
        <v>0</v>
      </c>
      <c r="DR293">
        <f>DL293*'SouthAfrica-IO-Data'!$AS42</f>
        <v>46.06407628911824</v>
      </c>
      <c r="DS293">
        <f>DM293*'SouthAfrica-IO-Data'!$AS42</f>
        <v>61990.923354132778</v>
      </c>
      <c r="DT293">
        <f>(DQ293*'Default-Data'!$F$19/general_dollar_index)/'SouthAfrica-IO-Data'!$AT42</f>
        <v>0</v>
      </c>
      <c r="DU293">
        <f>(DR293*'Default-Data'!$F$19/general_dollar_index)/'SouthAfrica-IO-Data'!$AT42</f>
        <v>2.8346695844425748E-3</v>
      </c>
      <c r="DV293">
        <f>(DS293*'Default-Data'!$F$19/general_dollar_index)/'SouthAfrica-IO-Data'!$AT42</f>
        <v>3.8147684508108215</v>
      </c>
      <c r="EI293" t="s">
        <v>115</v>
      </c>
      <c r="EJ293">
        <f>'General Impact Estimates'!C39</f>
        <v>0</v>
      </c>
      <c r="EM293">
        <f>'General Impact Estimates'!F39</f>
        <v>0</v>
      </c>
      <c r="EN293" s="84">
        <v>36120.758300343979</v>
      </c>
      <c r="EO293">
        <f>EJ293*'Zambia-IO-Data'!BO40</f>
        <v>0</v>
      </c>
      <c r="EP293">
        <f>EM293*'Zambia-IO-Data'!$BO40</f>
        <v>0</v>
      </c>
      <c r="EQ293">
        <f>EN293*'Zambia-IO-Data'!$BO40</f>
        <v>0</v>
      </c>
      <c r="ER293">
        <f>EJ293*'Zambia-IO-Data'!BN40</f>
        <v>0</v>
      </c>
      <c r="ES293">
        <f>EM293*'Zambia-IO-Data'!$BN40</f>
        <v>0</v>
      </c>
      <c r="ET293">
        <f>EN293*'Zambia-IO-Data'!$BN40</f>
        <v>0</v>
      </c>
      <c r="EU293" s="84">
        <v>0</v>
      </c>
      <c r="EV293" s="84">
        <v>0</v>
      </c>
      <c r="EW293" s="84">
        <v>0</v>
      </c>
      <c r="FJ293" t="s">
        <v>300</v>
      </c>
      <c r="FK293">
        <f>'General Impact Estimates'!C39</f>
        <v>0</v>
      </c>
      <c r="FN293">
        <v>329.42147016195935</v>
      </c>
      <c r="FO293">
        <v>28202.539143385326</v>
      </c>
      <c r="FP293">
        <f>FK293*CustomRegion1!C38</f>
        <v>0</v>
      </c>
      <c r="FQ293">
        <f>FN293*CustomRegion1!$C38</f>
        <v>183.49367625422155</v>
      </c>
      <c r="FR293">
        <f>FO293*CustomRegion1!$C38</f>
        <v>15709.320903033693</v>
      </c>
      <c r="FS293">
        <f>FK293*CustomRegion1!D38</f>
        <v>0</v>
      </c>
      <c r="FT293">
        <f>FN293*CustomRegion1!$D38</f>
        <v>155.84254291414115</v>
      </c>
      <c r="FU293">
        <f>FO293*CustomRegion1!$D38</f>
        <v>13342.042990033116</v>
      </c>
      <c r="FV293">
        <f>(FT293*'Default-Data'!$C$58/general_dollar_index)/CustomRegion1!$E38</f>
        <v>4.0834789343251472E-2</v>
      </c>
      <c r="FW293">
        <f>(FU293*'Default-Data'!$C$58/general_dollar_index)/CustomRegion1!$E38</f>
        <v>3.4959614025726369</v>
      </c>
      <c r="FX293">
        <f>(FV293*'Default-Data'!$C$58/general_dollar_index)/CustomRegion1!$E38</f>
        <v>1.0699774204957592E-5</v>
      </c>
      <c r="GK293" t="s">
        <v>63</v>
      </c>
      <c r="GL293">
        <f>'General Impact Estimates'!C39</f>
        <v>0</v>
      </c>
      <c r="GO293">
        <v>292.2636455119686</v>
      </c>
      <c r="GP293">
        <v>310.30049191822883</v>
      </c>
      <c r="GQ293">
        <f>GL293*CustomRegion2!C42</f>
        <v>0</v>
      </c>
      <c r="GR293">
        <f>GO293*CustomRegion2!$C42</f>
        <v>151.21025823430213</v>
      </c>
      <c r="GS293">
        <f>GP293*CustomRegion2!$C42</f>
        <v>160.54209352994911</v>
      </c>
      <c r="GT293">
        <f>GL293*CustomRegion2!D42</f>
        <v>0</v>
      </c>
      <c r="GU293">
        <f>GO293*CustomRegion2!$D42</f>
        <v>99.056938639512467</v>
      </c>
      <c r="GV293">
        <f>GP293*CustomRegion2!$D42</f>
        <v>105.17016830441125</v>
      </c>
      <c r="GW293">
        <f>(GT293*'Default-Data'!$C$59/general_dollar_index)/CustomRegion2!$E42</f>
        <v>0</v>
      </c>
      <c r="GX293">
        <f>(GU293*'Default-Data'!$C$59/general_dollar_index)/CustomRegion2!$E42</f>
        <v>8.273186122056006E-3</v>
      </c>
      <c r="GY293">
        <f>(GV293*'Default-Data'!$C$59/general_dollar_index)/CustomRegion2!$E42</f>
        <v>8.7837600154067486E-3</v>
      </c>
      <c r="HL293" t="s">
        <v>115</v>
      </c>
      <c r="HM293">
        <f>'General Impact Estimates'!C39</f>
        <v>0</v>
      </c>
      <c r="HP293">
        <v>0</v>
      </c>
      <c r="HQ293">
        <v>36120.758300343979</v>
      </c>
      <c r="HR293">
        <f>HM293*CustomRegion3!D41</f>
        <v>0</v>
      </c>
      <c r="HS293">
        <f>HP293*CustomRegion3!$D41</f>
        <v>0</v>
      </c>
      <c r="HT293">
        <f>HQ293*CustomRegion3!$D41</f>
        <v>0</v>
      </c>
      <c r="HU293">
        <f>HM293*CustomRegion3!E41</f>
        <v>0</v>
      </c>
      <c r="HV293">
        <f>HP293*CustomRegion3!$E41</f>
        <v>0</v>
      </c>
      <c r="HW293">
        <f>HQ293*CustomRegion3!$E41</f>
        <v>0</v>
      </c>
      <c r="HX293">
        <v>0</v>
      </c>
      <c r="HY293">
        <v>0</v>
      </c>
      <c r="HZ293">
        <v>0</v>
      </c>
    </row>
    <row r="294" spans="30:234" x14ac:dyDescent="0.3">
      <c r="AD294">
        <v>293</v>
      </c>
      <c r="AE294" t="s">
        <v>301</v>
      </c>
      <c r="AF294">
        <f>'General Impact Estimates'!C40</f>
        <v>0</v>
      </c>
      <c r="AI294" s="84">
        <v>208.75917725655574</v>
      </c>
      <c r="AJ294" s="84">
        <v>17952.26063293215</v>
      </c>
      <c r="AK294">
        <f>'Colombia-IO-Data'!$AN43*Calculations!AF294</f>
        <v>0</v>
      </c>
      <c r="AL294">
        <f>AI294*'Colombia-IO-Data'!$AN43</f>
        <v>164.5785586015877</v>
      </c>
      <c r="AM294">
        <f>AJ294*'Colombia-IO-Data'!$AN43</f>
        <v>14152.945118082069</v>
      </c>
      <c r="AN294">
        <f>AK294*'Colombia-IO-Data'!$AO43</f>
        <v>0</v>
      </c>
      <c r="AO294">
        <f>AL294*'Colombia-IO-Data'!$AO43</f>
        <v>121.16186679361824</v>
      </c>
      <c r="AP294">
        <f>AM294*'Colombia-IO-Data'!$AO43</f>
        <v>10419.32354800625</v>
      </c>
      <c r="AQ294">
        <f>(AN294*'Default-Data'!$F$19/general_dollar_index)/'Colombia-IO-Data'!$AP43</f>
        <v>0</v>
      </c>
      <c r="AR294">
        <f>(AO294*'Default-Data'!$F$19/general_dollar_index)/'Colombia-IO-Data'!$AP43</f>
        <v>1.1954421818412364E-2</v>
      </c>
      <c r="AS294">
        <f>(AP294*'Default-Data'!$F$19/general_dollar_index)/'Colombia-IO-Data'!$AP43</f>
        <v>1.0280213738168009</v>
      </c>
      <c r="BF294" t="s">
        <v>958</v>
      </c>
      <c r="BG294">
        <f>'General Impact Estimates'!C40</f>
        <v>0</v>
      </c>
      <c r="BJ294" s="84">
        <v>183.65527415354632</v>
      </c>
      <c r="BK294" s="84">
        <v>10956.69074040572</v>
      </c>
      <c r="BL294">
        <f>BG294*'Mexico-IO-Data'!AQ43</f>
        <v>0</v>
      </c>
      <c r="BM294">
        <f>BJ294*'Mexico-IO-Data'!$AQ43</f>
        <v>164.77681155106171</v>
      </c>
      <c r="BN294">
        <f>BK294*'Mexico-IO-Data'!$AQ43</f>
        <v>9830.420463970293</v>
      </c>
      <c r="BO294">
        <f>BG294*'Mexico-IO-Data'!AR43</f>
        <v>0</v>
      </c>
      <c r="BP294">
        <f>BJ294*'Mexico-IO-Data'!$AR43</f>
        <v>142.10016878999849</v>
      </c>
      <c r="BQ294">
        <f>BK294*'Mexico-IO-Data'!$AR43</f>
        <v>8477.554542156895</v>
      </c>
      <c r="BR294">
        <f>(BO294*'Default-Data'!$F$19/general_dollar_index)/'Mexico-IO-Data'!$AS43</f>
        <v>0</v>
      </c>
      <c r="BS294">
        <f>(BP294*'Default-Data'!$F$19/general_dollar_index)/'Mexico-IO-Data'!$AS43</f>
        <v>3.5561608111324902E-2</v>
      </c>
      <c r="BT294">
        <f>(BQ294*'Default-Data'!$F$19/general_dollar_index)/'Mexico-IO-Data'!$AS43</f>
        <v>2.1215701215393969</v>
      </c>
      <c r="CG294" t="s">
        <v>301</v>
      </c>
      <c r="CH294">
        <f>'General Impact Estimates'!C40</f>
        <v>0</v>
      </c>
      <c r="CK294" s="84">
        <v>147.3178053102051</v>
      </c>
      <c r="CL294" s="84">
        <v>16145.215475463963</v>
      </c>
      <c r="CM294">
        <f>CH294*'Philippines-IO-Data'!$AN43</f>
        <v>0</v>
      </c>
      <c r="CN294">
        <f>CK294*'Philippines-IO-Data'!$AN43</f>
        <v>100.25919040690667</v>
      </c>
      <c r="CO294">
        <f>CL294*'Philippines-IO-Data'!$AN43</f>
        <v>10987.851937561722</v>
      </c>
      <c r="CP294">
        <f>CH294*'Philippines-IO-Data'!AO43</f>
        <v>0</v>
      </c>
      <c r="CQ294">
        <f>CK294*'Philippines-IO-Data'!$AO43</f>
        <v>69.737802166177332</v>
      </c>
      <c r="CR294">
        <f>CL294*'Philippines-IO-Data'!$AO43</f>
        <v>7642.8768429406828</v>
      </c>
      <c r="CS294" s="20">
        <f>(CP294*'Default-Data'!$F$19/general_dollar_index)/'Philippines-IO-Data'!$AP43</f>
        <v>0</v>
      </c>
      <c r="CT294" s="20">
        <f>(CQ294*'Default-Data'!$F$19/general_dollar_index)/'Philippines-IO-Data'!$AP43</f>
        <v>1.8197076440929095E-2</v>
      </c>
      <c r="CU294" s="20">
        <f>(CR294*'Default-Data'!$F$19/general_dollar_index)/'Philippines-IO-Data'!$AP43</f>
        <v>1.9942987851580292</v>
      </c>
      <c r="DH294" t="s">
        <v>958</v>
      </c>
      <c r="DI294">
        <f>'General Impact Estimates'!C40</f>
        <v>0</v>
      </c>
      <c r="DL294" s="84">
        <v>67.414982284491572</v>
      </c>
      <c r="DM294" s="84">
        <v>6414.3252231645683</v>
      </c>
      <c r="DN294">
        <f>DI294*'SouthAfrica-IO-Data'!AR43</f>
        <v>0</v>
      </c>
      <c r="DO294">
        <f>DL294*'SouthAfrica-IO-Data'!$AR43</f>
        <v>34.391433960774101</v>
      </c>
      <c r="DP294">
        <f>DM294*'SouthAfrica-IO-Data'!$AR43</f>
        <v>3272.2376367981205</v>
      </c>
      <c r="DQ294">
        <f>DI294*'SouthAfrica-IO-Data'!AS43</f>
        <v>0</v>
      </c>
      <c r="DR294">
        <f>DL294*'SouthAfrica-IO-Data'!$AS43</f>
        <v>17.447201109536635</v>
      </c>
      <c r="DS294">
        <f>DM294*'SouthAfrica-IO-Data'!$AS43</f>
        <v>1660.0467486330615</v>
      </c>
      <c r="DT294">
        <f>(DQ294*'Default-Data'!$F$19/general_dollar_index)/'SouthAfrica-IO-Data'!$AT43</f>
        <v>0</v>
      </c>
      <c r="DU294">
        <f>(DR294*'Default-Data'!$F$19/general_dollar_index)/'SouthAfrica-IO-Data'!$AT43</f>
        <v>1.0736577025542034E-3</v>
      </c>
      <c r="DV294">
        <f>(DS294*'Default-Data'!$F$19/general_dollar_index)/'SouthAfrica-IO-Data'!$AT43</f>
        <v>0.10215518048311664</v>
      </c>
      <c r="EI294" t="s">
        <v>116</v>
      </c>
      <c r="EJ294">
        <f>'General Impact Estimates'!C40</f>
        <v>0</v>
      </c>
      <c r="EM294">
        <f>'General Impact Estimates'!F40</f>
        <v>0</v>
      </c>
      <c r="EN294" s="84">
        <v>30954.689685518315</v>
      </c>
      <c r="EO294">
        <f>EJ294*'Zambia-IO-Data'!BO41</f>
        <v>0</v>
      </c>
      <c r="EP294">
        <f>EM294*'Zambia-IO-Data'!$BO41</f>
        <v>0</v>
      </c>
      <c r="EQ294">
        <f>EN294*'Zambia-IO-Data'!$BO41</f>
        <v>0</v>
      </c>
      <c r="ER294">
        <f>EJ294*'Zambia-IO-Data'!BN41</f>
        <v>0</v>
      </c>
      <c r="ES294">
        <f>EM294*'Zambia-IO-Data'!$BN41</f>
        <v>0</v>
      </c>
      <c r="ET294">
        <f>EN294*'Zambia-IO-Data'!$BN41</f>
        <v>0</v>
      </c>
      <c r="EU294" s="84">
        <v>0</v>
      </c>
      <c r="EV294" s="84">
        <v>0</v>
      </c>
      <c r="EW294" s="84">
        <v>0</v>
      </c>
      <c r="FJ294" t="s">
        <v>301</v>
      </c>
      <c r="FK294">
        <f>'General Impact Estimates'!C40</f>
        <v>0</v>
      </c>
      <c r="FN294">
        <v>424.03225870239589</v>
      </c>
      <c r="FO294">
        <v>27345.261069599714</v>
      </c>
      <c r="FP294">
        <f>FK294*CustomRegion1!C39</f>
        <v>0</v>
      </c>
      <c r="FQ294">
        <f>FN294*CustomRegion1!$C39</f>
        <v>288.58107731373605</v>
      </c>
      <c r="FR294">
        <f>FO294*CustomRegion1!$C39</f>
        <v>18610.199429258337</v>
      </c>
      <c r="FS294">
        <f>FK294*CustomRegion1!D39</f>
        <v>0</v>
      </c>
      <c r="FT294">
        <f>FN294*CustomRegion1!$D39</f>
        <v>200.72982832725205</v>
      </c>
      <c r="FU294">
        <f>FO294*CustomRegion1!$D39</f>
        <v>12944.792400610875</v>
      </c>
      <c r="FV294">
        <f>(FT294*'Default-Data'!$C$58/general_dollar_index)/CustomRegion1!$E39</f>
        <v>5.2596422654411112E-2</v>
      </c>
      <c r="FW294">
        <f>(FU294*'Default-Data'!$C$58/general_dollar_index)/CustomRegion1!$E39</f>
        <v>3.3918714420765692</v>
      </c>
      <c r="FX294">
        <f>(FV294*'Default-Data'!$C$58/general_dollar_index)/CustomRegion1!$E39</f>
        <v>1.3781627270319709E-5</v>
      </c>
      <c r="GK294" t="s">
        <v>64</v>
      </c>
      <c r="GL294">
        <f>'General Impact Estimates'!C40</f>
        <v>0</v>
      </c>
      <c r="GO294">
        <v>0</v>
      </c>
      <c r="GP294">
        <v>0</v>
      </c>
      <c r="GQ294">
        <f>GL294*CustomRegion2!C43</f>
        <v>0</v>
      </c>
      <c r="GR294">
        <f>GO294*CustomRegion2!$C43</f>
        <v>0</v>
      </c>
      <c r="GS294">
        <f>GP294*CustomRegion2!$C43</f>
        <v>0</v>
      </c>
      <c r="GT294">
        <f>GL294*CustomRegion2!D43</f>
        <v>0</v>
      </c>
      <c r="GU294">
        <f>GO294*CustomRegion2!$D43</f>
        <v>0</v>
      </c>
      <c r="GV294">
        <f>GP294*CustomRegion2!$D43</f>
        <v>0</v>
      </c>
      <c r="GW294">
        <f>(GT294*'Default-Data'!$C$59/general_dollar_index)/CustomRegion2!$E43</f>
        <v>0</v>
      </c>
      <c r="GX294">
        <f>(GU294*'Default-Data'!$C$59/general_dollar_index)/CustomRegion2!$E43</f>
        <v>0</v>
      </c>
      <c r="GY294">
        <f>(GV294*'Default-Data'!$C$59/general_dollar_index)/CustomRegion2!$E43</f>
        <v>0</v>
      </c>
      <c r="HL294" t="s">
        <v>116</v>
      </c>
      <c r="HM294">
        <f>'General Impact Estimates'!C40</f>
        <v>0</v>
      </c>
      <c r="HP294">
        <v>0</v>
      </c>
      <c r="HQ294">
        <v>30954.689685518315</v>
      </c>
      <c r="HR294">
        <f>HM294*CustomRegion3!D42</f>
        <v>0</v>
      </c>
      <c r="HS294">
        <f>HP294*CustomRegion3!$D42</f>
        <v>0</v>
      </c>
      <c r="HT294">
        <f>HQ294*CustomRegion3!$D42</f>
        <v>0</v>
      </c>
      <c r="HU294">
        <f>HM294*CustomRegion3!E42</f>
        <v>0</v>
      </c>
      <c r="HV294">
        <f>HP294*CustomRegion3!$E42</f>
        <v>0</v>
      </c>
      <c r="HW294">
        <f>HQ294*CustomRegion3!$E42</f>
        <v>0</v>
      </c>
      <c r="HX294">
        <v>0</v>
      </c>
      <c r="HY294">
        <v>0</v>
      </c>
      <c r="HZ294">
        <v>0</v>
      </c>
    </row>
    <row r="295" spans="30:234" x14ac:dyDescent="0.3">
      <c r="AD295">
        <v>294</v>
      </c>
      <c r="AE295" t="s">
        <v>302</v>
      </c>
      <c r="AF295">
        <f>'General Impact Estimates'!C41</f>
        <v>0</v>
      </c>
      <c r="AI295" s="84">
        <v>19.140650088460241</v>
      </c>
      <c r="AJ295" s="84">
        <v>16931.965269648164</v>
      </c>
      <c r="AK295">
        <f>'Colombia-IO-Data'!$AN44*Calculations!AF295</f>
        <v>0</v>
      </c>
      <c r="AL295">
        <f>AI295*'Colombia-IO-Data'!$AN44</f>
        <v>7.5926819197723265</v>
      </c>
      <c r="AM295">
        <f>AJ295*'Colombia-IO-Data'!$AN44</f>
        <v>6716.5444211624708</v>
      </c>
      <c r="AN295">
        <f>AK295*'Colombia-IO-Data'!$AO44</f>
        <v>0</v>
      </c>
      <c r="AO295">
        <f>AL295*'Colombia-IO-Data'!$AO44</f>
        <v>5.6380111488979079</v>
      </c>
      <c r="AP295">
        <f>AM295*'Colombia-IO-Data'!$AO44</f>
        <v>4987.4277269496833</v>
      </c>
      <c r="AQ295">
        <f>(AN295*'Default-Data'!$F$19/general_dollar_index)/'Colombia-IO-Data'!$AP44</f>
        <v>0</v>
      </c>
      <c r="AR295">
        <f>(AO295*'Default-Data'!$F$19/general_dollar_index)/'Colombia-IO-Data'!$AP44</f>
        <v>5.5627372930496411E-4</v>
      </c>
      <c r="AS295">
        <f>(AP295*'Default-Data'!$F$19/general_dollar_index)/'Colombia-IO-Data'!$AP44</f>
        <v>0.4920839899104496</v>
      </c>
      <c r="BF295" t="s">
        <v>959</v>
      </c>
      <c r="BG295">
        <f>'General Impact Estimates'!C41</f>
        <v>0</v>
      </c>
      <c r="BJ295" s="84">
        <v>0</v>
      </c>
      <c r="BK295" s="84">
        <v>7971.3910576832413</v>
      </c>
      <c r="BL295">
        <f>BG295*'Mexico-IO-Data'!AQ44</f>
        <v>0</v>
      </c>
      <c r="BM295">
        <f>BJ295*'Mexico-IO-Data'!$AQ44</f>
        <v>0</v>
      </c>
      <c r="BN295">
        <f>BK295*'Mexico-IO-Data'!$AQ44</f>
        <v>5952.7442025480295</v>
      </c>
      <c r="BO295">
        <f>BG295*'Mexico-IO-Data'!AR44</f>
        <v>0</v>
      </c>
      <c r="BP295">
        <f>BJ295*'Mexico-IO-Data'!$AR44</f>
        <v>0</v>
      </c>
      <c r="BQ295">
        <f>BK295*'Mexico-IO-Data'!$AR44</f>
        <v>4182.0478175878598</v>
      </c>
      <c r="BR295">
        <f>(BO295*'Default-Data'!$F$19/general_dollar_index)/'Mexico-IO-Data'!$AS44</f>
        <v>0</v>
      </c>
      <c r="BS295">
        <f>(BP295*'Default-Data'!$F$19/general_dollar_index)/'Mexico-IO-Data'!$AS44</f>
        <v>0</v>
      </c>
      <c r="BT295">
        <f>(BQ295*'Default-Data'!$F$19/general_dollar_index)/'Mexico-IO-Data'!$AS44</f>
        <v>1.8950454698878492</v>
      </c>
      <c r="CG295" t="s">
        <v>302</v>
      </c>
      <c r="CH295">
        <f>'General Impact Estimates'!C41</f>
        <v>0</v>
      </c>
      <c r="CK295" s="84">
        <v>343.09567198958416</v>
      </c>
      <c r="CL295" s="84">
        <v>7255.0539853898572</v>
      </c>
      <c r="CM295">
        <f>CH295*'Philippines-IO-Data'!$AN44</f>
        <v>0</v>
      </c>
      <c r="CN295">
        <f>CK295*'Philippines-IO-Data'!$AN44</f>
        <v>177.79339898476988</v>
      </c>
      <c r="CO295">
        <f>CL295*'Philippines-IO-Data'!$AN44</f>
        <v>3759.5948103933615</v>
      </c>
      <c r="CP295">
        <f>CH295*'Philippines-IO-Data'!AO44</f>
        <v>0</v>
      </c>
      <c r="CQ295">
        <f>CK295*'Philippines-IO-Data'!$AO44</f>
        <v>113.50512943391797</v>
      </c>
      <c r="CR295">
        <f>CL295*'Philippines-IO-Data'!$AO44</f>
        <v>2400.1638869018957</v>
      </c>
      <c r="CS295" s="20">
        <f>(CP295*'Default-Data'!$F$19/general_dollar_index)/'Philippines-IO-Data'!$AP44</f>
        <v>0</v>
      </c>
      <c r="CT295" s="20">
        <f>(CQ295*'Default-Data'!$F$19/general_dollar_index)/'Philippines-IO-Data'!$AP44</f>
        <v>2.9617530988785595E-2</v>
      </c>
      <c r="CU295" s="20">
        <f>(CR295*'Default-Data'!$F$19/general_dollar_index)/'Philippines-IO-Data'!$AP44</f>
        <v>0.62628824488383472</v>
      </c>
      <c r="DH295" t="s">
        <v>959</v>
      </c>
      <c r="DI295">
        <f>'General Impact Estimates'!C41</f>
        <v>0</v>
      </c>
      <c r="DL295" s="84">
        <v>716.38044713897466</v>
      </c>
      <c r="DM295" s="84">
        <v>19326.403441091334</v>
      </c>
      <c r="DN295">
        <f>DI295*'SouthAfrica-IO-Data'!AR44</f>
        <v>0</v>
      </c>
      <c r="DO295">
        <f>DL295*'SouthAfrica-IO-Data'!$AR44</f>
        <v>330.99092412555535</v>
      </c>
      <c r="DP295">
        <f>DM295*'SouthAfrica-IO-Data'!$AR44</f>
        <v>8929.4231305969333</v>
      </c>
      <c r="DQ295">
        <f>DI295*'SouthAfrica-IO-Data'!AS44</f>
        <v>0</v>
      </c>
      <c r="DR295">
        <f>DL295*'SouthAfrica-IO-Data'!$AS44</f>
        <v>146.06342814082529</v>
      </c>
      <c r="DS295">
        <f>DM295*'SouthAfrica-IO-Data'!$AS44</f>
        <v>3940.477090786394</v>
      </c>
      <c r="DT295">
        <f>(DQ295*'Default-Data'!$F$19/general_dollar_index)/'SouthAfrica-IO-Data'!$AT44</f>
        <v>0</v>
      </c>
      <c r="DU295">
        <f>(DR295*'Default-Data'!$F$19/general_dollar_index)/'SouthAfrica-IO-Data'!$AT44</f>
        <v>8.9883829331886666E-3</v>
      </c>
      <c r="DV295">
        <f>(DS295*'Default-Data'!$F$19/general_dollar_index)/'SouthAfrica-IO-Data'!$AT44</f>
        <v>0.24248723641688741</v>
      </c>
      <c r="EI295" t="s">
        <v>117</v>
      </c>
      <c r="EJ295">
        <f>'General Impact Estimates'!C41</f>
        <v>0</v>
      </c>
      <c r="EM295">
        <f>'General Impact Estimates'!F41</f>
        <v>0</v>
      </c>
      <c r="EN295" s="84">
        <v>84112.431326414749</v>
      </c>
      <c r="EO295">
        <f>EJ295*'Zambia-IO-Data'!BO42</f>
        <v>0</v>
      </c>
      <c r="EP295">
        <f>EM295*'Zambia-IO-Data'!$BO42</f>
        <v>0</v>
      </c>
      <c r="EQ295">
        <f>EN295*'Zambia-IO-Data'!$BO42</f>
        <v>0</v>
      </c>
      <c r="ER295">
        <f>EJ295*'Zambia-IO-Data'!BN42</f>
        <v>0</v>
      </c>
      <c r="ES295">
        <f>EM295*'Zambia-IO-Data'!$BN42</f>
        <v>0</v>
      </c>
      <c r="ET295">
        <f>EN295*'Zambia-IO-Data'!$BN42</f>
        <v>0</v>
      </c>
      <c r="EU295" s="84">
        <v>0</v>
      </c>
      <c r="EV295" s="84">
        <v>0</v>
      </c>
      <c r="EW295" s="84">
        <v>0</v>
      </c>
      <c r="FJ295" t="s">
        <v>302</v>
      </c>
      <c r="FK295">
        <f>'General Impact Estimates'!C41</f>
        <v>0</v>
      </c>
      <c r="FN295">
        <v>1147.0839922274292</v>
      </c>
      <c r="FO295">
        <v>12431.203749507378</v>
      </c>
      <c r="FP295">
        <f>FK295*CustomRegion1!C40</f>
        <v>0</v>
      </c>
      <c r="FQ295">
        <f>FN295*CustomRegion1!$C40</f>
        <v>594.42300952524226</v>
      </c>
      <c r="FR295">
        <f>FO295*CustomRegion1!$C40</f>
        <v>6441.8940503692229</v>
      </c>
      <c r="FS295">
        <f>FK295*CustomRegion1!D40</f>
        <v>0</v>
      </c>
      <c r="FT295">
        <f>FN295*CustomRegion1!$D40</f>
        <v>379.48574592716631</v>
      </c>
      <c r="FU295">
        <f>FO295*CustomRegion1!$D40</f>
        <v>4112.5712324639217</v>
      </c>
      <c r="FV295">
        <f>(FT295*'Default-Data'!$C$58/general_dollar_index)/CustomRegion1!$E40</f>
        <v>9.9435110618285208E-2</v>
      </c>
      <c r="FW295">
        <f>(FU295*'Default-Data'!$C$58/general_dollar_index)/CustomRegion1!$E40</f>
        <v>1.0776003573639186</v>
      </c>
      <c r="FX295">
        <f>(FV295*'Default-Data'!$C$58/general_dollar_index)/CustomRegion1!$E40</f>
        <v>2.6054578675975531E-5</v>
      </c>
      <c r="GK295" t="s">
        <v>65</v>
      </c>
      <c r="GL295">
        <f>'General Impact Estimates'!C41</f>
        <v>0</v>
      </c>
      <c r="GO295">
        <v>59579.61556197601</v>
      </c>
      <c r="GP295">
        <v>41060.863378753013</v>
      </c>
      <c r="GQ295">
        <f>GL295*CustomRegion2!C44</f>
        <v>0</v>
      </c>
      <c r="GR295">
        <f>GO295*CustomRegion2!$C44</f>
        <v>42522.810890382527</v>
      </c>
      <c r="GS295">
        <f>GP295*CustomRegion2!$C44</f>
        <v>29305.716594198166</v>
      </c>
      <c r="GT295">
        <f>GL295*CustomRegion2!D44</f>
        <v>0</v>
      </c>
      <c r="GU295">
        <f>GO295*CustomRegion2!$D44</f>
        <v>16777.005056840426</v>
      </c>
      <c r="GV295">
        <f>GP295*CustomRegion2!$D44</f>
        <v>11562.315500793842</v>
      </c>
      <c r="GW295">
        <f>(GT295*'Default-Data'!$C$59/general_dollar_index)/CustomRegion2!$E44</f>
        <v>0</v>
      </c>
      <c r="GX295">
        <f>(GU295*'Default-Data'!$C$59/general_dollar_index)/CustomRegion2!$E44</f>
        <v>4.5237763916998119</v>
      </c>
      <c r="GY295">
        <f>(GV295*'Default-Data'!$C$59/general_dollar_index)/CustomRegion2!$E44</f>
        <v>3.1176798074904144</v>
      </c>
      <c r="HL295" t="s">
        <v>117</v>
      </c>
      <c r="HM295">
        <f>'General Impact Estimates'!C41</f>
        <v>0</v>
      </c>
      <c r="HP295">
        <v>0</v>
      </c>
      <c r="HQ295">
        <v>84112.431326414749</v>
      </c>
      <c r="HR295">
        <f>HM295*CustomRegion3!D43</f>
        <v>0</v>
      </c>
      <c r="HS295">
        <f>HP295*CustomRegion3!$D43</f>
        <v>0</v>
      </c>
      <c r="HT295">
        <f>HQ295*CustomRegion3!$D43</f>
        <v>0</v>
      </c>
      <c r="HU295">
        <f>HM295*CustomRegion3!E43</f>
        <v>0</v>
      </c>
      <c r="HV295">
        <f>HP295*CustomRegion3!$E43</f>
        <v>0</v>
      </c>
      <c r="HW295">
        <f>HQ295*CustomRegion3!$E43</f>
        <v>0</v>
      </c>
      <c r="HX295">
        <v>0</v>
      </c>
      <c r="HY295">
        <v>0</v>
      </c>
      <c r="HZ295">
        <v>0</v>
      </c>
    </row>
    <row r="296" spans="30:234" x14ac:dyDescent="0.3">
      <c r="AD296">
        <v>295</v>
      </c>
      <c r="AE296" t="s">
        <v>303</v>
      </c>
      <c r="AF296">
        <f>'General Impact Estimates'!C42</f>
        <v>0</v>
      </c>
      <c r="AI296" s="84">
        <v>5647.1085675800668</v>
      </c>
      <c r="AJ296" s="84">
        <v>12687.811276601598</v>
      </c>
      <c r="AK296">
        <f>'Colombia-IO-Data'!$AN45*Calculations!AF296</f>
        <v>0</v>
      </c>
      <c r="AL296">
        <f>AI296*'Colombia-IO-Data'!$AN45</f>
        <v>3230.6032857536106</v>
      </c>
      <c r="AM296">
        <f>AJ296*'Colombia-IO-Data'!$AN45</f>
        <v>7258.4552446059688</v>
      </c>
      <c r="AN296">
        <f>AK296*'Colombia-IO-Data'!$AO45</f>
        <v>0</v>
      </c>
      <c r="AO296">
        <f>AL296*'Colombia-IO-Data'!$AO45</f>
        <v>1233.8855477265147</v>
      </c>
      <c r="AP296">
        <f>AM296*'Colombia-IO-Data'!$AO45</f>
        <v>2772.2695214958335</v>
      </c>
      <c r="AQ296">
        <f>(AN296*'Default-Data'!$F$19/general_dollar_index)/'Colombia-IO-Data'!$AP45</f>
        <v>0</v>
      </c>
      <c r="AR296">
        <f>(AO296*'Default-Data'!$F$19/general_dollar_index)/'Colombia-IO-Data'!$AP45</f>
        <v>0.26083814585129772</v>
      </c>
      <c r="AS296">
        <f>(AP296*'Default-Data'!$F$19/general_dollar_index)/'Colombia-IO-Data'!$AP45</f>
        <v>0.58604596116666119</v>
      </c>
      <c r="BF296" t="s">
        <v>960</v>
      </c>
      <c r="BG296">
        <f>'General Impact Estimates'!C42</f>
        <v>0</v>
      </c>
      <c r="BJ296" s="84">
        <v>507.55226752831123</v>
      </c>
      <c r="BK296" s="84">
        <v>3473.005856199291</v>
      </c>
      <c r="BL296">
        <f>BG296*'Mexico-IO-Data'!AQ45</f>
        <v>0</v>
      </c>
      <c r="BM296">
        <f>BJ296*'Mexico-IO-Data'!$AQ45</f>
        <v>324.72904565379605</v>
      </c>
      <c r="BN296">
        <f>BK296*'Mexico-IO-Data'!$AQ45</f>
        <v>2222.0093365472608</v>
      </c>
      <c r="BO296">
        <f>BG296*'Mexico-IO-Data'!AR45</f>
        <v>0</v>
      </c>
      <c r="BP296">
        <f>BJ296*'Mexico-IO-Data'!$AR45</f>
        <v>56.994341876874863</v>
      </c>
      <c r="BQ296">
        <f>BK296*'Mexico-IO-Data'!$AR45</f>
        <v>389.99270769205992</v>
      </c>
      <c r="BR296">
        <f>(BO296*'Default-Data'!$F$19/general_dollar_index)/'Mexico-IO-Data'!$AS45</f>
        <v>0</v>
      </c>
      <c r="BS296">
        <f>(BP296*'Default-Data'!$F$19/general_dollar_index)/'Mexico-IO-Data'!$AS45</f>
        <v>4.0686040707586378E-2</v>
      </c>
      <c r="BT296">
        <f>(BQ296*'Default-Data'!$F$19/general_dollar_index)/'Mexico-IO-Data'!$AS45</f>
        <v>0.27840060360902313</v>
      </c>
      <c r="CG296" t="s">
        <v>303</v>
      </c>
      <c r="CH296">
        <f>'General Impact Estimates'!C42</f>
        <v>0</v>
      </c>
      <c r="CK296" s="84">
        <v>5174.7656427355942</v>
      </c>
      <c r="CL296" s="84">
        <v>9331.0318107123858</v>
      </c>
      <c r="CM296">
        <f>CH296*'Philippines-IO-Data'!$AN45</f>
        <v>0</v>
      </c>
      <c r="CN296">
        <f>CK296*'Philippines-IO-Data'!$AN45</f>
        <v>2521.9795092562808</v>
      </c>
      <c r="CO296">
        <f>CL296*'Philippines-IO-Data'!$AN45</f>
        <v>4547.5819875767029</v>
      </c>
      <c r="CP296">
        <f>CH296*'Philippines-IO-Data'!AO45</f>
        <v>0</v>
      </c>
      <c r="CQ296">
        <f>CK296*'Philippines-IO-Data'!$AO45</f>
        <v>2167.646425911089</v>
      </c>
      <c r="CR296">
        <f>CL296*'Philippines-IO-Data'!$AO45</f>
        <v>3908.6558022096019</v>
      </c>
      <c r="CS296" s="20">
        <f>(CP296*'Default-Data'!$F$19/general_dollar_index)/'Philippines-IO-Data'!$AP45</f>
        <v>0</v>
      </c>
      <c r="CT296" s="20">
        <f>(CQ296*'Default-Data'!$F$19/general_dollar_index)/'Philippines-IO-Data'!$AP45</f>
        <v>1.2885182298241076</v>
      </c>
      <c r="CU296" s="20">
        <f>(CR296*'Default-Data'!$F$19/general_dollar_index)/'Philippines-IO-Data'!$AP45</f>
        <v>2.323429778515651</v>
      </c>
      <c r="DH296" t="s">
        <v>960</v>
      </c>
      <c r="DI296">
        <f>'General Impact Estimates'!C42</f>
        <v>0</v>
      </c>
      <c r="DL296" s="84">
        <v>51353.022308240608</v>
      </c>
      <c r="DM296" s="84">
        <v>90239.967333129811</v>
      </c>
      <c r="DN296">
        <f>DI296*'SouthAfrica-IO-Data'!AR45</f>
        <v>0</v>
      </c>
      <c r="DO296">
        <f>DL296*'SouthAfrica-IO-Data'!$AR45</f>
        <v>36141.62397816567</v>
      </c>
      <c r="DP296">
        <f>DM296*'SouthAfrica-IO-Data'!$AR45</f>
        <v>63509.776456381456</v>
      </c>
      <c r="DQ296">
        <f>DI296*'SouthAfrica-IO-Data'!AS45</f>
        <v>0</v>
      </c>
      <c r="DR296">
        <f>DL296*'SouthAfrica-IO-Data'!$AS45</f>
        <v>20098.77098781048</v>
      </c>
      <c r="DS296">
        <f>DM296*'SouthAfrica-IO-Data'!$AS45</f>
        <v>35318.514000782168</v>
      </c>
      <c r="DT296">
        <f>(DQ296*'Default-Data'!$F$19/general_dollar_index)/'SouthAfrica-IO-Data'!$AT45</f>
        <v>0</v>
      </c>
      <c r="DU296">
        <f>(DR296*'Default-Data'!$F$19/general_dollar_index)/'SouthAfrica-IO-Data'!$AT45</f>
        <v>1.2368287696953579</v>
      </c>
      <c r="DV296">
        <f>(DS296*'Default-Data'!$F$19/general_dollar_index)/'SouthAfrica-IO-Data'!$AT45</f>
        <v>2.1734141975919106</v>
      </c>
      <c r="EI296" t="s">
        <v>118</v>
      </c>
      <c r="EJ296">
        <f>'General Impact Estimates'!C42</f>
        <v>0</v>
      </c>
      <c r="EM296">
        <f>'General Impact Estimates'!F42</f>
        <v>0</v>
      </c>
      <c r="EN296" s="84">
        <v>5015.2234998725653</v>
      </c>
      <c r="EO296">
        <f>EJ296*'Zambia-IO-Data'!BO43</f>
        <v>0</v>
      </c>
      <c r="EP296">
        <f>EM296*'Zambia-IO-Data'!$BO43</f>
        <v>0</v>
      </c>
      <c r="EQ296">
        <f>EN296*'Zambia-IO-Data'!$BO43</f>
        <v>0</v>
      </c>
      <c r="ER296">
        <f>EJ296*'Zambia-IO-Data'!BN43</f>
        <v>0</v>
      </c>
      <c r="ES296">
        <f>EM296*'Zambia-IO-Data'!$BN43</f>
        <v>0</v>
      </c>
      <c r="ET296">
        <f>EN296*'Zambia-IO-Data'!$BN43</f>
        <v>0</v>
      </c>
      <c r="EU296" s="84">
        <v>0</v>
      </c>
      <c r="EV296" s="84">
        <v>0</v>
      </c>
      <c r="EW296" s="84">
        <v>0</v>
      </c>
      <c r="FJ296" t="s">
        <v>303</v>
      </c>
      <c r="FK296">
        <f>'General Impact Estimates'!C42</f>
        <v>0</v>
      </c>
      <c r="FN296">
        <v>9330.3920586236545</v>
      </c>
      <c r="FO296">
        <v>16756.009323659535</v>
      </c>
      <c r="FP296">
        <f>FK296*CustomRegion1!C41</f>
        <v>0</v>
      </c>
      <c r="FQ296">
        <f>FN296*CustomRegion1!$C41</f>
        <v>4547.2701972908862</v>
      </c>
      <c r="FR296">
        <f>FO296*CustomRegion1!$C41</f>
        <v>8166.2272436432613</v>
      </c>
      <c r="FS296">
        <f>FK296*CustomRegion1!D41</f>
        <v>0</v>
      </c>
      <c r="FT296">
        <f>FN296*CustomRegion1!$D41</f>
        <v>3908.3878178361347</v>
      </c>
      <c r="FU296">
        <f>FO296*CustomRegion1!$D41</f>
        <v>7018.8886281162368</v>
      </c>
      <c r="FV296">
        <f>(FT296*'Default-Data'!$C$58/general_dollar_index)/CustomRegion1!$E41</f>
        <v>2.3329783276469103</v>
      </c>
      <c r="FW296">
        <f>(FU296*'Default-Data'!$C$58/general_dollar_index)/CustomRegion1!$E41</f>
        <v>4.1896853170083945</v>
      </c>
      <c r="FX296">
        <f>(FV296*'Default-Data'!$C$58/general_dollar_index)/CustomRegion1!$E41</f>
        <v>1.3925915571714055E-3</v>
      </c>
      <c r="GK296" t="s">
        <v>66</v>
      </c>
      <c r="GL296">
        <f>'General Impact Estimates'!C42</f>
        <v>0</v>
      </c>
      <c r="GO296">
        <v>611.6862340792718</v>
      </c>
      <c r="GP296">
        <v>748.83316105299446</v>
      </c>
      <c r="GQ296">
        <f>GL296*CustomRegion2!C45</f>
        <v>0</v>
      </c>
      <c r="GR296">
        <f>GO296*CustomRegion2!$C45</f>
        <v>458.84043220170599</v>
      </c>
      <c r="GS296">
        <f>GP296*CustomRegion2!$C45</f>
        <v>561.71761292244037</v>
      </c>
      <c r="GT296">
        <f>GL296*CustomRegion2!D45</f>
        <v>0</v>
      </c>
      <c r="GU296">
        <f>GO296*CustomRegion2!$D45</f>
        <v>452.61293956475703</v>
      </c>
      <c r="GV296">
        <f>GP296*CustomRegion2!$D45</f>
        <v>554.09384646024409</v>
      </c>
      <c r="GW296">
        <f>(GT296*'Default-Data'!$C$59/general_dollar_index)/CustomRegion2!$E45</f>
        <v>0</v>
      </c>
      <c r="GX296">
        <f>(GU296*'Default-Data'!$C$59/general_dollar_index)/CustomRegion2!$E45</f>
        <v>0.32310274805337885</v>
      </c>
      <c r="GY296">
        <f>(GV296*'Default-Data'!$C$59/general_dollar_index)/CustomRegion2!$E45</f>
        <v>0.39554601475364459</v>
      </c>
      <c r="HL296" t="s">
        <v>118</v>
      </c>
      <c r="HM296">
        <f>'General Impact Estimates'!C42</f>
        <v>0</v>
      </c>
      <c r="HP296">
        <v>0</v>
      </c>
      <c r="HQ296">
        <v>5015.2234998725653</v>
      </c>
      <c r="HR296">
        <f>HM296*CustomRegion3!D44</f>
        <v>0</v>
      </c>
      <c r="HS296">
        <f>HP296*CustomRegion3!$D44</f>
        <v>0</v>
      </c>
      <c r="HT296">
        <f>HQ296*CustomRegion3!$D44</f>
        <v>0</v>
      </c>
      <c r="HU296">
        <f>HM296*CustomRegion3!E44</f>
        <v>0</v>
      </c>
      <c r="HV296">
        <f>HP296*CustomRegion3!$E44</f>
        <v>0</v>
      </c>
      <c r="HW296">
        <f>HQ296*CustomRegion3!$E44</f>
        <v>0</v>
      </c>
      <c r="HX296">
        <v>0</v>
      </c>
      <c r="HY296">
        <v>0</v>
      </c>
      <c r="HZ296">
        <v>0</v>
      </c>
    </row>
    <row r="297" spans="30:234" x14ac:dyDescent="0.3">
      <c r="AD297">
        <v>296</v>
      </c>
      <c r="AE297" t="s">
        <v>304</v>
      </c>
      <c r="AF297">
        <f>'General Impact Estimates'!C43</f>
        <v>0</v>
      </c>
      <c r="AI297" s="84">
        <v>0</v>
      </c>
      <c r="AJ297" s="84">
        <v>2235.3164377582743</v>
      </c>
      <c r="AK297">
        <f>'Colombia-IO-Data'!$AN46*Calculations!AF297</f>
        <v>0</v>
      </c>
      <c r="AL297">
        <f>AI297*'Colombia-IO-Data'!$AN46</f>
        <v>0</v>
      </c>
      <c r="AM297">
        <f>AJ297*'Colombia-IO-Data'!$AN46</f>
        <v>2235.3164377582743</v>
      </c>
      <c r="AN297">
        <f>AK297*'Colombia-IO-Data'!$AO46</f>
        <v>0</v>
      </c>
      <c r="AO297">
        <f>AL297*'Colombia-IO-Data'!$AO46</f>
        <v>0</v>
      </c>
      <c r="AP297">
        <f>AM297*'Colombia-IO-Data'!$AO46</f>
        <v>2235.3164377582743</v>
      </c>
      <c r="AQ297">
        <f>(AN297*'Default-Data'!$F$19/general_dollar_index)/'Colombia-IO-Data'!$AP46</f>
        <v>0</v>
      </c>
      <c r="AR297">
        <f>(AO297*'Default-Data'!$F$19/general_dollar_index)/'Colombia-IO-Data'!$AP46</f>
        <v>0</v>
      </c>
      <c r="AS297">
        <f>(AP297*'Default-Data'!$F$19/general_dollar_index)/'Colombia-IO-Data'!$AP46</f>
        <v>0.47253636780988356</v>
      </c>
      <c r="BF297" t="s">
        <v>961</v>
      </c>
      <c r="BG297">
        <f>'General Impact Estimates'!C43</f>
        <v>0</v>
      </c>
      <c r="BJ297" s="84">
        <v>0</v>
      </c>
      <c r="BK297" s="84">
        <v>950.72962043784173</v>
      </c>
      <c r="BL297">
        <f>BG297*'Mexico-IO-Data'!AQ46</f>
        <v>0</v>
      </c>
      <c r="BM297">
        <f>BJ297*'Mexico-IO-Data'!$AQ46</f>
        <v>0</v>
      </c>
      <c r="BN297">
        <f>BK297*'Mexico-IO-Data'!$AQ46</f>
        <v>950.72962043784173</v>
      </c>
      <c r="BO297">
        <f>BG297*'Mexico-IO-Data'!AR46</f>
        <v>0</v>
      </c>
      <c r="BP297">
        <f>BJ297*'Mexico-IO-Data'!$AR46</f>
        <v>0</v>
      </c>
      <c r="BQ297">
        <f>BK297*'Mexico-IO-Data'!$AR46</f>
        <v>950.72962043784173</v>
      </c>
      <c r="BR297">
        <f>(BO297*'Default-Data'!$F$19/general_dollar_index)/'Mexico-IO-Data'!$AS46</f>
        <v>0</v>
      </c>
      <c r="BS297">
        <f>(BP297*'Default-Data'!$F$19/general_dollar_index)/'Mexico-IO-Data'!$AS46</f>
        <v>0</v>
      </c>
      <c r="BT297">
        <f>(BQ297*'Default-Data'!$F$19/general_dollar_index)/'Mexico-IO-Data'!$AS46</f>
        <v>0.18921155791090377</v>
      </c>
      <c r="CG297" t="s">
        <v>304</v>
      </c>
      <c r="CH297">
        <f>'General Impact Estimates'!C43</f>
        <v>0</v>
      </c>
      <c r="CK297" s="84">
        <v>0</v>
      </c>
      <c r="CL297" s="84">
        <v>0</v>
      </c>
      <c r="CM297">
        <f>CH297*'Philippines-IO-Data'!$AN46</f>
        <v>0</v>
      </c>
      <c r="CN297">
        <f>CK297*'Philippines-IO-Data'!$AN46</f>
        <v>0</v>
      </c>
      <c r="CO297">
        <f>CL297*'Philippines-IO-Data'!$AN46</f>
        <v>0</v>
      </c>
      <c r="CP297">
        <f>CH297*'Philippines-IO-Data'!AO46</f>
        <v>0</v>
      </c>
      <c r="CQ297">
        <f>CK297*'Philippines-IO-Data'!$AO46</f>
        <v>0</v>
      </c>
      <c r="CR297">
        <f>CL297*'Philippines-IO-Data'!$AO46</f>
        <v>0</v>
      </c>
      <c r="CS297" s="20">
        <f>(CP297*'Default-Data'!$F$19/general_dollar_index)/'Philippines-IO-Data'!$AP46</f>
        <v>0</v>
      </c>
      <c r="CT297" s="20">
        <f>(CQ297*'Default-Data'!$F$19/general_dollar_index)/'Philippines-IO-Data'!$AP46</f>
        <v>0</v>
      </c>
      <c r="CU297" s="20">
        <f>(CR297*'Default-Data'!$F$19/general_dollar_index)/'Philippines-IO-Data'!$AP46</f>
        <v>0</v>
      </c>
      <c r="DH297" t="s">
        <v>961</v>
      </c>
      <c r="DI297">
        <f>'General Impact Estimates'!C43</f>
        <v>0</v>
      </c>
      <c r="DL297" s="84">
        <v>0</v>
      </c>
      <c r="DM297" s="84">
        <v>0</v>
      </c>
      <c r="DN297">
        <f>DI297*'SouthAfrica-IO-Data'!AR46</f>
        <v>0</v>
      </c>
      <c r="DO297">
        <f>DL297*'SouthAfrica-IO-Data'!$AR46</f>
        <v>0</v>
      </c>
      <c r="DP297">
        <f>DM297*'SouthAfrica-IO-Data'!$AR46</f>
        <v>0</v>
      </c>
      <c r="DQ297">
        <f>DI297*'SouthAfrica-IO-Data'!AS46</f>
        <v>0</v>
      </c>
      <c r="DR297">
        <f>DL297*'SouthAfrica-IO-Data'!$AS46</f>
        <v>0</v>
      </c>
      <c r="DS297">
        <f>DM297*'SouthAfrica-IO-Data'!$AS46</f>
        <v>0</v>
      </c>
      <c r="DT297">
        <f>(DQ297*'Default-Data'!$F$19/general_dollar_index)/'SouthAfrica-IO-Data'!$AT46</f>
        <v>0</v>
      </c>
      <c r="DU297">
        <f>(DR297*'Default-Data'!$F$19/general_dollar_index)/'SouthAfrica-IO-Data'!$AT46</f>
        <v>0</v>
      </c>
      <c r="DV297">
        <f>(DS297*'Default-Data'!$F$19/general_dollar_index)/'SouthAfrica-IO-Data'!$AT46</f>
        <v>0</v>
      </c>
      <c r="EI297" t="s">
        <v>119</v>
      </c>
      <c r="EJ297">
        <f>'General Impact Estimates'!C43</f>
        <v>0</v>
      </c>
      <c r="EM297">
        <f>'General Impact Estimates'!F43</f>
        <v>0</v>
      </c>
      <c r="EN297" s="84">
        <v>3126.2656163188749</v>
      </c>
      <c r="EO297">
        <f>EJ297*'Zambia-IO-Data'!BO44</f>
        <v>0</v>
      </c>
      <c r="EP297">
        <f>EM297*'Zambia-IO-Data'!$BO44</f>
        <v>0</v>
      </c>
      <c r="EQ297">
        <f>EN297*'Zambia-IO-Data'!$BO44</f>
        <v>0</v>
      </c>
      <c r="ER297">
        <f>EJ297*'Zambia-IO-Data'!BN44</f>
        <v>0</v>
      </c>
      <c r="ES297">
        <f>EM297*'Zambia-IO-Data'!$BN44</f>
        <v>0</v>
      </c>
      <c r="ET297">
        <f>EN297*'Zambia-IO-Data'!$BN44</f>
        <v>0</v>
      </c>
      <c r="EU297" s="84">
        <v>0</v>
      </c>
      <c r="EV297" s="84">
        <v>0</v>
      </c>
      <c r="EW297" s="84">
        <v>0</v>
      </c>
      <c r="FJ297" t="s">
        <v>304</v>
      </c>
      <c r="FK297">
        <f>'General Impact Estimates'!C43</f>
        <v>0</v>
      </c>
      <c r="FN297">
        <v>0</v>
      </c>
      <c r="FO297">
        <v>0</v>
      </c>
      <c r="FP297">
        <f>FK297*CustomRegion1!C42</f>
        <v>0</v>
      </c>
      <c r="FQ297">
        <f>FN297*CustomRegion1!$C42</f>
        <v>0</v>
      </c>
      <c r="FR297">
        <f>FO297*CustomRegion1!$C42</f>
        <v>0</v>
      </c>
      <c r="FS297">
        <f>FK297*CustomRegion1!D42</f>
        <v>0</v>
      </c>
      <c r="FT297">
        <f>FN297*CustomRegion1!$D42</f>
        <v>0</v>
      </c>
      <c r="FU297">
        <f>FO297*CustomRegion1!$D42</f>
        <v>0</v>
      </c>
      <c r="FV297">
        <f>(FT297*'Default-Data'!$C$58/general_dollar_index)/CustomRegion1!$E42</f>
        <v>0</v>
      </c>
      <c r="FW297">
        <f>(FU297*'Default-Data'!$C$58/general_dollar_index)/CustomRegion1!$E42</f>
        <v>0</v>
      </c>
      <c r="FX297">
        <f>(FV297*'Default-Data'!$C$58/general_dollar_index)/CustomRegion1!$E42</f>
        <v>0</v>
      </c>
      <c r="GK297" t="s">
        <v>67</v>
      </c>
      <c r="GL297">
        <f>'General Impact Estimates'!C43</f>
        <v>0</v>
      </c>
      <c r="GO297">
        <v>223.63209097707437</v>
      </c>
      <c r="GP297">
        <v>12149.10734821273</v>
      </c>
      <c r="GQ297">
        <f>GL297*CustomRegion2!C46</f>
        <v>0</v>
      </c>
      <c r="GR297">
        <f>GO297*CustomRegion2!$C46</f>
        <v>199.18108848480904</v>
      </c>
      <c r="GS297">
        <f>GP297*CustomRegion2!$C46</f>
        <v>10820.774492440249</v>
      </c>
      <c r="GT297">
        <f>GL297*CustomRegion2!D46</f>
        <v>0</v>
      </c>
      <c r="GU297">
        <f>GO297*CustomRegion2!$D46</f>
        <v>151.56124060921431</v>
      </c>
      <c r="GV297">
        <f>GP297*CustomRegion2!$D46</f>
        <v>8233.7636514716833</v>
      </c>
      <c r="GW297">
        <f>(GT297*'Default-Data'!$C$59/general_dollar_index)/CustomRegion2!$E46</f>
        <v>0</v>
      </c>
      <c r="GX297">
        <f>(GU297*'Default-Data'!$C$59/general_dollar_index)/CustomRegion2!$E46</f>
        <v>3.7929310635628551E-2</v>
      </c>
      <c r="GY297">
        <f>(GV297*'Default-Data'!$C$59/general_dollar_index)/CustomRegion2!$E46</f>
        <v>2.0605596653979221</v>
      </c>
      <c r="HL297" t="s">
        <v>119</v>
      </c>
      <c r="HM297">
        <f>'General Impact Estimates'!C43</f>
        <v>0</v>
      </c>
      <c r="HP297">
        <v>0</v>
      </c>
      <c r="HQ297">
        <v>3126.2656163188749</v>
      </c>
      <c r="HR297">
        <f>HM297*CustomRegion3!D45</f>
        <v>0</v>
      </c>
      <c r="HS297">
        <f>HP297*CustomRegion3!$D45</f>
        <v>0</v>
      </c>
      <c r="HT297">
        <f>HQ297*CustomRegion3!$D45</f>
        <v>0</v>
      </c>
      <c r="HU297">
        <f>HM297*CustomRegion3!E45</f>
        <v>0</v>
      </c>
      <c r="HV297">
        <f>HP297*CustomRegion3!$E45</f>
        <v>0</v>
      </c>
      <c r="HW297">
        <f>HQ297*CustomRegion3!$E45</f>
        <v>0</v>
      </c>
      <c r="HX297">
        <v>0</v>
      </c>
      <c r="HY297">
        <v>0</v>
      </c>
      <c r="HZ297">
        <v>0</v>
      </c>
    </row>
    <row r="298" spans="30:234" x14ac:dyDescent="0.3">
      <c r="AD298">
        <v>297</v>
      </c>
      <c r="AE298" t="s">
        <v>575</v>
      </c>
      <c r="AF298">
        <f>'General Impact Estimates'!C44</f>
        <v>0</v>
      </c>
      <c r="AI298" s="84">
        <v>0</v>
      </c>
      <c r="AJ298" s="84">
        <v>243729.0467547322</v>
      </c>
      <c r="AK298">
        <f>'Colombia-IO-Data'!$AN47*Calculations!AF298</f>
        <v>0</v>
      </c>
      <c r="AL298">
        <f>AI298*'Colombia-IO-Data'!$AN47</f>
        <v>0</v>
      </c>
      <c r="AM298">
        <f>AJ298*'Colombia-IO-Data'!$AN47</f>
        <v>0</v>
      </c>
      <c r="AN298">
        <f>AK298*'Colombia-IO-Data'!$AO47</f>
        <v>0</v>
      </c>
      <c r="AO298">
        <f>AL298*'Colombia-IO-Data'!$AO47</f>
        <v>0</v>
      </c>
      <c r="AP298">
        <f>AM298*'Colombia-IO-Data'!$AO47</f>
        <v>0</v>
      </c>
      <c r="AQ298">
        <v>0</v>
      </c>
      <c r="AR298">
        <v>0</v>
      </c>
      <c r="AS298">
        <v>0</v>
      </c>
      <c r="BF298" t="s">
        <v>305</v>
      </c>
      <c r="BG298">
        <f>'General Impact Estimates'!C44</f>
        <v>0</v>
      </c>
      <c r="BJ298" s="84">
        <v>0</v>
      </c>
      <c r="BK298" s="84">
        <v>158005.89880777861</v>
      </c>
      <c r="BL298">
        <f>BG298*'Mexico-IO-Data'!AQ47</f>
        <v>0</v>
      </c>
      <c r="BM298">
        <f>BJ298*'Mexico-IO-Data'!$AQ47</f>
        <v>0</v>
      </c>
      <c r="BN298">
        <f>BK298*'Mexico-IO-Data'!$AQ47</f>
        <v>0</v>
      </c>
      <c r="BO298">
        <f>BG298*'Mexico-IO-Data'!AR47</f>
        <v>0</v>
      </c>
      <c r="BP298">
        <f>BJ298*'Mexico-IO-Data'!$AR47</f>
        <v>0</v>
      </c>
      <c r="BQ298">
        <f>BK298*'Mexico-IO-Data'!$AR47</f>
        <v>0</v>
      </c>
      <c r="BR298">
        <v>0</v>
      </c>
      <c r="BS298">
        <v>0</v>
      </c>
      <c r="BT298">
        <v>0</v>
      </c>
      <c r="CG298" t="s">
        <v>575</v>
      </c>
      <c r="CH298">
        <f>'General Impact Estimates'!C44</f>
        <v>0</v>
      </c>
      <c r="CK298" s="84">
        <v>0</v>
      </c>
      <c r="CL298" s="84">
        <v>161808.99272289613</v>
      </c>
      <c r="CM298">
        <f>CH298*'Philippines-IO-Data'!$AN47</f>
        <v>0</v>
      </c>
      <c r="CN298">
        <f>CK298*'Philippines-IO-Data'!$AN47</f>
        <v>0</v>
      </c>
      <c r="CO298">
        <f>CL298*'Philippines-IO-Data'!$AN47</f>
        <v>0</v>
      </c>
      <c r="CP298">
        <f>CH298*'Philippines-IO-Data'!AO47</f>
        <v>0</v>
      </c>
      <c r="CQ298">
        <f>CK298*'Philippines-IO-Data'!$AO47</f>
        <v>0</v>
      </c>
      <c r="CR298">
        <f>CL298*'Philippines-IO-Data'!$AO47</f>
        <v>0</v>
      </c>
      <c r="CS298" s="20">
        <v>0</v>
      </c>
      <c r="CT298" s="20">
        <v>0</v>
      </c>
      <c r="CU298" s="20">
        <v>0</v>
      </c>
      <c r="DH298" t="s">
        <v>305</v>
      </c>
      <c r="DI298">
        <f>'General Impact Estimates'!C44</f>
        <v>0</v>
      </c>
      <c r="DL298" s="84">
        <v>0</v>
      </c>
      <c r="DM298" s="84">
        <v>476312.39896139619</v>
      </c>
      <c r="DN298">
        <f>DI298*'SouthAfrica-IO-Data'!AR47</f>
        <v>0</v>
      </c>
      <c r="DO298">
        <f>DL298*'SouthAfrica-IO-Data'!$AR47</f>
        <v>0</v>
      </c>
      <c r="DP298">
        <f>DM298*'SouthAfrica-IO-Data'!$AR47</f>
        <v>0</v>
      </c>
      <c r="DQ298">
        <f>DI298*'SouthAfrica-IO-Data'!AS47</f>
        <v>0</v>
      </c>
      <c r="DR298">
        <f>DL298*'SouthAfrica-IO-Data'!$AS47</f>
        <v>0</v>
      </c>
      <c r="DS298">
        <f>DM298*'SouthAfrica-IO-Data'!$AS47</f>
        <v>0</v>
      </c>
      <c r="DT298">
        <v>0</v>
      </c>
      <c r="DU298">
        <v>0</v>
      </c>
      <c r="DV298">
        <v>0</v>
      </c>
      <c r="EI298" t="s">
        <v>120</v>
      </c>
      <c r="EJ298">
        <f>'General Impact Estimates'!C44</f>
        <v>0</v>
      </c>
      <c r="EM298">
        <f>'General Impact Estimates'!F44</f>
        <v>0</v>
      </c>
      <c r="EN298" s="84">
        <v>98983.5691117479</v>
      </c>
      <c r="EO298">
        <f>EJ298*'Zambia-IO-Data'!BO45</f>
        <v>0</v>
      </c>
      <c r="EP298">
        <f>EM298*'Zambia-IO-Data'!$BO45</f>
        <v>0</v>
      </c>
      <c r="EQ298">
        <f>EN298*'Zambia-IO-Data'!$BO45</f>
        <v>0</v>
      </c>
      <c r="ER298">
        <f>EJ298*'Zambia-IO-Data'!BN45</f>
        <v>0</v>
      </c>
      <c r="ES298">
        <f>EM298*'Zambia-IO-Data'!$BN45</f>
        <v>0</v>
      </c>
      <c r="ET298">
        <f>EN298*'Zambia-IO-Data'!$BN45</f>
        <v>0</v>
      </c>
      <c r="EU298" s="84">
        <v>0</v>
      </c>
      <c r="EV298" s="84">
        <v>0</v>
      </c>
      <c r="EW298" s="84">
        <v>0</v>
      </c>
      <c r="FJ298" t="s">
        <v>575</v>
      </c>
      <c r="FK298">
        <f>'General Impact Estimates'!C44</f>
        <v>0</v>
      </c>
      <c r="FN298">
        <v>0</v>
      </c>
      <c r="FO298">
        <v>302492.03934849246</v>
      </c>
      <c r="FP298">
        <f>FK298*CustomRegion1!AM43</f>
        <v>0</v>
      </c>
      <c r="FQ298">
        <f>FN298*CustomRegion1!$AM43</f>
        <v>0</v>
      </c>
      <c r="FR298">
        <f>FO298*CustomRegion1!$AM43</f>
        <v>0</v>
      </c>
      <c r="FS298">
        <f>FK298*CustomRegion1!AN43</f>
        <v>0</v>
      </c>
      <c r="FT298">
        <f>FN298*CustomRegion1!$AN43</f>
        <v>0</v>
      </c>
      <c r="FU298">
        <f>FO298*CustomRegion1!$AN43</f>
        <v>0</v>
      </c>
      <c r="FV298">
        <v>0</v>
      </c>
      <c r="FW298">
        <v>0</v>
      </c>
      <c r="FX298">
        <v>0</v>
      </c>
      <c r="GK298" t="s">
        <v>68</v>
      </c>
      <c r="GL298">
        <f>'General Impact Estimates'!C44</f>
        <v>0</v>
      </c>
      <c r="GO298">
        <v>96.771504991813373</v>
      </c>
      <c r="GP298">
        <v>11105.372833132506</v>
      </c>
      <c r="GQ298">
        <f>GL298*CustomRegion2!C47</f>
        <v>0</v>
      </c>
      <c r="GR298">
        <f>GO298*CustomRegion2!$C47</f>
        <v>72.603657372295046</v>
      </c>
      <c r="GS298">
        <f>GP298*CustomRegion2!$C47</f>
        <v>8331.9018778984173</v>
      </c>
      <c r="GT298">
        <f>GL298*CustomRegion2!D47</f>
        <v>0</v>
      </c>
      <c r="GU298">
        <f>GO298*CustomRegion2!$D47</f>
        <v>41.87239385686695</v>
      </c>
      <c r="GV298">
        <f>GP298*CustomRegion2!$D47</f>
        <v>4805.2217978382505</v>
      </c>
      <c r="GW298">
        <f>(GT298*'Default-Data'!$C$59/general_dollar_index)/CustomRegion2!$E47</f>
        <v>0</v>
      </c>
      <c r="GX298">
        <f>(GU298*'Default-Data'!$C$59/general_dollar_index)/CustomRegion2!$E47</f>
        <v>1.8973979675245185E-2</v>
      </c>
      <c r="GY298">
        <f>(GV298*'Default-Data'!$C$59/general_dollar_index)/CustomRegion2!$E47</f>
        <v>2.1774293831609004</v>
      </c>
      <c r="HL298" t="s">
        <v>120</v>
      </c>
      <c r="HM298">
        <f>'General Impact Estimates'!C44</f>
        <v>0</v>
      </c>
      <c r="HP298">
        <v>0</v>
      </c>
      <c r="HQ298">
        <v>98983.5691117479</v>
      </c>
      <c r="HR298">
        <f>HM298*CustomRegion3!D46</f>
        <v>0</v>
      </c>
      <c r="HS298">
        <f>HP298*CustomRegion3!$D46</f>
        <v>0</v>
      </c>
      <c r="HT298">
        <f>HQ298*CustomRegion3!$D46</f>
        <v>0</v>
      </c>
      <c r="HU298">
        <f>HM298*CustomRegion3!E46</f>
        <v>0</v>
      </c>
      <c r="HV298">
        <f>HP298*CustomRegion3!$E46</f>
        <v>0</v>
      </c>
      <c r="HW298">
        <f>HQ298*CustomRegion3!$E46</f>
        <v>0</v>
      </c>
      <c r="HX298">
        <v>0</v>
      </c>
      <c r="HY298">
        <v>0</v>
      </c>
      <c r="HZ298">
        <v>0</v>
      </c>
    </row>
    <row r="299" spans="30:234" x14ac:dyDescent="0.3">
      <c r="AD299">
        <v>298</v>
      </c>
      <c r="AE299" t="s">
        <v>72</v>
      </c>
      <c r="EI299" t="s">
        <v>121</v>
      </c>
      <c r="EJ299">
        <f>'General Impact Estimates'!C45</f>
        <v>0</v>
      </c>
      <c r="EM299">
        <f>'General Impact Estimates'!F45</f>
        <v>0</v>
      </c>
      <c r="EN299" s="84">
        <v>8440.2241533763809</v>
      </c>
      <c r="EO299">
        <f>EJ299*'Zambia-IO-Data'!BO46</f>
        <v>0</v>
      </c>
      <c r="EP299">
        <f>EM299*'Zambia-IO-Data'!$BO46</f>
        <v>0</v>
      </c>
      <c r="EQ299">
        <f>EN299*'Zambia-IO-Data'!$BO46</f>
        <v>0</v>
      </c>
      <c r="ER299">
        <f>EJ299*'Zambia-IO-Data'!BN46</f>
        <v>0</v>
      </c>
      <c r="ES299">
        <f>EM299*'Zambia-IO-Data'!$BN46</f>
        <v>0</v>
      </c>
      <c r="ET299">
        <f>EN299*'Zambia-IO-Data'!$BN46</f>
        <v>0</v>
      </c>
      <c r="EU299" s="84">
        <v>0</v>
      </c>
      <c r="EV299" s="84">
        <v>0</v>
      </c>
      <c r="EW299" s="84">
        <v>0</v>
      </c>
      <c r="GK299" t="s">
        <v>69</v>
      </c>
      <c r="GL299">
        <f>'General Impact Estimates'!C45</f>
        <v>0</v>
      </c>
      <c r="GO299">
        <v>907.75146599619393</v>
      </c>
      <c r="GP299">
        <v>14999.729843633844</v>
      </c>
      <c r="GQ299">
        <f>GL299*CustomRegion2!C48</f>
        <v>0</v>
      </c>
      <c r="GR299">
        <f>GO299*CustomRegion2!$C48</f>
        <v>639.78341046540868</v>
      </c>
      <c r="GS299">
        <f>GP299*CustomRegion2!$C48</f>
        <v>10571.812522371702</v>
      </c>
      <c r="GT299">
        <f>GL299*CustomRegion2!D48</f>
        <v>0</v>
      </c>
      <c r="GU299">
        <f>GO299*CustomRegion2!$D48</f>
        <v>124.12137967854592</v>
      </c>
      <c r="GV299">
        <f>GP299*CustomRegion2!$D48</f>
        <v>2050.98777885653</v>
      </c>
      <c r="GW299">
        <f>(GT299*'Default-Data'!$C$59/general_dollar_index)/CustomRegion2!$E48</f>
        <v>0</v>
      </c>
      <c r="GX299">
        <f>(GU299*'Default-Data'!$C$59/general_dollar_index)/CustomRegion2!$E48</f>
        <v>8.8605418362276353E-2</v>
      </c>
      <c r="GY299">
        <f>(GV299*'Default-Data'!$C$59/general_dollar_index)/CustomRegion2!$E48</f>
        <v>1.4641202883189519</v>
      </c>
      <c r="HL299" t="s">
        <v>121</v>
      </c>
      <c r="HM299">
        <f>'General Impact Estimates'!C45</f>
        <v>0</v>
      </c>
      <c r="HP299">
        <v>0</v>
      </c>
      <c r="HQ299">
        <v>8440.2241533763809</v>
      </c>
      <c r="HR299">
        <f>HM299*CustomRegion3!D47</f>
        <v>0</v>
      </c>
      <c r="HS299">
        <f>HP299*CustomRegion3!$D47</f>
        <v>0</v>
      </c>
      <c r="HT299">
        <f>HQ299*CustomRegion3!$D47</f>
        <v>0</v>
      </c>
      <c r="HU299">
        <f>HM299*CustomRegion3!E47</f>
        <v>0</v>
      </c>
      <c r="HV299">
        <f>HP299*CustomRegion3!$E47</f>
        <v>0</v>
      </c>
      <c r="HW299">
        <f>HQ299*CustomRegion3!$E47</f>
        <v>0</v>
      </c>
      <c r="HX299">
        <v>0</v>
      </c>
      <c r="HY299">
        <v>0</v>
      </c>
      <c r="HZ299">
        <v>0</v>
      </c>
    </row>
    <row r="300" spans="30:234" x14ac:dyDescent="0.3">
      <c r="AD300">
        <v>299</v>
      </c>
      <c r="EI300" t="s">
        <v>122</v>
      </c>
      <c r="EJ300">
        <f>'General Impact Estimates'!C46</f>
        <v>0</v>
      </c>
      <c r="EM300">
        <f>'General Impact Estimates'!F46</f>
        <v>0</v>
      </c>
      <c r="EN300" s="84">
        <v>3769.3062837585212</v>
      </c>
      <c r="EO300">
        <f>EJ300*'Zambia-IO-Data'!BO47</f>
        <v>0</v>
      </c>
      <c r="EP300">
        <f>EM300*'Zambia-IO-Data'!$BO47</f>
        <v>0</v>
      </c>
      <c r="EQ300">
        <f>EN300*'Zambia-IO-Data'!$BO47</f>
        <v>0</v>
      </c>
      <c r="ER300">
        <f>EJ300*'Zambia-IO-Data'!BN47</f>
        <v>0</v>
      </c>
      <c r="ES300">
        <f>EM300*'Zambia-IO-Data'!$BN47</f>
        <v>0</v>
      </c>
      <c r="ET300">
        <f>EN300*'Zambia-IO-Data'!$BN47</f>
        <v>0</v>
      </c>
      <c r="EU300" s="84">
        <v>0</v>
      </c>
      <c r="EV300" s="84">
        <v>0</v>
      </c>
      <c r="EW300" s="84">
        <v>0</v>
      </c>
      <c r="GK300" t="s">
        <v>70</v>
      </c>
      <c r="GL300">
        <f>'General Impact Estimates'!C46</f>
        <v>0</v>
      </c>
      <c r="GO300">
        <v>0</v>
      </c>
      <c r="GP300">
        <v>3315.119500638375</v>
      </c>
      <c r="GQ300">
        <f>GL300*CustomRegion2!C49</f>
        <v>0</v>
      </c>
      <c r="GR300">
        <f>GO300*CustomRegion2!$C49</f>
        <v>0</v>
      </c>
      <c r="GS300">
        <f>GP300*CustomRegion2!$C49</f>
        <v>3315.119500638375</v>
      </c>
      <c r="GT300">
        <f>GL300*CustomRegion2!D49</f>
        <v>0</v>
      </c>
      <c r="GU300">
        <f>GO300*CustomRegion2!$D49</f>
        <v>0</v>
      </c>
      <c r="GV300">
        <f>GP300*CustomRegion2!$D49</f>
        <v>3315.119500638375</v>
      </c>
      <c r="GW300">
        <f>(GT300*'Default-Data'!$C$59/general_dollar_index)/CustomRegion2!$E49</f>
        <v>0</v>
      </c>
      <c r="GX300">
        <f>(GU300*'Default-Data'!$C$59/general_dollar_index)/CustomRegion2!$E49</f>
        <v>0</v>
      </c>
      <c r="GY300">
        <f>(GV300*'Default-Data'!$C$59/general_dollar_index)/CustomRegion2!$E49</f>
        <v>0.65976583867002203</v>
      </c>
      <c r="HL300" t="s">
        <v>122</v>
      </c>
      <c r="HM300">
        <f>'General Impact Estimates'!C46</f>
        <v>0</v>
      </c>
      <c r="HP300">
        <v>0</v>
      </c>
      <c r="HQ300">
        <v>3769.3062837585212</v>
      </c>
      <c r="HR300">
        <f>HM300*CustomRegion3!D48</f>
        <v>0</v>
      </c>
      <c r="HS300">
        <f>HP300*CustomRegion3!$D48</f>
        <v>0</v>
      </c>
      <c r="HT300">
        <f>HQ300*CustomRegion3!$D48</f>
        <v>0</v>
      </c>
      <c r="HU300">
        <f>HM300*CustomRegion3!E48</f>
        <v>0</v>
      </c>
      <c r="HV300">
        <f>HP300*CustomRegion3!$E48</f>
        <v>0</v>
      </c>
      <c r="HW300">
        <f>HQ300*CustomRegion3!$E48</f>
        <v>0</v>
      </c>
      <c r="HX300">
        <v>0</v>
      </c>
      <c r="HY300">
        <v>0</v>
      </c>
      <c r="HZ300">
        <v>0</v>
      </c>
    </row>
    <row r="301" spans="30:234" x14ac:dyDescent="0.3">
      <c r="AD301">
        <v>300</v>
      </c>
      <c r="EI301" t="s">
        <v>123</v>
      </c>
      <c r="EJ301">
        <f>'General Impact Estimates'!C47</f>
        <v>0</v>
      </c>
      <c r="EM301">
        <f>'General Impact Estimates'!F47</f>
        <v>0</v>
      </c>
      <c r="EN301" s="84">
        <v>6369.8689958208852</v>
      </c>
      <c r="EO301">
        <f>EJ301*'Zambia-IO-Data'!BO48</f>
        <v>0</v>
      </c>
      <c r="EP301">
        <f>EM301*'Zambia-IO-Data'!$BO48</f>
        <v>0</v>
      </c>
      <c r="EQ301">
        <f>EN301*'Zambia-IO-Data'!$BO48</f>
        <v>0</v>
      </c>
      <c r="ER301">
        <f>EJ301*'Zambia-IO-Data'!BN48</f>
        <v>0</v>
      </c>
      <c r="ES301">
        <f>EM301*'Zambia-IO-Data'!$BN48</f>
        <v>0</v>
      </c>
      <c r="ET301">
        <f>EN301*'Zambia-IO-Data'!$BN48</f>
        <v>0</v>
      </c>
      <c r="EU301" s="84">
        <v>0</v>
      </c>
      <c r="EV301" s="84">
        <v>0</v>
      </c>
      <c r="EW301" s="84">
        <v>0</v>
      </c>
      <c r="GK301" t="s">
        <v>305</v>
      </c>
      <c r="GL301">
        <f>'General Impact Estimates'!C47</f>
        <v>0</v>
      </c>
      <c r="GO301">
        <v>0</v>
      </c>
      <c r="GP301">
        <v>431271.12666803284</v>
      </c>
      <c r="GQ301">
        <f>GL301*CustomRegion2!C50</f>
        <v>0</v>
      </c>
      <c r="GR301">
        <f>GO301*CustomRegion2!$C50</f>
        <v>0</v>
      </c>
      <c r="GS301">
        <f>GP301*CustomRegion2!$C50</f>
        <v>0</v>
      </c>
      <c r="GT301">
        <f>GL301*CustomRegion2!D50</f>
        <v>0</v>
      </c>
      <c r="GU301">
        <f>GO301*CustomRegion2!$D50</f>
        <v>0</v>
      </c>
      <c r="GV301">
        <f>GP301*CustomRegion2!$D50</f>
        <v>0</v>
      </c>
      <c r="GW301">
        <v>0</v>
      </c>
      <c r="GX301">
        <v>0</v>
      </c>
      <c r="GY301">
        <v>0</v>
      </c>
      <c r="HL301" t="s">
        <v>123</v>
      </c>
      <c r="HM301">
        <f>'General Impact Estimates'!C47</f>
        <v>0</v>
      </c>
      <c r="HP301">
        <v>0</v>
      </c>
      <c r="HQ301">
        <v>6369.8689958208852</v>
      </c>
      <c r="HR301">
        <f>HM301*CustomRegion3!D49</f>
        <v>0</v>
      </c>
      <c r="HS301">
        <f>HP301*CustomRegion3!$D49</f>
        <v>0</v>
      </c>
      <c r="HT301">
        <f>HQ301*CustomRegion3!$D49</f>
        <v>0</v>
      </c>
      <c r="HU301">
        <f>HM301*CustomRegion3!E49</f>
        <v>0</v>
      </c>
      <c r="HV301">
        <f>HP301*CustomRegion3!$E49</f>
        <v>0</v>
      </c>
      <c r="HW301">
        <f>HQ301*CustomRegion3!$E49</f>
        <v>0</v>
      </c>
      <c r="HX301">
        <v>0</v>
      </c>
      <c r="HY301">
        <v>0</v>
      </c>
      <c r="HZ301">
        <v>0</v>
      </c>
    </row>
    <row r="302" spans="30:234" x14ac:dyDescent="0.3">
      <c r="AD302">
        <v>301</v>
      </c>
      <c r="EI302" t="s">
        <v>124</v>
      </c>
      <c r="EJ302">
        <f>'General Impact Estimates'!C48</f>
        <v>0</v>
      </c>
      <c r="EM302">
        <f>'General Impact Estimates'!F48</f>
        <v>0</v>
      </c>
      <c r="EN302" s="84">
        <v>23336.818480947572</v>
      </c>
      <c r="EO302">
        <f>EJ302*'Zambia-IO-Data'!BO49</f>
        <v>0</v>
      </c>
      <c r="EP302">
        <f>EM302*'Zambia-IO-Data'!$BO49</f>
        <v>0</v>
      </c>
      <c r="EQ302">
        <f>EN302*'Zambia-IO-Data'!$BO49</f>
        <v>0</v>
      </c>
      <c r="ER302">
        <f>EJ302*'Zambia-IO-Data'!BN49</f>
        <v>0</v>
      </c>
      <c r="ES302">
        <f>EM302*'Zambia-IO-Data'!$BN49</f>
        <v>0</v>
      </c>
      <c r="ET302">
        <f>EN302*'Zambia-IO-Data'!$BN49</f>
        <v>0</v>
      </c>
      <c r="EU302" s="84">
        <v>0</v>
      </c>
      <c r="EV302" s="84">
        <v>0</v>
      </c>
      <c r="EW302" s="84">
        <v>0</v>
      </c>
      <c r="GK302" t="s">
        <v>108</v>
      </c>
      <c r="GL302">
        <f>'General Impact Estimates'!C48</f>
        <v>0</v>
      </c>
      <c r="GO302">
        <v>0</v>
      </c>
      <c r="GP302">
        <v>431271.12666803284</v>
      </c>
      <c r="GQ302">
        <f>GL302*CustomRegion2!C51</f>
        <v>0</v>
      </c>
      <c r="GR302">
        <f>GO302*CustomRegion2!$C51</f>
        <v>0</v>
      </c>
      <c r="GS302">
        <f>GP302*CustomRegion2!$C51</f>
        <v>0</v>
      </c>
      <c r="GT302">
        <f>GL302*CustomRegion2!D51</f>
        <v>0</v>
      </c>
      <c r="GU302">
        <f>GO302*CustomRegion2!$D51</f>
        <v>0</v>
      </c>
      <c r="GV302">
        <f>GP302*CustomRegion2!$D51</f>
        <v>0</v>
      </c>
      <c r="GW302">
        <v>0</v>
      </c>
      <c r="GX302">
        <v>0</v>
      </c>
      <c r="GY302">
        <v>0</v>
      </c>
      <c r="HL302" t="s">
        <v>124</v>
      </c>
      <c r="HM302">
        <f>'General Impact Estimates'!C48</f>
        <v>0</v>
      </c>
      <c r="HP302">
        <v>0</v>
      </c>
      <c r="HQ302">
        <v>23336.818480947572</v>
      </c>
      <c r="HR302">
        <f>HM302*CustomRegion3!D50</f>
        <v>0</v>
      </c>
      <c r="HS302">
        <f>HP302*CustomRegion3!$D50</f>
        <v>0</v>
      </c>
      <c r="HT302">
        <f>HQ302*CustomRegion3!$D50</f>
        <v>0</v>
      </c>
      <c r="HU302">
        <f>HM302*CustomRegion3!E50</f>
        <v>0</v>
      </c>
      <c r="HV302">
        <f>HP302*CustomRegion3!$E50</f>
        <v>0</v>
      </c>
      <c r="HW302">
        <f>HQ302*CustomRegion3!$E50</f>
        <v>0</v>
      </c>
      <c r="HX302">
        <v>0</v>
      </c>
      <c r="HY302">
        <v>0</v>
      </c>
      <c r="HZ302">
        <v>0</v>
      </c>
    </row>
    <row r="303" spans="30:234" x14ac:dyDescent="0.3">
      <c r="AD303">
        <v>302</v>
      </c>
      <c r="EI303" t="s">
        <v>125</v>
      </c>
      <c r="EJ303">
        <f>'General Impact Estimates'!C49</f>
        <v>0</v>
      </c>
      <c r="EM303">
        <f>'General Impact Estimates'!F49</f>
        <v>0</v>
      </c>
      <c r="EN303" s="84">
        <v>40759.495507764717</v>
      </c>
      <c r="EO303">
        <f>EJ303*'Zambia-IO-Data'!BO50</f>
        <v>0</v>
      </c>
      <c r="EP303">
        <f>EM303*'Zambia-IO-Data'!$BO50</f>
        <v>0</v>
      </c>
      <c r="EQ303">
        <f>EN303*'Zambia-IO-Data'!$BO50</f>
        <v>0</v>
      </c>
      <c r="ER303">
        <f>EJ303*'Zambia-IO-Data'!BN50</f>
        <v>0</v>
      </c>
      <c r="ES303">
        <f>EM303*'Zambia-IO-Data'!$BN50</f>
        <v>0</v>
      </c>
      <c r="ET303">
        <f>EN303*'Zambia-IO-Data'!$BN50</f>
        <v>0</v>
      </c>
      <c r="EU303" s="84">
        <v>0</v>
      </c>
      <c r="EV303" s="84">
        <v>0</v>
      </c>
      <c r="EW303" s="84">
        <v>0</v>
      </c>
      <c r="HL303" t="s">
        <v>125</v>
      </c>
      <c r="HM303">
        <f>'General Impact Estimates'!C49</f>
        <v>0</v>
      </c>
      <c r="HP303">
        <v>0</v>
      </c>
      <c r="HQ303">
        <v>40759.495507764717</v>
      </c>
      <c r="HR303">
        <f>HM303*CustomRegion3!D51</f>
        <v>0</v>
      </c>
      <c r="HS303">
        <f>HP303*CustomRegion3!$D51</f>
        <v>0</v>
      </c>
      <c r="HT303">
        <f>HQ303*CustomRegion3!$D51</f>
        <v>0</v>
      </c>
      <c r="HU303">
        <f>HM303*CustomRegion3!E51</f>
        <v>0</v>
      </c>
      <c r="HV303">
        <f>HP303*CustomRegion3!$E51</f>
        <v>0</v>
      </c>
      <c r="HW303">
        <f>HQ303*CustomRegion3!$E51</f>
        <v>0</v>
      </c>
      <c r="HX303">
        <v>0</v>
      </c>
      <c r="HY303">
        <v>0</v>
      </c>
      <c r="HZ303">
        <v>0</v>
      </c>
    </row>
    <row r="304" spans="30:234" x14ac:dyDescent="0.3">
      <c r="AD304">
        <v>303</v>
      </c>
      <c r="EI304" t="s">
        <v>126</v>
      </c>
      <c r="EJ304">
        <f>'General Impact Estimates'!C50</f>
        <v>0</v>
      </c>
      <c r="EM304">
        <f>'General Impact Estimates'!F50</f>
        <v>0</v>
      </c>
      <c r="EN304" s="84">
        <v>60230.014763564322</v>
      </c>
      <c r="EO304">
        <f>EJ304*'Zambia-IO-Data'!BO51</f>
        <v>0</v>
      </c>
      <c r="EP304">
        <f>EM304*'Zambia-IO-Data'!$BO51</f>
        <v>0</v>
      </c>
      <c r="EQ304">
        <f>EN304*'Zambia-IO-Data'!$BO51</f>
        <v>0</v>
      </c>
      <c r="ER304">
        <f>EJ304*'Zambia-IO-Data'!BN51</f>
        <v>0</v>
      </c>
      <c r="ES304">
        <f>EM304*'Zambia-IO-Data'!$BN51</f>
        <v>0</v>
      </c>
      <c r="ET304">
        <f>EN304*'Zambia-IO-Data'!$BN51</f>
        <v>0</v>
      </c>
      <c r="EU304" s="84">
        <v>0</v>
      </c>
      <c r="EV304" s="84">
        <v>0</v>
      </c>
      <c r="EW304" s="84">
        <v>0</v>
      </c>
      <c r="HL304" t="s">
        <v>126</v>
      </c>
      <c r="HM304">
        <f>'General Impact Estimates'!C50</f>
        <v>0</v>
      </c>
      <c r="HP304">
        <v>0</v>
      </c>
      <c r="HQ304">
        <v>60230.014763564322</v>
      </c>
      <c r="HR304">
        <f>HM304*CustomRegion3!D52</f>
        <v>0</v>
      </c>
      <c r="HS304">
        <f>HP304*CustomRegion3!$D52</f>
        <v>0</v>
      </c>
      <c r="HT304">
        <f>HQ304*CustomRegion3!$D52</f>
        <v>0</v>
      </c>
      <c r="HU304">
        <f>HM304*CustomRegion3!E52</f>
        <v>0</v>
      </c>
      <c r="HV304">
        <f>HP304*CustomRegion3!$E52</f>
        <v>0</v>
      </c>
      <c r="HW304">
        <f>HQ304*CustomRegion3!$E52</f>
        <v>0</v>
      </c>
      <c r="HX304">
        <v>0</v>
      </c>
      <c r="HY304">
        <v>0</v>
      </c>
      <c r="HZ304">
        <v>0</v>
      </c>
    </row>
    <row r="305" spans="30:245" x14ac:dyDescent="0.3">
      <c r="AD305">
        <v>304</v>
      </c>
      <c r="EI305" t="s">
        <v>127</v>
      </c>
      <c r="EJ305">
        <f>'General Impact Estimates'!C51</f>
        <v>0</v>
      </c>
      <c r="EM305">
        <f>'General Impact Estimates'!F51</f>
        <v>0</v>
      </c>
      <c r="EN305" s="84">
        <v>2775.5149723438494</v>
      </c>
      <c r="EO305">
        <f>EJ305*'Zambia-IO-Data'!BO52</f>
        <v>0</v>
      </c>
      <c r="EP305">
        <f>EM305*'Zambia-IO-Data'!$BO52</f>
        <v>0</v>
      </c>
      <c r="EQ305">
        <f>EN305*'Zambia-IO-Data'!$BO52</f>
        <v>0</v>
      </c>
      <c r="ER305">
        <f>EJ305*'Zambia-IO-Data'!BN52</f>
        <v>0</v>
      </c>
      <c r="ES305">
        <f>EM305*'Zambia-IO-Data'!$BN52</f>
        <v>0</v>
      </c>
      <c r="ET305">
        <f>EN305*'Zambia-IO-Data'!$BN52</f>
        <v>0</v>
      </c>
      <c r="EU305" s="84">
        <v>0</v>
      </c>
      <c r="EV305" s="84">
        <v>0</v>
      </c>
      <c r="EW305" s="84">
        <v>0</v>
      </c>
      <c r="HL305" t="s">
        <v>127</v>
      </c>
      <c r="HM305">
        <f>'General Impact Estimates'!C51</f>
        <v>0</v>
      </c>
      <c r="HP305">
        <v>0</v>
      </c>
      <c r="HQ305">
        <v>2775.5149723438494</v>
      </c>
      <c r="HR305">
        <f>HM305*CustomRegion3!D53</f>
        <v>0</v>
      </c>
      <c r="HS305">
        <f>HP305*CustomRegion3!$D53</f>
        <v>0</v>
      </c>
      <c r="HT305">
        <f>HQ305*CustomRegion3!$D53</f>
        <v>0</v>
      </c>
      <c r="HU305">
        <f>HM305*CustomRegion3!E53</f>
        <v>0</v>
      </c>
      <c r="HV305">
        <f>HP305*CustomRegion3!$E53</f>
        <v>0</v>
      </c>
      <c r="HW305">
        <f>HQ305*CustomRegion3!$E53</f>
        <v>0</v>
      </c>
      <c r="HX305">
        <v>0</v>
      </c>
      <c r="HY305">
        <v>0</v>
      </c>
      <c r="HZ305">
        <v>0</v>
      </c>
    </row>
    <row r="306" spans="30:245" x14ac:dyDescent="0.3">
      <c r="AD306">
        <v>305</v>
      </c>
    </row>
    <row r="307" spans="30:245" x14ac:dyDescent="0.3">
      <c r="AD307">
        <v>306</v>
      </c>
      <c r="AE307" t="s">
        <v>189</v>
      </c>
      <c r="AF307" s="4">
        <f>AF264</f>
        <v>0</v>
      </c>
      <c r="AG307" s="4">
        <f>AG264</f>
        <v>0</v>
      </c>
      <c r="AI307" s="85">
        <f t="shared" ref="AI307:AS307" si="556">AI264</f>
        <v>1821.3278887375748</v>
      </c>
      <c r="AJ307" s="85">
        <f t="shared" si="556"/>
        <v>21511.408393330272</v>
      </c>
      <c r="AK307" s="4">
        <f t="shared" si="556"/>
        <v>0</v>
      </c>
      <c r="AL307" s="4">
        <f t="shared" si="556"/>
        <v>1260.9069873853521</v>
      </c>
      <c r="AM307" s="4">
        <f t="shared" si="556"/>
        <v>14892.367991164158</v>
      </c>
      <c r="AN307" s="4">
        <f t="shared" si="556"/>
        <v>0</v>
      </c>
      <c r="AO307" s="4">
        <f t="shared" si="556"/>
        <v>332.88912561083913</v>
      </c>
      <c r="AP307" s="4">
        <f t="shared" si="556"/>
        <v>3931.6994896931255</v>
      </c>
      <c r="AQ307" s="20">
        <f t="shared" si="556"/>
        <v>0</v>
      </c>
      <c r="AR307" s="20">
        <f t="shared" si="556"/>
        <v>7.0371342348874447E-2</v>
      </c>
      <c r="AS307" s="20">
        <f t="shared" si="556"/>
        <v>0.83114451484227458</v>
      </c>
      <c r="BF307" t="s">
        <v>189</v>
      </c>
      <c r="BG307" s="4">
        <f>BG264</f>
        <v>0</v>
      </c>
      <c r="BH307" s="4">
        <f>BH264</f>
        <v>0</v>
      </c>
      <c r="BJ307" s="85">
        <f t="shared" ref="BJ307:BT307" si="557">BJ264</f>
        <v>738.78799823583245</v>
      </c>
      <c r="BK307" s="85">
        <f t="shared" si="557"/>
        <v>8262.0722551871713</v>
      </c>
      <c r="BL307" s="4">
        <f t="shared" si="557"/>
        <v>0</v>
      </c>
      <c r="BM307" s="4">
        <f t="shared" si="557"/>
        <v>450.56866797935197</v>
      </c>
      <c r="BN307" s="4">
        <f t="shared" si="557"/>
        <v>5038.8350916070558</v>
      </c>
      <c r="BO307" s="4">
        <f t="shared" si="557"/>
        <v>0</v>
      </c>
      <c r="BP307" s="4">
        <f t="shared" si="557"/>
        <v>74.224313943769587</v>
      </c>
      <c r="BQ307" s="4">
        <f t="shared" si="557"/>
        <v>830.07120629937913</v>
      </c>
      <c r="BR307" s="20">
        <f t="shared" si="557"/>
        <v>0</v>
      </c>
      <c r="BS307" s="20">
        <f t="shared" si="557"/>
        <v>7.3052670436000749E-2</v>
      </c>
      <c r="BT307" s="20">
        <f t="shared" si="557"/>
        <v>0.81696839014424016</v>
      </c>
      <c r="BU307" s="86"/>
      <c r="BV307" s="86"/>
      <c r="BW307" s="20"/>
      <c r="BX307" s="20"/>
      <c r="BY307" s="20"/>
      <c r="BZ307" s="20"/>
      <c r="CA307" s="20"/>
      <c r="CB307" s="20"/>
      <c r="CC307" s="20"/>
      <c r="CD307" s="20"/>
      <c r="CE307" s="20"/>
      <c r="CG307" t="s">
        <v>189</v>
      </c>
      <c r="CH307" s="4">
        <f>CH264</f>
        <v>0</v>
      </c>
      <c r="CI307" s="4">
        <f>CI264</f>
        <v>0</v>
      </c>
      <c r="CK307" s="85">
        <f t="shared" ref="CK307:CU307" si="558">CK264</f>
        <v>2809.6336584306177</v>
      </c>
      <c r="CL307" s="85">
        <f t="shared" si="558"/>
        <v>29779.142638120276</v>
      </c>
      <c r="CM307" s="4">
        <f t="shared" si="558"/>
        <v>0</v>
      </c>
      <c r="CN307" s="4">
        <f t="shared" si="558"/>
        <v>1982.9180431570762</v>
      </c>
      <c r="CO307" s="4">
        <f t="shared" si="558"/>
        <v>21016.832237075476</v>
      </c>
      <c r="CP307" s="4">
        <f t="shared" si="558"/>
        <v>0</v>
      </c>
      <c r="CQ307" s="4">
        <f t="shared" si="558"/>
        <v>570.7745194429009</v>
      </c>
      <c r="CR307" s="4">
        <f t="shared" si="558"/>
        <v>6049.6057120090327</v>
      </c>
      <c r="CS307" s="20">
        <f t="shared" si="558"/>
        <v>0</v>
      </c>
      <c r="CT307" s="20">
        <f t="shared" si="558"/>
        <v>0.33928659426647589</v>
      </c>
      <c r="CU307" s="20">
        <f t="shared" si="558"/>
        <v>3.5960787469733866</v>
      </c>
      <c r="CV307" s="86"/>
      <c r="CW307" s="86"/>
      <c r="CX307" s="20"/>
      <c r="CY307" s="20"/>
      <c r="CZ307" s="20"/>
      <c r="DA307" s="20"/>
      <c r="DB307" s="20"/>
      <c r="DC307" s="20"/>
      <c r="DD307" s="20"/>
      <c r="DE307" s="20"/>
      <c r="DF307" s="20"/>
      <c r="DH307" t="s">
        <v>189</v>
      </c>
      <c r="DI307" s="4">
        <f>DI264</f>
        <v>0</v>
      </c>
      <c r="DJ307" s="4">
        <f>DJ264</f>
        <v>0</v>
      </c>
      <c r="DL307" s="85">
        <f t="shared" ref="DL307:DV307" si="559">DL264</f>
        <v>4718.7505288514121</v>
      </c>
      <c r="DM307" s="85">
        <f t="shared" si="559"/>
        <v>31070.151495445487</v>
      </c>
      <c r="DN307" s="4">
        <f t="shared" si="559"/>
        <v>0</v>
      </c>
      <c r="DO307" s="4">
        <f t="shared" si="559"/>
        <v>1905.662083880952</v>
      </c>
      <c r="DP307" s="4">
        <f t="shared" si="559"/>
        <v>12547.645670880507</v>
      </c>
      <c r="DQ307" s="4">
        <f t="shared" si="559"/>
        <v>0</v>
      </c>
      <c r="DR307" s="4">
        <f t="shared" si="559"/>
        <v>584.57874978501695</v>
      </c>
      <c r="DS307" s="4">
        <f t="shared" si="559"/>
        <v>3849.1016225135404</v>
      </c>
      <c r="DT307" s="20">
        <f t="shared" si="559"/>
        <v>0</v>
      </c>
      <c r="DU307" s="20">
        <f t="shared" si="559"/>
        <v>4.2030932927825011E-2</v>
      </c>
      <c r="DV307" s="20">
        <f t="shared" si="559"/>
        <v>0.27674856841399947</v>
      </c>
      <c r="DW307" s="86"/>
      <c r="DX307" s="86"/>
      <c r="DY307" s="20"/>
      <c r="DZ307" s="20"/>
      <c r="EA307" s="20"/>
      <c r="EB307" s="20"/>
      <c r="EC307" s="20"/>
      <c r="ED307" s="20"/>
      <c r="EE307" s="20"/>
      <c r="EF307" s="20"/>
      <c r="EG307" s="20"/>
      <c r="EI307" t="s">
        <v>189</v>
      </c>
      <c r="EJ307">
        <f>SUM(EJ264:EJ276)</f>
        <v>1000000</v>
      </c>
      <c r="EK307">
        <f>SUM(EK264:EK276)</f>
        <v>0</v>
      </c>
      <c r="EL307">
        <f t="shared" ref="EL307:EW307" si="560">SUM(EL264:EL276)</f>
        <v>0</v>
      </c>
      <c r="EM307" s="84">
        <f t="shared" si="560"/>
        <v>462024.59834766289</v>
      </c>
      <c r="EN307" s="84">
        <f t="shared" si="560"/>
        <v>198165.26993933466</v>
      </c>
      <c r="EO307">
        <f t="shared" si="560"/>
        <v>300861.81735290086</v>
      </c>
      <c r="EP307">
        <f t="shared" si="560"/>
        <v>129603.19262359937</v>
      </c>
      <c r="EQ307">
        <f t="shared" si="560"/>
        <v>75231.87763510838</v>
      </c>
      <c r="ER307">
        <f t="shared" si="560"/>
        <v>193502.46036524736</v>
      </c>
      <c r="ES307">
        <f t="shared" si="560"/>
        <v>84976.334602651288</v>
      </c>
      <c r="ET307">
        <f t="shared" si="560"/>
        <v>60398.645971559818</v>
      </c>
      <c r="EU307">
        <f t="shared" si="560"/>
        <v>1930.96499645566</v>
      </c>
      <c r="EV307">
        <f t="shared" si="560"/>
        <v>847.98057520871225</v>
      </c>
      <c r="EW307">
        <f t="shared" si="560"/>
        <v>602.71931935262228</v>
      </c>
      <c r="FJ307" t="s">
        <v>189</v>
      </c>
      <c r="FK307" s="4">
        <f>FK264</f>
        <v>0</v>
      </c>
      <c r="FL307" s="4">
        <f>FL264</f>
        <v>0</v>
      </c>
      <c r="FN307" s="85">
        <f t="shared" ref="FN307:FX307" si="561">FN264</f>
        <v>7890.0402005691003</v>
      </c>
      <c r="FO307" s="85">
        <f t="shared" si="561"/>
        <v>57901.741439226855</v>
      </c>
      <c r="FP307" s="4">
        <f t="shared" si="561"/>
        <v>0</v>
      </c>
      <c r="FQ307" s="4">
        <f t="shared" si="561"/>
        <v>5568.4494766773869</v>
      </c>
      <c r="FR307" s="4">
        <f t="shared" si="561"/>
        <v>40864.547406579259</v>
      </c>
      <c r="FS307" s="4">
        <f t="shared" si="561"/>
        <v>0</v>
      </c>
      <c r="FT307" s="4">
        <f t="shared" si="561"/>
        <v>1602.8544825948907</v>
      </c>
      <c r="FU307" s="4">
        <f t="shared" si="561"/>
        <v>11762.686051868399</v>
      </c>
      <c r="FV307" s="20">
        <f t="shared" si="561"/>
        <v>0.95676911927739583</v>
      </c>
      <c r="FW307" s="20">
        <f t="shared" si="561"/>
        <v>7.021332813670675</v>
      </c>
      <c r="FX307" s="20">
        <f t="shared" si="561"/>
        <v>5.7111057650153878E-4</v>
      </c>
      <c r="FY307" s="86"/>
      <c r="FZ307" s="86"/>
      <c r="GA307" s="20"/>
      <c r="GB307" s="20"/>
      <c r="GC307" s="20"/>
      <c r="GD307" s="20"/>
      <c r="GE307" s="20"/>
      <c r="GF307" s="20"/>
      <c r="GG307" s="20"/>
      <c r="GH307" s="20"/>
      <c r="GI307" s="20"/>
      <c r="GK307" t="s">
        <v>189</v>
      </c>
      <c r="GL307">
        <f>GL264</f>
        <v>0</v>
      </c>
      <c r="GM307">
        <f t="shared" ref="GM307:GY307" si="562">GM264</f>
        <v>0</v>
      </c>
      <c r="GN307">
        <f t="shared" si="562"/>
        <v>0</v>
      </c>
      <c r="GO307" s="84">
        <f t="shared" si="562"/>
        <v>3252.3069273973269</v>
      </c>
      <c r="GP307" s="84">
        <f t="shared" si="562"/>
        <v>36547.02883570781</v>
      </c>
      <c r="GQ307">
        <f t="shared" si="562"/>
        <v>0</v>
      </c>
      <c r="GR307">
        <f t="shared" si="562"/>
        <v>2004.0112307583327</v>
      </c>
      <c r="GS307">
        <f t="shared" si="562"/>
        <v>22519.601585148743</v>
      </c>
      <c r="GT307">
        <f t="shared" si="562"/>
        <v>0</v>
      </c>
      <c r="GU307">
        <f t="shared" si="562"/>
        <v>359.88938977970037</v>
      </c>
      <c r="GV307">
        <f t="shared" si="562"/>
        <v>4044.1717831562883</v>
      </c>
      <c r="GW307">
        <f t="shared" si="562"/>
        <v>0</v>
      </c>
      <c r="GX307">
        <f t="shared" si="562"/>
        <v>0.35420847412489592</v>
      </c>
      <c r="GY307">
        <f t="shared" si="562"/>
        <v>3.9803338389264953</v>
      </c>
      <c r="GZ307" s="84"/>
      <c r="HA307" s="84"/>
      <c r="HL307" t="s">
        <v>189</v>
      </c>
      <c r="HM307">
        <f>SUM(HM264:HM276)</f>
        <v>1000000</v>
      </c>
      <c r="HN307">
        <f>SUM(HN264:HN276)</f>
        <v>0</v>
      </c>
      <c r="HO307">
        <f t="shared" ref="HO307:HZ307" si="563">SUM(HO264:HO276)</f>
        <v>0</v>
      </c>
      <c r="HP307" s="84">
        <f t="shared" si="563"/>
        <v>462024.59834766289</v>
      </c>
      <c r="HQ307" s="84">
        <f t="shared" si="563"/>
        <v>198165.26993933466</v>
      </c>
      <c r="HR307">
        <f t="shared" si="563"/>
        <v>300861.81735290086</v>
      </c>
      <c r="HS307">
        <f t="shared" si="563"/>
        <v>129603.19262359937</v>
      </c>
      <c r="HT307">
        <f t="shared" si="563"/>
        <v>75231.87763510838</v>
      </c>
      <c r="HU307">
        <f t="shared" si="563"/>
        <v>193502.46036524736</v>
      </c>
      <c r="HV307">
        <f t="shared" si="563"/>
        <v>84976.334602651288</v>
      </c>
      <c r="HW307">
        <f t="shared" si="563"/>
        <v>60398.645971559818</v>
      </c>
      <c r="HX307">
        <f t="shared" si="563"/>
        <v>1938.7856573895046</v>
      </c>
      <c r="HY307">
        <f t="shared" si="563"/>
        <v>851.41500751036813</v>
      </c>
      <c r="HZ307">
        <f t="shared" si="563"/>
        <v>605.16041147163355</v>
      </c>
      <c r="IA307" s="84"/>
      <c r="IB307" s="84"/>
      <c r="II307" s="84"/>
      <c r="IJ307" s="84"/>
      <c r="IK307" s="84"/>
    </row>
    <row r="308" spans="30:245" x14ac:dyDescent="0.3">
      <c r="AD308">
        <v>307</v>
      </c>
      <c r="AE308" t="s">
        <v>190</v>
      </c>
      <c r="AF308" s="4">
        <f>AF265</f>
        <v>0</v>
      </c>
      <c r="AG308" s="4">
        <f>AG265</f>
        <v>0</v>
      </c>
      <c r="AI308" s="85">
        <f t="shared" ref="AI308:AS308" si="564">AI265</f>
        <v>432611.53895172017</v>
      </c>
      <c r="AJ308" s="85">
        <f t="shared" si="564"/>
        <v>5433.9511724265758</v>
      </c>
      <c r="AK308" s="4">
        <f t="shared" si="564"/>
        <v>0</v>
      </c>
      <c r="AL308" s="4">
        <f t="shared" si="564"/>
        <v>354258.34434318024</v>
      </c>
      <c r="AM308" s="4">
        <f t="shared" si="564"/>
        <v>4449.7716132355781</v>
      </c>
      <c r="AN308" s="4">
        <f t="shared" si="564"/>
        <v>0</v>
      </c>
      <c r="AO308" s="4">
        <f t="shared" si="564"/>
        <v>29383.145318845127</v>
      </c>
      <c r="AP308" s="4">
        <f t="shared" si="564"/>
        <v>369.07609385966441</v>
      </c>
      <c r="AQ308" s="20">
        <f t="shared" si="564"/>
        <v>0</v>
      </c>
      <c r="AR308" s="20">
        <f t="shared" si="564"/>
        <v>2.8990846937964525</v>
      </c>
      <c r="AS308" s="20">
        <f t="shared" si="564"/>
        <v>3.6414850859022692E-2</v>
      </c>
      <c r="BF308" t="s">
        <v>190</v>
      </c>
      <c r="BG308" s="4">
        <f>BG265</f>
        <v>0</v>
      </c>
      <c r="BH308" s="4">
        <f>BH265</f>
        <v>0</v>
      </c>
      <c r="BJ308" s="85">
        <f t="shared" ref="BJ308:BT308" si="565">BJ265</f>
        <v>285749.46235393884</v>
      </c>
      <c r="BK308" s="85">
        <f t="shared" si="565"/>
        <v>4563.129297245061</v>
      </c>
      <c r="BL308" s="4">
        <f t="shared" si="565"/>
        <v>0</v>
      </c>
      <c r="BM308" s="4">
        <f t="shared" si="565"/>
        <v>246009.52639316896</v>
      </c>
      <c r="BN308" s="4">
        <f t="shared" si="565"/>
        <v>3928.5227976932974</v>
      </c>
      <c r="BO308" s="4">
        <f t="shared" si="565"/>
        <v>0</v>
      </c>
      <c r="BP308" s="4">
        <f t="shared" si="565"/>
        <v>15267.815927069496</v>
      </c>
      <c r="BQ308" s="4">
        <f t="shared" si="565"/>
        <v>243.81154591801544</v>
      </c>
      <c r="BR308" s="20">
        <f t="shared" si="565"/>
        <v>0</v>
      </c>
      <c r="BS308" s="20">
        <f t="shared" si="565"/>
        <v>0.822718116582832</v>
      </c>
      <c r="BT308" s="20">
        <f t="shared" si="565"/>
        <v>1.3137974469758963E-2</v>
      </c>
      <c r="BU308" s="86"/>
      <c r="BV308" s="86"/>
      <c r="BW308" s="20"/>
      <c r="BX308" s="20"/>
      <c r="BY308" s="20"/>
      <c r="BZ308" s="20"/>
      <c r="CA308" s="20"/>
      <c r="CB308" s="20"/>
      <c r="CC308" s="20"/>
      <c r="CD308" s="20"/>
      <c r="CE308" s="20"/>
      <c r="CG308" t="s">
        <v>190</v>
      </c>
      <c r="CH308" s="4">
        <f>CH265</f>
        <v>0</v>
      </c>
      <c r="CI308" s="4">
        <f>CI265</f>
        <v>0</v>
      </c>
      <c r="CK308" s="85">
        <f t="shared" ref="CK308:CU308" si="566">CK265</f>
        <v>31080.532147249767</v>
      </c>
      <c r="CL308" s="85">
        <f t="shared" si="566"/>
        <v>1664.0396417108932</v>
      </c>
      <c r="CM308" s="4">
        <f t="shared" si="566"/>
        <v>0</v>
      </c>
      <c r="CN308" s="4">
        <f t="shared" si="566"/>
        <v>17892.636701518597</v>
      </c>
      <c r="CO308" s="4">
        <f t="shared" si="566"/>
        <v>957.96483229431476</v>
      </c>
      <c r="CP308" s="4">
        <f t="shared" si="566"/>
        <v>0</v>
      </c>
      <c r="CQ308" s="4">
        <f t="shared" si="566"/>
        <v>4677.1790935655399</v>
      </c>
      <c r="CR308" s="4">
        <f t="shared" si="566"/>
        <v>250.41435539781062</v>
      </c>
      <c r="CS308" s="20">
        <f t="shared" si="566"/>
        <v>0</v>
      </c>
      <c r="CT308" s="20">
        <f t="shared" si="566"/>
        <v>1.4992098376923697</v>
      </c>
      <c r="CU308" s="20">
        <f t="shared" si="566"/>
        <v>8.0267113489040129E-2</v>
      </c>
      <c r="CV308" s="86"/>
      <c r="CW308" s="86"/>
      <c r="CX308" s="20"/>
      <c r="CY308" s="20"/>
      <c r="CZ308" s="20"/>
      <c r="DA308" s="20"/>
      <c r="DB308" s="20"/>
      <c r="DC308" s="20"/>
      <c r="DD308" s="20"/>
      <c r="DE308" s="20"/>
      <c r="DF308" s="20"/>
      <c r="DH308" t="s">
        <v>190</v>
      </c>
      <c r="DI308" s="4">
        <f>DI265</f>
        <v>0</v>
      </c>
      <c r="DJ308" s="4">
        <f>DJ265</f>
        <v>0</v>
      </c>
      <c r="DL308" s="85">
        <f t="shared" ref="DL308:DV308" si="567">DL265</f>
        <v>293215.74228317454</v>
      </c>
      <c r="DM308" s="85">
        <f t="shared" si="567"/>
        <v>307143.41293131962</v>
      </c>
      <c r="DN308" s="4">
        <f t="shared" si="567"/>
        <v>0</v>
      </c>
      <c r="DO308" s="4">
        <f t="shared" si="567"/>
        <v>174637.70117788477</v>
      </c>
      <c r="DP308" s="4">
        <f t="shared" si="567"/>
        <v>182932.94605735564</v>
      </c>
      <c r="DQ308" s="4">
        <f t="shared" si="567"/>
        <v>0</v>
      </c>
      <c r="DR308" s="4">
        <f t="shared" si="567"/>
        <v>59169.396109837384</v>
      </c>
      <c r="DS308" s="4">
        <f t="shared" si="567"/>
        <v>61979.926864600136</v>
      </c>
      <c r="DT308" s="20">
        <f t="shared" si="567"/>
        <v>0</v>
      </c>
      <c r="DU308" s="20">
        <f t="shared" si="567"/>
        <v>3.878968305462601</v>
      </c>
      <c r="DV308" s="20">
        <f t="shared" si="567"/>
        <v>4.0632182798753034</v>
      </c>
      <c r="DW308" s="86"/>
      <c r="DX308" s="86"/>
      <c r="DY308" s="20"/>
      <c r="DZ308" s="20"/>
      <c r="EA308" s="20"/>
      <c r="EB308" s="20"/>
      <c r="EC308" s="20"/>
      <c r="ED308" s="20"/>
      <c r="EE308" s="20"/>
      <c r="EF308" s="20"/>
      <c r="EG308" s="20"/>
      <c r="EI308" t="s">
        <v>190</v>
      </c>
      <c r="EJ308">
        <f>EJ277</f>
        <v>0</v>
      </c>
      <c r="EK308">
        <f>EK277</f>
        <v>0</v>
      </c>
      <c r="EL308">
        <f t="shared" ref="EL308:EW308" si="568">EL277</f>
        <v>0</v>
      </c>
      <c r="EM308" s="84">
        <f t="shared" si="568"/>
        <v>4374.8779216198818</v>
      </c>
      <c r="EN308" s="84">
        <f t="shared" si="568"/>
        <v>3680.5147580459743</v>
      </c>
      <c r="EO308">
        <f t="shared" si="568"/>
        <v>0</v>
      </c>
      <c r="EP308">
        <f t="shared" si="568"/>
        <v>1068.8361032173898</v>
      </c>
      <c r="EQ308">
        <f t="shared" si="568"/>
        <v>899.19470264152289</v>
      </c>
      <c r="ER308">
        <f t="shared" si="568"/>
        <v>0</v>
      </c>
      <c r="ES308">
        <f t="shared" si="568"/>
        <v>38.981498544108355</v>
      </c>
      <c r="ET308">
        <f t="shared" si="568"/>
        <v>32.7945106704178</v>
      </c>
      <c r="EU308">
        <f t="shared" si="568"/>
        <v>0</v>
      </c>
      <c r="EV308">
        <f t="shared" si="568"/>
        <v>3.5407880690196014E-2</v>
      </c>
      <c r="EW308">
        <f t="shared" si="568"/>
        <v>2.9788083179963183E-2</v>
      </c>
      <c r="FJ308" t="s">
        <v>190</v>
      </c>
      <c r="FK308" s="4">
        <f>FK265</f>
        <v>0</v>
      </c>
      <c r="FL308" s="4">
        <f>FL265</f>
        <v>0</v>
      </c>
      <c r="FN308" s="85">
        <f t="shared" ref="FN308:FX308" si="569">FN265</f>
        <v>238795.05246254633</v>
      </c>
      <c r="FO308" s="85">
        <f t="shared" si="569"/>
        <v>22474.874013758701</v>
      </c>
      <c r="FP308" s="4">
        <f t="shared" si="569"/>
        <v>0</v>
      </c>
      <c r="FQ308" s="4">
        <f t="shared" si="569"/>
        <v>137471.04134478251</v>
      </c>
      <c r="FR308" s="4">
        <f t="shared" si="569"/>
        <v>12938.477170706014</v>
      </c>
      <c r="FS308" s="4">
        <f t="shared" si="569"/>
        <v>0</v>
      </c>
      <c r="FT308" s="4">
        <f t="shared" si="569"/>
        <v>35935.267186972487</v>
      </c>
      <c r="FU308" s="4">
        <f t="shared" si="569"/>
        <v>3382.1496481994222</v>
      </c>
      <c r="FV308" s="20">
        <f t="shared" si="569"/>
        <v>11.566720252436498</v>
      </c>
      <c r="FW308" s="20">
        <f t="shared" si="569"/>
        <v>1.0886347005312218</v>
      </c>
      <c r="FX308" s="20">
        <f t="shared" si="569"/>
        <v>3.7230561470996048E-3</v>
      </c>
      <c r="FY308" s="86"/>
      <c r="FZ308" s="86"/>
      <c r="GA308" s="20"/>
      <c r="GB308" s="20"/>
      <c r="GC308" s="20"/>
      <c r="GD308" s="20"/>
      <c r="GE308" s="20"/>
      <c r="GF308" s="20"/>
      <c r="GG308" s="20"/>
      <c r="GH308" s="20"/>
      <c r="GI308" s="20"/>
      <c r="GK308" t="s">
        <v>190</v>
      </c>
      <c r="GL308">
        <f>GL265</f>
        <v>0</v>
      </c>
      <c r="GM308">
        <f t="shared" ref="GM308:GY308" si="570">GM265</f>
        <v>0</v>
      </c>
      <c r="GN308">
        <f t="shared" si="570"/>
        <v>0</v>
      </c>
      <c r="GO308" s="84">
        <f t="shared" si="570"/>
        <v>165988.58180624808</v>
      </c>
      <c r="GP308" s="84">
        <f t="shared" si="570"/>
        <v>20295.121336481301</v>
      </c>
      <c r="GQ308">
        <f t="shared" si="570"/>
        <v>0</v>
      </c>
      <c r="GR308">
        <f t="shared" si="570"/>
        <v>134891.56540240004</v>
      </c>
      <c r="GS308">
        <f t="shared" si="570"/>
        <v>16492.945823858849</v>
      </c>
      <c r="GT308">
        <f t="shared" si="570"/>
        <v>0</v>
      </c>
      <c r="GU308">
        <f t="shared" si="570"/>
        <v>10646.000935049375</v>
      </c>
      <c r="GV308">
        <f t="shared" si="570"/>
        <v>1301.6671289915651</v>
      </c>
      <c r="GW308">
        <f t="shared" si="570"/>
        <v>0</v>
      </c>
      <c r="GX308">
        <f t="shared" si="570"/>
        <v>0.57366802693068797</v>
      </c>
      <c r="GY308">
        <f t="shared" si="570"/>
        <v>7.0141343981167059E-2</v>
      </c>
      <c r="GZ308" s="84"/>
      <c r="HA308" s="84"/>
      <c r="HL308" t="s">
        <v>190</v>
      </c>
      <c r="HM308">
        <f>HM277</f>
        <v>0</v>
      </c>
      <c r="HN308">
        <f>HN277</f>
        <v>0</v>
      </c>
      <c r="HO308">
        <f t="shared" ref="HO308:HZ308" si="571">HO277</f>
        <v>0</v>
      </c>
      <c r="HP308" s="84">
        <f t="shared" si="571"/>
        <v>4374.8779216198818</v>
      </c>
      <c r="HQ308" s="84">
        <f t="shared" si="571"/>
        <v>3680.5147580459743</v>
      </c>
      <c r="HR308">
        <f t="shared" si="571"/>
        <v>0</v>
      </c>
      <c r="HS308">
        <f t="shared" si="571"/>
        <v>1068.8361032173898</v>
      </c>
      <c r="HT308">
        <f t="shared" si="571"/>
        <v>899.19470264152289</v>
      </c>
      <c r="HU308">
        <f t="shared" si="571"/>
        <v>0</v>
      </c>
      <c r="HV308">
        <f t="shared" si="571"/>
        <v>38.981498544108355</v>
      </c>
      <c r="HW308">
        <f t="shared" si="571"/>
        <v>32.7945106704178</v>
      </c>
      <c r="HX308">
        <f t="shared" si="571"/>
        <v>0</v>
      </c>
      <c r="HY308">
        <f t="shared" si="571"/>
        <v>3.555128724068881E-2</v>
      </c>
      <c r="HZ308">
        <f t="shared" si="571"/>
        <v>2.9908728815097561E-2</v>
      </c>
      <c r="IA308" s="84"/>
      <c r="IB308" s="84"/>
    </row>
    <row r="309" spans="30:245" x14ac:dyDescent="0.3">
      <c r="AD309">
        <v>308</v>
      </c>
      <c r="AE309" t="s">
        <v>191</v>
      </c>
      <c r="AF309" s="4">
        <f>AF282</f>
        <v>0</v>
      </c>
      <c r="AG309" s="4">
        <f>AG282</f>
        <v>0</v>
      </c>
      <c r="AI309" s="85">
        <f t="shared" ref="AI309:AS309" si="572">AI282</f>
        <v>25868.272152916961</v>
      </c>
      <c r="AJ309" s="85">
        <f t="shared" si="572"/>
        <v>15846.960617386419</v>
      </c>
      <c r="AK309" s="4">
        <f t="shared" si="572"/>
        <v>0</v>
      </c>
      <c r="AL309" s="4">
        <f t="shared" si="572"/>
        <v>13681.423679076999</v>
      </c>
      <c r="AM309" s="4">
        <f t="shared" si="572"/>
        <v>8381.2703434722207</v>
      </c>
      <c r="AN309" s="4">
        <f t="shared" si="572"/>
        <v>0</v>
      </c>
      <c r="AO309" s="4">
        <f t="shared" si="572"/>
        <v>2411.2335678987133</v>
      </c>
      <c r="AP309" s="4">
        <f t="shared" si="572"/>
        <v>1477.1270057750003</v>
      </c>
      <c r="AQ309" s="20">
        <f t="shared" si="572"/>
        <v>0</v>
      </c>
      <c r="AR309" s="20">
        <f t="shared" si="572"/>
        <v>0.23790408596522972</v>
      </c>
      <c r="AS309" s="20">
        <f t="shared" si="572"/>
        <v>0.14574056816474265</v>
      </c>
      <c r="BF309" t="s">
        <v>191</v>
      </c>
      <c r="BG309" s="4">
        <f>BG282</f>
        <v>0</v>
      </c>
      <c r="BH309" s="4">
        <f>BH282</f>
        <v>0</v>
      </c>
      <c r="BJ309" s="85">
        <f t="shared" ref="BJ309:BT309" si="573">BJ282</f>
        <v>38624.496440424569</v>
      </c>
      <c r="BK309" s="85">
        <f t="shared" si="573"/>
        <v>4355.7480274896661</v>
      </c>
      <c r="BL309" s="4">
        <f t="shared" si="573"/>
        <v>0</v>
      </c>
      <c r="BM309" s="4">
        <f t="shared" si="573"/>
        <v>17277.808795571393</v>
      </c>
      <c r="BN309" s="4">
        <f t="shared" si="573"/>
        <v>1948.4469317738101</v>
      </c>
      <c r="BO309" s="4">
        <f t="shared" si="573"/>
        <v>0</v>
      </c>
      <c r="BP309" s="4">
        <f t="shared" si="573"/>
        <v>4173.1914795888879</v>
      </c>
      <c r="BQ309" s="4">
        <f t="shared" si="573"/>
        <v>470.61767092791052</v>
      </c>
      <c r="BR309" s="20">
        <f t="shared" si="573"/>
        <v>0</v>
      </c>
      <c r="BS309" s="20">
        <f t="shared" si="573"/>
        <v>0.2314447569573648</v>
      </c>
      <c r="BT309" s="20">
        <f t="shared" si="573"/>
        <v>2.6100406128137098E-2</v>
      </c>
      <c r="BU309" s="86"/>
      <c r="BV309" s="86"/>
      <c r="BW309" s="20"/>
      <c r="BX309" s="20"/>
      <c r="BY309" s="20"/>
      <c r="BZ309" s="20"/>
      <c r="CA309" s="20"/>
      <c r="CB309" s="20"/>
      <c r="CC309" s="20"/>
      <c r="CD309" s="20"/>
      <c r="CE309" s="20"/>
      <c r="CG309" t="s">
        <v>191</v>
      </c>
      <c r="CH309" s="4">
        <f>CH282</f>
        <v>0</v>
      </c>
      <c r="CI309" s="4">
        <f>CI282</f>
        <v>0</v>
      </c>
      <c r="CK309" s="85">
        <f t="shared" ref="CK309:CU309" si="574">CK282</f>
        <v>82296.938120783991</v>
      </c>
      <c r="CL309" s="85">
        <f t="shared" si="574"/>
        <v>8833.1040934163611</v>
      </c>
      <c r="CM309" s="4">
        <f t="shared" si="574"/>
        <v>0</v>
      </c>
      <c r="CN309" s="4">
        <f t="shared" si="574"/>
        <v>49316.936510129817</v>
      </c>
      <c r="CO309" s="4">
        <f t="shared" si="574"/>
        <v>5293.2909013338713</v>
      </c>
      <c r="CP309" s="4">
        <f t="shared" si="574"/>
        <v>0</v>
      </c>
      <c r="CQ309" s="4">
        <f t="shared" si="574"/>
        <v>10213.607622953768</v>
      </c>
      <c r="CR309" s="4">
        <f t="shared" si="574"/>
        <v>1096.2480666103552</v>
      </c>
      <c r="CS309" s="20">
        <f t="shared" si="574"/>
        <v>0</v>
      </c>
      <c r="CT309" s="20">
        <f t="shared" si="574"/>
        <v>2.6650940075465472</v>
      </c>
      <c r="CU309" s="20">
        <f t="shared" si="574"/>
        <v>0.28605016571635439</v>
      </c>
      <c r="CV309" s="86"/>
      <c r="CW309" s="86"/>
      <c r="CX309" s="20"/>
      <c r="CY309" s="20"/>
      <c r="CZ309" s="20"/>
      <c r="DA309" s="20"/>
      <c r="DB309" s="20"/>
      <c r="DC309" s="20"/>
      <c r="DD309" s="20"/>
      <c r="DE309" s="20"/>
      <c r="DF309" s="20"/>
      <c r="DH309" t="s">
        <v>191</v>
      </c>
      <c r="DI309" s="4">
        <f>DI282</f>
        <v>0</v>
      </c>
      <c r="DJ309" s="4">
        <f>DJ282</f>
        <v>0</v>
      </c>
      <c r="DL309" s="85">
        <f t="shared" ref="DL309:DV309" si="575">DL282</f>
        <v>50891.854734888861</v>
      </c>
      <c r="DM309" s="85">
        <f t="shared" si="575"/>
        <v>73177.587473415173</v>
      </c>
      <c r="DN309" s="4">
        <f t="shared" si="575"/>
        <v>0</v>
      </c>
      <c r="DO309" s="4">
        <f t="shared" si="575"/>
        <v>27671.253894252979</v>
      </c>
      <c r="DP309" s="4">
        <f t="shared" si="575"/>
        <v>39788.599037983164</v>
      </c>
      <c r="DQ309" s="4">
        <f t="shared" si="575"/>
        <v>0</v>
      </c>
      <c r="DR309" s="4">
        <f t="shared" si="575"/>
        <v>9042.0268684067833</v>
      </c>
      <c r="DS309" s="4">
        <f t="shared" si="575"/>
        <v>13001.564111716249</v>
      </c>
      <c r="DT309" s="20">
        <f t="shared" si="575"/>
        <v>0</v>
      </c>
      <c r="DU309" s="20">
        <f t="shared" si="575"/>
        <v>0.33925928407608108</v>
      </c>
      <c r="DV309" s="20">
        <f t="shared" si="575"/>
        <v>0.4878221881669027</v>
      </c>
      <c r="DW309" s="86"/>
      <c r="DX309" s="86"/>
      <c r="DY309" s="20"/>
      <c r="DZ309" s="20"/>
      <c r="EA309" s="20"/>
      <c r="EB309" s="20"/>
      <c r="EC309" s="20"/>
      <c r="ED309" s="20"/>
      <c r="EE309" s="20"/>
      <c r="EF309" s="20"/>
      <c r="EG309" s="20"/>
      <c r="EI309" t="s">
        <v>191</v>
      </c>
      <c r="EJ309">
        <f>EJ283</f>
        <v>0</v>
      </c>
      <c r="EK309">
        <f>EK283</f>
        <v>0</v>
      </c>
      <c r="EL309">
        <f t="shared" ref="EL309:EW309" si="576">EL283</f>
        <v>0</v>
      </c>
      <c r="EM309" s="84">
        <f t="shared" si="576"/>
        <v>11195.101953930271</v>
      </c>
      <c r="EN309" s="84">
        <f t="shared" si="576"/>
        <v>14815.852657487108</v>
      </c>
      <c r="EO309">
        <f t="shared" si="576"/>
        <v>0</v>
      </c>
      <c r="EP309">
        <f t="shared" si="576"/>
        <v>2984.1588555859698</v>
      </c>
      <c r="EQ309">
        <f t="shared" si="576"/>
        <v>3949.3037305815024</v>
      </c>
      <c r="ER309">
        <f t="shared" si="576"/>
        <v>0</v>
      </c>
      <c r="ES309">
        <f t="shared" si="576"/>
        <v>147.72477062625563</v>
      </c>
      <c r="ET309">
        <f t="shared" si="576"/>
        <v>195.50232275386344</v>
      </c>
      <c r="EU309">
        <f t="shared" si="576"/>
        <v>0</v>
      </c>
      <c r="EV309">
        <f t="shared" si="576"/>
        <v>0.25786993186862511</v>
      </c>
      <c r="EW309">
        <f t="shared" si="576"/>
        <v>0.34127093536834663</v>
      </c>
      <c r="FJ309" t="s">
        <v>191</v>
      </c>
      <c r="FK309" s="4">
        <f>FK282</f>
        <v>0</v>
      </c>
      <c r="FL309" s="4">
        <f>FL282</f>
        <v>0</v>
      </c>
      <c r="FN309" s="85">
        <f t="shared" ref="FN309:FX309" si="577">FN282</f>
        <v>112858.49772601045</v>
      </c>
      <c r="FO309" s="85">
        <f t="shared" si="577"/>
        <v>17315.238268848727</v>
      </c>
      <c r="FP309" s="4">
        <f t="shared" si="577"/>
        <v>0</v>
      </c>
      <c r="FQ309" s="4">
        <f t="shared" si="577"/>
        <v>67631.135423453175</v>
      </c>
      <c r="FR309" s="4">
        <f t="shared" si="577"/>
        <v>10376.260962580365</v>
      </c>
      <c r="FS309" s="4">
        <f t="shared" si="577"/>
        <v>0</v>
      </c>
      <c r="FT309" s="4">
        <f t="shared" si="577"/>
        <v>14006.504239534763</v>
      </c>
      <c r="FU309" s="4">
        <f t="shared" si="577"/>
        <v>2148.9383884053723</v>
      </c>
      <c r="FV309" s="20">
        <f t="shared" si="577"/>
        <v>3.6700674883870992</v>
      </c>
      <c r="FW309" s="20">
        <f t="shared" si="577"/>
        <v>0.56307760872783552</v>
      </c>
      <c r="FX309" s="20">
        <f t="shared" si="577"/>
        <v>9.6165289632350014E-4</v>
      </c>
      <c r="FY309" s="86"/>
      <c r="FZ309" s="86"/>
      <c r="GA309" s="20"/>
      <c r="GB309" s="20"/>
      <c r="GC309" s="20"/>
      <c r="GD309" s="20"/>
      <c r="GE309" s="20"/>
      <c r="GF309" s="20"/>
      <c r="GG309" s="20"/>
      <c r="GH309" s="20"/>
      <c r="GI309" s="20"/>
      <c r="GK309" t="s">
        <v>191</v>
      </c>
      <c r="GL309">
        <f>GL284</f>
        <v>0</v>
      </c>
      <c r="GM309">
        <f t="shared" ref="GM309:GY309" si="578">GM284</f>
        <v>0</v>
      </c>
      <c r="GN309">
        <f t="shared" si="578"/>
        <v>0</v>
      </c>
      <c r="GO309" s="84">
        <f t="shared" si="578"/>
        <v>62728.273922708038</v>
      </c>
      <c r="GP309" s="84">
        <f t="shared" si="578"/>
        <v>16322.278648066633</v>
      </c>
      <c r="GQ309">
        <f t="shared" si="578"/>
        <v>0</v>
      </c>
      <c r="GR309">
        <f t="shared" si="578"/>
        <v>24640.841169303585</v>
      </c>
      <c r="GS309">
        <f t="shared" si="578"/>
        <v>6411.6968399879424</v>
      </c>
      <c r="GT309">
        <f t="shared" si="578"/>
        <v>0</v>
      </c>
      <c r="GU309">
        <f t="shared" si="578"/>
        <v>9277.939047008831</v>
      </c>
      <c r="GV309">
        <f t="shared" si="578"/>
        <v>2414.1762069151196</v>
      </c>
      <c r="GW309">
        <f t="shared" si="578"/>
        <v>0</v>
      </c>
      <c r="GX309">
        <f t="shared" si="578"/>
        <v>0.51455351576912134</v>
      </c>
      <c r="GY309">
        <f t="shared" si="578"/>
        <v>0.13388995645049254</v>
      </c>
      <c r="GZ309" s="84"/>
      <c r="HA309" s="84"/>
      <c r="HL309" t="s">
        <v>191</v>
      </c>
      <c r="HM309">
        <f>HM283</f>
        <v>0</v>
      </c>
      <c r="HN309">
        <f>HN283</f>
        <v>0</v>
      </c>
      <c r="HO309">
        <f t="shared" ref="HO309:HZ309" si="579">HO283</f>
        <v>0</v>
      </c>
      <c r="HP309" s="84">
        <f t="shared" si="579"/>
        <v>11195.101953930271</v>
      </c>
      <c r="HQ309" s="84">
        <f t="shared" si="579"/>
        <v>14815.852657487108</v>
      </c>
      <c r="HR309">
        <f t="shared" si="579"/>
        <v>0</v>
      </c>
      <c r="HS309">
        <f t="shared" si="579"/>
        <v>2984.1588555859698</v>
      </c>
      <c r="HT309">
        <f t="shared" si="579"/>
        <v>3949.3037305815024</v>
      </c>
      <c r="HU309">
        <f t="shared" si="579"/>
        <v>0</v>
      </c>
      <c r="HV309">
        <f t="shared" si="579"/>
        <v>147.72477062625563</v>
      </c>
      <c r="HW309">
        <f t="shared" si="579"/>
        <v>195.50232275386344</v>
      </c>
      <c r="HX309">
        <f t="shared" si="579"/>
        <v>0</v>
      </c>
      <c r="HY309">
        <f t="shared" si="579"/>
        <v>0.25891433883917081</v>
      </c>
      <c r="HZ309">
        <f t="shared" si="579"/>
        <v>0.34265312731744502</v>
      </c>
      <c r="IA309" s="84"/>
      <c r="IB309" s="84"/>
    </row>
    <row r="310" spans="30:245" x14ac:dyDescent="0.3">
      <c r="AD310">
        <v>309</v>
      </c>
      <c r="AE310" t="s">
        <v>192</v>
      </c>
      <c r="AF310" s="4">
        <f>AF283</f>
        <v>0</v>
      </c>
      <c r="AG310" s="4">
        <f>AG283</f>
        <v>0</v>
      </c>
      <c r="AI310" s="85">
        <f t="shared" ref="AI310:AS310" si="580">AI283</f>
        <v>4587.8636764776184</v>
      </c>
      <c r="AJ310" s="85">
        <f t="shared" si="580"/>
        <v>3176.4402555161269</v>
      </c>
      <c r="AK310" s="4">
        <f t="shared" si="580"/>
        <v>0</v>
      </c>
      <c r="AL310" s="4">
        <f t="shared" si="580"/>
        <v>2278.1620383395093</v>
      </c>
      <c r="AM310" s="4">
        <f t="shared" si="580"/>
        <v>1577.3017939203787</v>
      </c>
      <c r="AN310" s="4">
        <f t="shared" si="580"/>
        <v>0</v>
      </c>
      <c r="AO310" s="4">
        <f t="shared" si="580"/>
        <v>449.27873989257455</v>
      </c>
      <c r="AP310" s="4">
        <f t="shared" si="580"/>
        <v>311.06135142141142</v>
      </c>
      <c r="AQ310" s="20">
        <f t="shared" si="580"/>
        <v>0</v>
      </c>
      <c r="AR310" s="20">
        <f t="shared" si="580"/>
        <v>0.12754164978781715</v>
      </c>
      <c r="AS310" s="20">
        <f t="shared" si="580"/>
        <v>8.8304374150891055E-2</v>
      </c>
      <c r="BF310" t="s">
        <v>192</v>
      </c>
      <c r="BG310" s="4">
        <f>BG283</f>
        <v>0</v>
      </c>
      <c r="BH310" s="4">
        <f>BH283</f>
        <v>0</v>
      </c>
      <c r="BJ310" s="85">
        <f t="shared" ref="BJ310:BT310" si="581">BJ283</f>
        <v>1351.5838454883872</v>
      </c>
      <c r="BK310" s="85">
        <f t="shared" si="581"/>
        <v>290.83120768868412</v>
      </c>
      <c r="BL310" s="4">
        <f t="shared" si="581"/>
        <v>0</v>
      </c>
      <c r="BM310" s="4">
        <f t="shared" si="581"/>
        <v>679.76901205952663</v>
      </c>
      <c r="BN310" s="4">
        <f t="shared" si="581"/>
        <v>146.27138626030171</v>
      </c>
      <c r="BO310" s="4">
        <f t="shared" si="581"/>
        <v>0</v>
      </c>
      <c r="BP310" s="4">
        <f t="shared" si="581"/>
        <v>298.97351982220385</v>
      </c>
      <c r="BQ310" s="4">
        <f t="shared" si="581"/>
        <v>64.332545943836053</v>
      </c>
      <c r="BR310" s="20">
        <f t="shared" si="581"/>
        <v>0</v>
      </c>
      <c r="BS310" s="20">
        <f t="shared" si="581"/>
        <v>0.10490809065023128</v>
      </c>
      <c r="BT310" s="20">
        <f t="shared" si="581"/>
        <v>2.2573920812952529E-2</v>
      </c>
      <c r="BU310" s="86"/>
      <c r="BV310" s="86"/>
      <c r="BW310" s="20"/>
      <c r="BX310" s="20"/>
      <c r="BY310" s="20"/>
      <c r="BZ310" s="20"/>
      <c r="CA310" s="20"/>
      <c r="CB310" s="20"/>
      <c r="CC310" s="20"/>
      <c r="CD310" s="20"/>
      <c r="CE310" s="20"/>
      <c r="CG310" t="s">
        <v>192</v>
      </c>
      <c r="CH310" s="4">
        <f>CH283</f>
        <v>0</v>
      </c>
      <c r="CI310" s="4">
        <f>CI283</f>
        <v>0</v>
      </c>
      <c r="CK310" s="85">
        <f t="shared" ref="CK310:CU310" si="582">CK283</f>
        <v>3126.7243556513308</v>
      </c>
      <c r="CL310" s="85">
        <f t="shared" si="582"/>
        <v>2642.3675707088209</v>
      </c>
      <c r="CM310" s="4">
        <f t="shared" si="582"/>
        <v>0</v>
      </c>
      <c r="CN310" s="4">
        <f t="shared" si="582"/>
        <v>1720.7256313613691</v>
      </c>
      <c r="CO310" s="4">
        <f t="shared" si="582"/>
        <v>1454.1702718945296</v>
      </c>
      <c r="CP310" s="4">
        <f t="shared" si="582"/>
        <v>0</v>
      </c>
      <c r="CQ310" s="4">
        <f t="shared" si="582"/>
        <v>528.76960392725641</v>
      </c>
      <c r="CR310" s="4">
        <f t="shared" si="582"/>
        <v>446.85859540786964</v>
      </c>
      <c r="CS310" s="20">
        <f t="shared" si="582"/>
        <v>0</v>
      </c>
      <c r="CT310" s="20">
        <f t="shared" si="582"/>
        <v>0.16949032231222866</v>
      </c>
      <c r="CU310" s="20">
        <f t="shared" si="582"/>
        <v>0.14323479791793972</v>
      </c>
      <c r="CV310" s="86"/>
      <c r="CW310" s="86"/>
      <c r="CX310" s="20"/>
      <c r="CY310" s="20"/>
      <c r="CZ310" s="20"/>
      <c r="DA310" s="20"/>
      <c r="DB310" s="20"/>
      <c r="DC310" s="20"/>
      <c r="DD310" s="20"/>
      <c r="DE310" s="20"/>
      <c r="DF310" s="20"/>
      <c r="DH310" t="s">
        <v>192</v>
      </c>
      <c r="DI310" s="4">
        <f>DI283</f>
        <v>0</v>
      </c>
      <c r="DJ310" s="4">
        <f>DJ283</f>
        <v>0</v>
      </c>
      <c r="DL310" s="85">
        <f t="shared" ref="DL310:DV310" si="583">DL283</f>
        <v>9742.6714579945747</v>
      </c>
      <c r="DM310" s="85">
        <f t="shared" si="583"/>
        <v>17341.884769120486</v>
      </c>
      <c r="DN310" s="4">
        <f t="shared" si="583"/>
        <v>0</v>
      </c>
      <c r="DO310" s="4">
        <f t="shared" si="583"/>
        <v>2900.8867735628219</v>
      </c>
      <c r="DP310" s="4">
        <f t="shared" si="583"/>
        <v>5163.5574875217335</v>
      </c>
      <c r="DQ310" s="4">
        <f t="shared" si="583"/>
        <v>0</v>
      </c>
      <c r="DR310" s="4">
        <f t="shared" si="583"/>
        <v>1308.3267812384329</v>
      </c>
      <c r="DS310" s="4">
        <f t="shared" si="583"/>
        <v>2328.812213201888</v>
      </c>
      <c r="DT310" s="20">
        <f t="shared" si="583"/>
        <v>0</v>
      </c>
      <c r="DU310" s="20">
        <f t="shared" si="583"/>
        <v>0.12765426640127578</v>
      </c>
      <c r="DV310" s="20">
        <f t="shared" si="583"/>
        <v>0.22722367142956226</v>
      </c>
      <c r="DW310" s="86"/>
      <c r="DX310" s="86"/>
      <c r="DY310" s="20"/>
      <c r="DZ310" s="20"/>
      <c r="EA310" s="20"/>
      <c r="EB310" s="20"/>
      <c r="EC310" s="20"/>
      <c r="ED310" s="20"/>
      <c r="EE310" s="20"/>
      <c r="EF310" s="20"/>
      <c r="EG310" s="20"/>
      <c r="EI310" t="s">
        <v>192</v>
      </c>
      <c r="EJ310">
        <f>EJ285</f>
        <v>0</v>
      </c>
      <c r="EK310">
        <f>EK285</f>
        <v>0</v>
      </c>
      <c r="EL310">
        <f t="shared" ref="EL310:EW310" si="584">EL285</f>
        <v>0</v>
      </c>
      <c r="EM310" s="84">
        <f t="shared" si="584"/>
        <v>4375.1835252654037</v>
      </c>
      <c r="EN310" s="84">
        <f t="shared" si="584"/>
        <v>10362.387140008323</v>
      </c>
      <c r="EO310">
        <f t="shared" si="584"/>
        <v>0</v>
      </c>
      <c r="EP310">
        <f t="shared" si="584"/>
        <v>265.42414754928637</v>
      </c>
      <c r="EQ310">
        <f t="shared" si="584"/>
        <v>628.64283459870455</v>
      </c>
      <c r="ER310">
        <f t="shared" si="584"/>
        <v>0</v>
      </c>
      <c r="ES310">
        <f t="shared" si="584"/>
        <v>116.74711855923054</v>
      </c>
      <c r="ET310">
        <f t="shared" si="584"/>
        <v>276.50927852627876</v>
      </c>
      <c r="EU310">
        <f t="shared" si="584"/>
        <v>0</v>
      </c>
      <c r="EV310">
        <f t="shared" si="584"/>
        <v>0.41855091281540291</v>
      </c>
      <c r="EW310">
        <f t="shared" si="584"/>
        <v>0.99131535199634335</v>
      </c>
      <c r="FJ310" t="s">
        <v>192</v>
      </c>
      <c r="FK310" s="4">
        <f>FK283</f>
        <v>0</v>
      </c>
      <c r="FL310" s="4">
        <f>FL283</f>
        <v>0</v>
      </c>
      <c r="FN310" s="85">
        <f t="shared" ref="FN310:FX310" si="585">FN283</f>
        <v>8792.2766025367146</v>
      </c>
      <c r="FO310" s="85">
        <f t="shared" si="585"/>
        <v>5140.7332759317669</v>
      </c>
      <c r="FP310" s="4">
        <f t="shared" si="585"/>
        <v>0</v>
      </c>
      <c r="FQ310" s="4">
        <f t="shared" si="585"/>
        <v>4838.6406945847411</v>
      </c>
      <c r="FR310" s="4">
        <f t="shared" si="585"/>
        <v>2829.0922082402158</v>
      </c>
      <c r="FS310" s="4">
        <f t="shared" si="585"/>
        <v>0</v>
      </c>
      <c r="FT310" s="4">
        <f t="shared" si="585"/>
        <v>1486.8879018194639</v>
      </c>
      <c r="FU310" s="4">
        <f t="shared" si="585"/>
        <v>869.36460941849282</v>
      </c>
      <c r="FV310" s="20">
        <f t="shared" si="585"/>
        <v>0.47859436574087583</v>
      </c>
      <c r="FW310" s="20">
        <f t="shared" si="585"/>
        <v>0.27982809150109478</v>
      </c>
      <c r="FX310" s="20">
        <f t="shared" si="585"/>
        <v>1.5404830898053975E-4</v>
      </c>
      <c r="FY310" s="86"/>
      <c r="FZ310" s="86"/>
      <c r="GA310" s="20"/>
      <c r="GB310" s="20"/>
      <c r="GC310" s="20"/>
      <c r="GD310" s="20"/>
      <c r="GE310" s="20"/>
      <c r="GF310" s="20"/>
      <c r="GG310" s="20"/>
      <c r="GH310" s="20"/>
      <c r="GI310" s="20"/>
      <c r="GK310" t="s">
        <v>192</v>
      </c>
      <c r="GL310">
        <f>GL285</f>
        <v>0</v>
      </c>
      <c r="GM310">
        <f t="shared" ref="GM310:GY310" si="586">GM285</f>
        <v>0</v>
      </c>
      <c r="GN310">
        <f t="shared" si="586"/>
        <v>0</v>
      </c>
      <c r="GO310" s="84">
        <f t="shared" si="586"/>
        <v>1617.2313713547767</v>
      </c>
      <c r="GP310" s="84">
        <f t="shared" si="586"/>
        <v>1275.2664096667934</v>
      </c>
      <c r="GQ310">
        <f t="shared" si="586"/>
        <v>0</v>
      </c>
      <c r="GR310">
        <f t="shared" si="586"/>
        <v>788.06479748778725</v>
      </c>
      <c r="GS310">
        <f t="shared" si="586"/>
        <v>621.42781959216086</v>
      </c>
      <c r="GT310">
        <f t="shared" si="586"/>
        <v>0</v>
      </c>
      <c r="GU310">
        <f t="shared" si="586"/>
        <v>325.20795011381892</v>
      </c>
      <c r="GV310">
        <f t="shared" si="586"/>
        <v>256.44244990704408</v>
      </c>
      <c r="GW310">
        <f t="shared" si="586"/>
        <v>0</v>
      </c>
      <c r="GX310">
        <f t="shared" si="586"/>
        <v>0.11411360153569913</v>
      </c>
      <c r="GY310">
        <f t="shared" si="586"/>
        <v>8.9984182537016733E-2</v>
      </c>
      <c r="GZ310" s="84"/>
      <c r="HA310" s="84"/>
      <c r="HL310" t="s">
        <v>192</v>
      </c>
      <c r="HM310">
        <f>HM285</f>
        <v>0</v>
      </c>
      <c r="HN310">
        <f>HN285</f>
        <v>0</v>
      </c>
      <c r="HO310">
        <f t="shared" ref="HO310:HZ310" si="587">HO285</f>
        <v>0</v>
      </c>
      <c r="HP310" s="84">
        <f t="shared" si="587"/>
        <v>4375.1835252654037</v>
      </c>
      <c r="HQ310" s="84">
        <f t="shared" si="587"/>
        <v>10362.387140008323</v>
      </c>
      <c r="HR310">
        <f t="shared" si="587"/>
        <v>0</v>
      </c>
      <c r="HS310">
        <f t="shared" si="587"/>
        <v>265.42414754928637</v>
      </c>
      <c r="HT310">
        <f t="shared" si="587"/>
        <v>628.64283459870455</v>
      </c>
      <c r="HU310">
        <f t="shared" si="587"/>
        <v>0</v>
      </c>
      <c r="HV310">
        <f t="shared" si="587"/>
        <v>116.74711855923054</v>
      </c>
      <c r="HW310">
        <f t="shared" si="587"/>
        <v>276.50927852627876</v>
      </c>
      <c r="HX310">
        <f t="shared" si="587"/>
        <v>0</v>
      </c>
      <c r="HY310">
        <f t="shared" si="587"/>
        <v>0.42024609878650482</v>
      </c>
      <c r="HZ310">
        <f t="shared" si="587"/>
        <v>0.99533030890167751</v>
      </c>
      <c r="IA310" s="84"/>
      <c r="IB310" s="84"/>
    </row>
    <row r="311" spans="30:245" x14ac:dyDescent="0.3">
      <c r="AD311">
        <v>310</v>
      </c>
      <c r="AE311" t="s">
        <v>359</v>
      </c>
      <c r="AF311" s="4">
        <f>SUM(AF266:AF281)</f>
        <v>1000000</v>
      </c>
      <c r="AG311" s="4">
        <f>SUM(AG266:AG281)</f>
        <v>0</v>
      </c>
      <c r="AI311" s="85">
        <f t="shared" ref="AI311:AS311" si="588">SUM(AI266:AI281)</f>
        <v>152820.08564298891</v>
      </c>
      <c r="AJ311" s="85">
        <f t="shared" si="588"/>
        <v>80870.275405988083</v>
      </c>
      <c r="AK311" s="4">
        <f t="shared" si="588"/>
        <v>291315.09752364509</v>
      </c>
      <c r="AL311" s="4">
        <f t="shared" si="588"/>
        <v>51349.567691457472</v>
      </c>
      <c r="AM311" s="4">
        <f t="shared" si="588"/>
        <v>24211.132724980973</v>
      </c>
      <c r="AN311" s="4">
        <f t="shared" si="588"/>
        <v>76148.241173161703</v>
      </c>
      <c r="AO311" s="4">
        <f t="shared" si="588"/>
        <v>13563.383135539598</v>
      </c>
      <c r="AP311" s="4">
        <f t="shared" si="588"/>
        <v>7841.8164654305829</v>
      </c>
      <c r="AQ311" s="20">
        <f t="shared" si="588"/>
        <v>18.522926513397671</v>
      </c>
      <c r="AR311" s="20">
        <f t="shared" si="588"/>
        <v>3.2992692309379836</v>
      </c>
      <c r="AS311" s="20">
        <f t="shared" si="588"/>
        <v>1.907508143102284</v>
      </c>
      <c r="BF311" t="s">
        <v>359</v>
      </c>
      <c r="BG311" s="4">
        <f>SUM(BG266:BG281)</f>
        <v>1000000</v>
      </c>
      <c r="BH311" s="4">
        <f>SUM(BH266:BH281)</f>
        <v>0</v>
      </c>
      <c r="BJ311" s="85">
        <f t="shared" ref="BJ311:BT311" si="589">SUM(BJ266:BJ281)</f>
        <v>196013.79891822612</v>
      </c>
      <c r="BK311" s="85">
        <f t="shared" si="589"/>
        <v>47580.611067938764</v>
      </c>
      <c r="BL311" s="4">
        <f t="shared" si="589"/>
        <v>376641.77335229964</v>
      </c>
      <c r="BM311" s="4">
        <f t="shared" si="589"/>
        <v>66091.441618145866</v>
      </c>
      <c r="BN311" s="4">
        <f t="shared" si="589"/>
        <v>16113.420483610036</v>
      </c>
      <c r="BO311" s="4">
        <f t="shared" si="589"/>
        <v>46161.292871819183</v>
      </c>
      <c r="BP311" s="4">
        <f t="shared" si="589"/>
        <v>11118.286714615193</v>
      </c>
      <c r="BQ311" s="4">
        <f t="shared" si="589"/>
        <v>3585.0869910790821</v>
      </c>
      <c r="BR311" s="20">
        <f t="shared" si="589"/>
        <v>4.5998210250756486</v>
      </c>
      <c r="BS311" s="20">
        <f t="shared" si="589"/>
        <v>1.3533362532397075</v>
      </c>
      <c r="BT311" s="20">
        <f t="shared" si="589"/>
        <v>0.71124937535030641</v>
      </c>
      <c r="BU311" s="86"/>
      <c r="BV311" s="86"/>
      <c r="BW311" s="20"/>
      <c r="BX311" s="20"/>
      <c r="BY311" s="20"/>
      <c r="BZ311" s="20"/>
      <c r="CA311" s="20"/>
      <c r="CB311" s="20"/>
      <c r="CC311" s="20"/>
      <c r="CD311" s="20"/>
      <c r="CE311" s="20"/>
      <c r="CG311" t="s">
        <v>359</v>
      </c>
      <c r="CH311" s="4">
        <f>SUM(CH266:CH281)</f>
        <v>1000000</v>
      </c>
      <c r="CI311" s="4">
        <f>SUM(CI266:CI281)</f>
        <v>0</v>
      </c>
      <c r="CK311" s="85">
        <f t="shared" ref="CK311:CU311" si="590">SUM(CK266:CK281)</f>
        <v>630288.76345722948</v>
      </c>
      <c r="CL311" s="85">
        <f t="shared" si="590"/>
        <v>60243.342297146068</v>
      </c>
      <c r="CM311" s="4">
        <f t="shared" si="590"/>
        <v>205279.86568762723</v>
      </c>
      <c r="CN311" s="4">
        <f t="shared" si="590"/>
        <v>128880.97764407448</v>
      </c>
      <c r="CO311" s="4">
        <f t="shared" si="590"/>
        <v>16943.607726177423</v>
      </c>
      <c r="CP311" s="4">
        <f t="shared" si="590"/>
        <v>46719.864143806866</v>
      </c>
      <c r="CQ311" s="4">
        <f t="shared" si="590"/>
        <v>28400.485445536517</v>
      </c>
      <c r="CR311" s="4">
        <f t="shared" si="590"/>
        <v>3802.8644613600545</v>
      </c>
      <c r="CS311" s="20">
        <f t="shared" si="590"/>
        <v>14.97545390904642</v>
      </c>
      <c r="CT311" s="20">
        <f t="shared" si="590"/>
        <v>9.1034117623938879</v>
      </c>
      <c r="CU311" s="20">
        <f t="shared" si="590"/>
        <v>1.2189594834469848</v>
      </c>
      <c r="CV311" s="86"/>
      <c r="CW311" s="86"/>
      <c r="CX311" s="20"/>
      <c r="CY311" s="20"/>
      <c r="CZ311" s="20"/>
      <c r="DA311" s="20"/>
      <c r="DB311" s="20"/>
      <c r="DC311" s="20"/>
      <c r="DD311" s="20"/>
      <c r="DE311" s="20"/>
      <c r="DF311" s="20"/>
      <c r="DH311" t="s">
        <v>359</v>
      </c>
      <c r="DI311" s="4">
        <f>SUM(DI266:DI281)</f>
        <v>1000000</v>
      </c>
      <c r="DJ311" s="4">
        <f>SUM(DJ266:DJ281)</f>
        <v>0</v>
      </c>
      <c r="DL311" s="85">
        <f t="shared" ref="DL311:DV311" si="591">SUM(DL266:DL281)</f>
        <v>154127.05622603995</v>
      </c>
      <c r="DM311" s="85">
        <f t="shared" si="591"/>
        <v>305715.32379972812</v>
      </c>
      <c r="DN311" s="4">
        <f t="shared" si="591"/>
        <v>159536.8781249834</v>
      </c>
      <c r="DO311" s="4">
        <f t="shared" si="591"/>
        <v>37388.570558850108</v>
      </c>
      <c r="DP311" s="4">
        <f t="shared" si="591"/>
        <v>72951.437247804381</v>
      </c>
      <c r="DQ311" s="4">
        <f t="shared" si="591"/>
        <v>102704.02388935236</v>
      </c>
      <c r="DR311" s="4">
        <f t="shared" si="591"/>
        <v>22158.738286686959</v>
      </c>
      <c r="DS311" s="4">
        <f t="shared" si="591"/>
        <v>42781.849273817628</v>
      </c>
      <c r="DT311" s="20">
        <f t="shared" si="591"/>
        <v>8.2787319797835437</v>
      </c>
      <c r="DU311" s="20">
        <f t="shared" si="591"/>
        <v>1.7861642449694493</v>
      </c>
      <c r="DV311" s="20">
        <f t="shared" si="591"/>
        <v>3.4485451526125872</v>
      </c>
      <c r="DW311" s="86"/>
      <c r="DX311" s="86"/>
      <c r="DY311" s="20"/>
      <c r="DZ311" s="20"/>
      <c r="EA311" s="20"/>
      <c r="EB311" s="20"/>
      <c r="EC311" s="20"/>
      <c r="ED311" s="20"/>
      <c r="EE311" s="20"/>
      <c r="EF311" s="20"/>
      <c r="EG311" s="20"/>
      <c r="EI311" t="s">
        <v>359</v>
      </c>
      <c r="EJ311">
        <f>SUM(EJ278:EJ282)+EJ284</f>
        <v>0</v>
      </c>
      <c r="EK311">
        <f>SUM(EK278:EK282)+EK284</f>
        <v>0</v>
      </c>
      <c r="EL311">
        <f t="shared" ref="EL311:EW311" si="592">SUM(EL278:EL282)+EL284</f>
        <v>0</v>
      </c>
      <c r="EM311" s="84">
        <f t="shared" si="592"/>
        <v>547499.48938495491</v>
      </c>
      <c r="EN311" s="84">
        <f t="shared" si="592"/>
        <v>197835.65460562985</v>
      </c>
      <c r="EO311">
        <f t="shared" si="592"/>
        <v>0</v>
      </c>
      <c r="EP311">
        <f t="shared" si="592"/>
        <v>63306.25522330634</v>
      </c>
      <c r="EQ311">
        <f t="shared" si="592"/>
        <v>23458.701164840375</v>
      </c>
      <c r="ER311">
        <f t="shared" si="592"/>
        <v>0</v>
      </c>
      <c r="ES311">
        <f t="shared" si="592"/>
        <v>25070.169419094818</v>
      </c>
      <c r="ET311">
        <f t="shared" si="592"/>
        <v>7428.3755535294067</v>
      </c>
      <c r="EU311">
        <f t="shared" si="592"/>
        <v>0</v>
      </c>
      <c r="EV311">
        <f t="shared" si="592"/>
        <v>97.065764825608596</v>
      </c>
      <c r="EW311">
        <f t="shared" si="592"/>
        <v>28.760912719082032</v>
      </c>
      <c r="FJ311" t="s">
        <v>359</v>
      </c>
      <c r="FK311" s="4">
        <f>SUM(FK266:FK281)</f>
        <v>1000000</v>
      </c>
      <c r="FL311" s="4">
        <f>SUM(FL266:FL281)</f>
        <v>0</v>
      </c>
      <c r="FN311" s="85">
        <f t="shared" ref="FN311:FX311" si="593">SUM(FN266:FN281)</f>
        <v>1212509.4332283989</v>
      </c>
      <c r="FO311" s="85">
        <f t="shared" si="593"/>
        <v>163471.00463398194</v>
      </c>
      <c r="FP311" s="4">
        <f t="shared" si="593"/>
        <v>205279.86568762723</v>
      </c>
      <c r="FQ311" s="4">
        <f t="shared" si="593"/>
        <v>251255.41239598687</v>
      </c>
      <c r="FR311" s="4">
        <f t="shared" si="593"/>
        <v>44286.49018514873</v>
      </c>
      <c r="FS311" s="4">
        <f t="shared" si="593"/>
        <v>46719.864143806866</v>
      </c>
      <c r="FT311" s="4">
        <f t="shared" si="593"/>
        <v>56156.045360236494</v>
      </c>
      <c r="FU311" s="4">
        <f t="shared" si="593"/>
        <v>10347.78318695182</v>
      </c>
      <c r="FV311" s="20">
        <f t="shared" si="593"/>
        <v>18.075314809415598</v>
      </c>
      <c r="FW311" s="20">
        <f t="shared" si="593"/>
        <v>3.3307088753114473</v>
      </c>
      <c r="FX311" s="20">
        <f t="shared" si="593"/>
        <v>5.818020185780811E-3</v>
      </c>
      <c r="FY311" s="86"/>
      <c r="FZ311" s="86"/>
      <c r="GA311" s="20"/>
      <c r="GB311" s="20"/>
      <c r="GC311" s="20"/>
      <c r="GD311" s="20"/>
      <c r="GE311" s="20"/>
      <c r="GF311" s="20"/>
      <c r="GG311" s="20"/>
      <c r="GH311" s="20"/>
      <c r="GI311" s="20"/>
      <c r="GK311" t="s">
        <v>359</v>
      </c>
      <c r="GL311">
        <f>SUM(GL266:GL283)</f>
        <v>1000000</v>
      </c>
      <c r="GM311">
        <f t="shared" ref="GM311:GY311" si="594">SUM(GM266:GM283)</f>
        <v>0</v>
      </c>
      <c r="GN311">
        <f t="shared" si="594"/>
        <v>0</v>
      </c>
      <c r="GO311" s="84">
        <f t="shared" si="594"/>
        <v>671014.94687580911</v>
      </c>
      <c r="GP311" s="84">
        <f t="shared" si="594"/>
        <v>248000.14694946405</v>
      </c>
      <c r="GQ311">
        <f t="shared" si="594"/>
        <v>361188.05918902927</v>
      </c>
      <c r="GR311">
        <f t="shared" si="594"/>
        <v>222471.9021200166</v>
      </c>
      <c r="GS311">
        <f t="shared" si="594"/>
        <v>82318.480690057375</v>
      </c>
      <c r="GT311">
        <f t="shared" si="594"/>
        <v>88317.33831811737</v>
      </c>
      <c r="GU311">
        <f t="shared" si="594"/>
        <v>67189.386916513788</v>
      </c>
      <c r="GV311">
        <f t="shared" si="594"/>
        <v>27631.347567568151</v>
      </c>
      <c r="GW311">
        <f t="shared" si="594"/>
        <v>8.8005323161648636</v>
      </c>
      <c r="GX311">
        <f t="shared" si="594"/>
        <v>8.0230666673650717</v>
      </c>
      <c r="GY311">
        <f t="shared" si="594"/>
        <v>4.9321571834131976</v>
      </c>
      <c r="GZ311" s="84"/>
      <c r="HA311" s="84"/>
      <c r="HL311" t="s">
        <v>359</v>
      </c>
      <c r="HM311">
        <f>SUM(HM278:HM282)+HM284</f>
        <v>0</v>
      </c>
      <c r="HN311">
        <f>SUM(HN278:HN282)+HN284</f>
        <v>0</v>
      </c>
      <c r="HO311">
        <f t="shared" ref="HO311:HZ311" si="595">SUM(HO278:HO282)+HO284</f>
        <v>0</v>
      </c>
      <c r="HP311" s="84">
        <f t="shared" si="595"/>
        <v>547499.48938495491</v>
      </c>
      <c r="HQ311" s="84">
        <f t="shared" si="595"/>
        <v>197835.65460562985</v>
      </c>
      <c r="HR311">
        <f t="shared" si="595"/>
        <v>0</v>
      </c>
      <c r="HS311">
        <f t="shared" si="595"/>
        <v>63306.25522330634</v>
      </c>
      <c r="HT311">
        <f t="shared" si="595"/>
        <v>23458.701164840375</v>
      </c>
      <c r="HU311">
        <f t="shared" si="595"/>
        <v>0</v>
      </c>
      <c r="HV311">
        <f t="shared" si="595"/>
        <v>25070.169419094818</v>
      </c>
      <c r="HW311">
        <f t="shared" si="595"/>
        <v>7428.3755535294067</v>
      </c>
      <c r="HX311">
        <f t="shared" si="595"/>
        <v>0</v>
      </c>
      <c r="HY311">
        <f t="shared" si="595"/>
        <v>97.458893875787524</v>
      </c>
      <c r="HZ311">
        <f t="shared" si="595"/>
        <v>28.877398179427868</v>
      </c>
      <c r="IA311" s="84"/>
      <c r="IB311" s="84"/>
    </row>
    <row r="312" spans="30:245" x14ac:dyDescent="0.3">
      <c r="AD312">
        <v>311</v>
      </c>
      <c r="AE312" t="s">
        <v>193</v>
      </c>
      <c r="AF312" s="4">
        <f>AF284</f>
        <v>0</v>
      </c>
      <c r="AG312" s="4">
        <f>AG284</f>
        <v>0</v>
      </c>
      <c r="AI312" s="85">
        <f t="shared" ref="AI312:AS312" si="596">AI284</f>
        <v>71753.413738091258</v>
      </c>
      <c r="AJ312" s="85">
        <f t="shared" si="596"/>
        <v>29818.718022078581</v>
      </c>
      <c r="AK312" s="4">
        <f t="shared" si="596"/>
        <v>0</v>
      </c>
      <c r="AL312" s="4">
        <f t="shared" si="596"/>
        <v>43108.558532576113</v>
      </c>
      <c r="AM312" s="4">
        <f t="shared" si="596"/>
        <v>17914.714913957643</v>
      </c>
      <c r="AN312" s="4">
        <f t="shared" si="596"/>
        <v>0</v>
      </c>
      <c r="AO312" s="4">
        <f t="shared" si="596"/>
        <v>18700.753872160079</v>
      </c>
      <c r="AP312" s="4">
        <f t="shared" si="596"/>
        <v>7771.5118691030148</v>
      </c>
      <c r="AQ312" s="20">
        <f t="shared" si="596"/>
        <v>0</v>
      </c>
      <c r="AR312" s="20">
        <f t="shared" si="596"/>
        <v>5.8440297656348603</v>
      </c>
      <c r="AS312" s="20">
        <f t="shared" si="596"/>
        <v>2.4286158193138458</v>
      </c>
      <c r="BF312" t="s">
        <v>193</v>
      </c>
      <c r="BG312" s="4">
        <f>BG284</f>
        <v>0</v>
      </c>
      <c r="BH312" s="4">
        <f>BH284</f>
        <v>0</v>
      </c>
      <c r="BJ312" s="85">
        <f t="shared" ref="BJ312:BT312" si="597">BJ284</f>
        <v>94911.012295237757</v>
      </c>
      <c r="BK312" s="85">
        <f t="shared" si="597"/>
        <v>28098.738968694757</v>
      </c>
      <c r="BL312" s="4">
        <f t="shared" si="597"/>
        <v>0</v>
      </c>
      <c r="BM312" s="4">
        <f t="shared" si="597"/>
        <v>72271.709137645797</v>
      </c>
      <c r="BN312" s="4">
        <f t="shared" si="597"/>
        <v>21396.293652027936</v>
      </c>
      <c r="BO312" s="4">
        <f t="shared" si="597"/>
        <v>0</v>
      </c>
      <c r="BP312" s="4">
        <f t="shared" si="597"/>
        <v>14552.878259709376</v>
      </c>
      <c r="BQ312" s="4">
        <f t="shared" si="597"/>
        <v>4308.4307876809398</v>
      </c>
      <c r="BR312" s="20">
        <f t="shared" si="597"/>
        <v>0</v>
      </c>
      <c r="BS312" s="20">
        <f t="shared" si="597"/>
        <v>3.0668931428890942</v>
      </c>
      <c r="BT312" s="20">
        <f t="shared" si="597"/>
        <v>0.90796450046128596</v>
      </c>
      <c r="BU312" s="86"/>
      <c r="BV312" s="86"/>
      <c r="BW312" s="20"/>
      <c r="BX312" s="20"/>
      <c r="BY312" s="20"/>
      <c r="BZ312" s="20"/>
      <c r="CA312" s="20"/>
      <c r="CB312" s="20"/>
      <c r="CC312" s="20"/>
      <c r="CD312" s="20"/>
      <c r="CE312" s="20"/>
      <c r="CG312" t="s">
        <v>193</v>
      </c>
      <c r="CH312" s="4">
        <f>CH284</f>
        <v>0</v>
      </c>
      <c r="CI312" s="4">
        <f>CI284</f>
        <v>0</v>
      </c>
      <c r="CK312" s="85">
        <f t="shared" ref="CK312:CU312" si="598">CK284</f>
        <v>90600.855280782562</v>
      </c>
      <c r="CL312" s="85">
        <f t="shared" si="598"/>
        <v>26303.148196760274</v>
      </c>
      <c r="CM312" s="4">
        <f t="shared" si="598"/>
        <v>0</v>
      </c>
      <c r="CN312" s="4">
        <f t="shared" si="598"/>
        <v>62615.601891398386</v>
      </c>
      <c r="CO312" s="4">
        <f t="shared" si="598"/>
        <v>18178.497883652308</v>
      </c>
      <c r="CP312" s="4">
        <f t="shared" si="598"/>
        <v>0</v>
      </c>
      <c r="CQ312" s="4">
        <f t="shared" si="598"/>
        <v>13937.67679582514</v>
      </c>
      <c r="CR312" s="4">
        <f t="shared" si="598"/>
        <v>4046.372157779138</v>
      </c>
      <c r="CS312" s="20">
        <f t="shared" si="598"/>
        <v>0</v>
      </c>
      <c r="CT312" s="20">
        <f t="shared" si="598"/>
        <v>4.4675437371264977</v>
      </c>
      <c r="CU312" s="20">
        <f t="shared" si="598"/>
        <v>1.2970127558836826</v>
      </c>
      <c r="CV312" s="86"/>
      <c r="CW312" s="86"/>
      <c r="CX312" s="20"/>
      <c r="CY312" s="20"/>
      <c r="CZ312" s="20"/>
      <c r="DA312" s="20"/>
      <c r="DB312" s="20"/>
      <c r="DC312" s="20"/>
      <c r="DD312" s="20"/>
      <c r="DE312" s="20"/>
      <c r="DF312" s="20"/>
      <c r="DH312" t="s">
        <v>193</v>
      </c>
      <c r="DI312" s="4">
        <f>DI284</f>
        <v>0</v>
      </c>
      <c r="DJ312" s="4">
        <f>DJ284</f>
        <v>0</v>
      </c>
      <c r="DL312" s="85">
        <f t="shared" ref="DL312:DV312" si="599">DL284</f>
        <v>137661.92939374354</v>
      </c>
      <c r="DM312" s="85">
        <f t="shared" si="599"/>
        <v>214119.60744535123</v>
      </c>
      <c r="DN312" s="4">
        <f t="shared" si="599"/>
        <v>0</v>
      </c>
      <c r="DO312" s="4">
        <f t="shared" si="599"/>
        <v>80844.210874718163</v>
      </c>
      <c r="DP312" s="4">
        <f t="shared" si="599"/>
        <v>125745.22798683487</v>
      </c>
      <c r="DQ312" s="4">
        <f t="shared" si="599"/>
        <v>0</v>
      </c>
      <c r="DR312" s="4">
        <f t="shared" si="599"/>
        <v>38820.169223389959</v>
      </c>
      <c r="DS312" s="4">
        <f t="shared" si="599"/>
        <v>60380.959584692086</v>
      </c>
      <c r="DT312" s="20">
        <f t="shared" si="599"/>
        <v>0</v>
      </c>
      <c r="DU312" s="20">
        <f t="shared" si="599"/>
        <v>4.1838045518442186</v>
      </c>
      <c r="DV312" s="20">
        <f t="shared" si="599"/>
        <v>6.5074969689453708</v>
      </c>
      <c r="DW312" s="86"/>
      <c r="DX312" s="86"/>
      <c r="DY312" s="20"/>
      <c r="DZ312" s="20"/>
      <c r="EA312" s="20"/>
      <c r="EB312" s="20"/>
      <c r="EC312" s="20"/>
      <c r="ED312" s="20"/>
      <c r="EE312" s="20"/>
      <c r="EF312" s="20"/>
      <c r="EG312" s="20"/>
      <c r="EI312" t="s">
        <v>574</v>
      </c>
      <c r="EJ312">
        <f>EJ286</f>
        <v>0</v>
      </c>
      <c r="EK312">
        <f>EK286</f>
        <v>0</v>
      </c>
      <c r="EL312">
        <f t="shared" ref="EL312:EW312" si="600">EL286</f>
        <v>0</v>
      </c>
      <c r="EM312" s="84">
        <f t="shared" si="600"/>
        <v>35720.121992559689</v>
      </c>
      <c r="EN312" s="84">
        <f t="shared" si="600"/>
        <v>39248.73151700262</v>
      </c>
      <c r="EO312">
        <f t="shared" si="600"/>
        <v>0</v>
      </c>
      <c r="EP312">
        <f t="shared" si="600"/>
        <v>8075.2985374108257</v>
      </c>
      <c r="EQ312">
        <f t="shared" si="600"/>
        <v>8873.0162870244239</v>
      </c>
      <c r="ER312">
        <f t="shared" si="600"/>
        <v>0</v>
      </c>
      <c r="ES312">
        <f t="shared" si="600"/>
        <v>2972.9865319218643</v>
      </c>
      <c r="ET312">
        <f t="shared" si="600"/>
        <v>3266.6727795434472</v>
      </c>
      <c r="EU312">
        <f t="shared" si="600"/>
        <v>0</v>
      </c>
      <c r="EV312">
        <f t="shared" si="600"/>
        <v>7.6283387880790503</v>
      </c>
      <c r="EW312">
        <f t="shared" si="600"/>
        <v>8.3819036529722855</v>
      </c>
      <c r="FJ312" t="s">
        <v>193</v>
      </c>
      <c r="FK312" s="4">
        <f>FK284</f>
        <v>0</v>
      </c>
      <c r="FL312" s="4">
        <f>FL284</f>
        <v>0</v>
      </c>
      <c r="FN312" s="85">
        <f t="shared" ref="FN312:FX312" si="601">FN284</f>
        <v>184612.75271949865</v>
      </c>
      <c r="FO312" s="85">
        <f t="shared" si="601"/>
        <v>61116.887764849671</v>
      </c>
      <c r="FP312" s="4">
        <f t="shared" si="601"/>
        <v>0</v>
      </c>
      <c r="FQ312" s="4">
        <f t="shared" si="601"/>
        <v>127588.62587482911</v>
      </c>
      <c r="FR312" s="4">
        <f t="shared" si="601"/>
        <v>42238.792352072036</v>
      </c>
      <c r="FS312" s="4">
        <f t="shared" si="601"/>
        <v>0</v>
      </c>
      <c r="FT312" s="4">
        <f t="shared" si="601"/>
        <v>28400.094809455266</v>
      </c>
      <c r="FU312" s="4">
        <f t="shared" si="601"/>
        <v>9401.979990070542</v>
      </c>
      <c r="FV312" s="20">
        <f t="shared" si="601"/>
        <v>9.1413248743766573</v>
      </c>
      <c r="FW312" s="20">
        <f t="shared" si="601"/>
        <v>3.0262769940827519</v>
      </c>
      <c r="FX312" s="20">
        <f t="shared" si="601"/>
        <v>2.9423782216063741E-3</v>
      </c>
      <c r="FY312" s="86"/>
      <c r="FZ312" s="86"/>
      <c r="GA312" s="20"/>
      <c r="GB312" s="20"/>
      <c r="GC312" s="20"/>
      <c r="GD312" s="20"/>
      <c r="GE312" s="20"/>
      <c r="GF312" s="20"/>
      <c r="GG312" s="20"/>
      <c r="GH312" s="20"/>
      <c r="GI312" s="20"/>
      <c r="GK312" t="s">
        <v>193</v>
      </c>
      <c r="GL312">
        <f>GL286</f>
        <v>0</v>
      </c>
      <c r="GM312">
        <f t="shared" ref="GM312:GY312" si="602">GM286</f>
        <v>0</v>
      </c>
      <c r="GN312">
        <f t="shared" si="602"/>
        <v>0</v>
      </c>
      <c r="GO312" s="84">
        <f t="shared" si="602"/>
        <v>174833.54746656859</v>
      </c>
      <c r="GP312" s="84">
        <f t="shared" si="602"/>
        <v>91865.614717349352</v>
      </c>
      <c r="GQ312">
        <f t="shared" si="602"/>
        <v>0</v>
      </c>
      <c r="GR312">
        <f t="shared" si="602"/>
        <v>128268.82382480301</v>
      </c>
      <c r="GS312">
        <f t="shared" si="602"/>
        <v>67398.359871352135</v>
      </c>
      <c r="GT312">
        <f t="shared" si="602"/>
        <v>0</v>
      </c>
      <c r="GU312">
        <f t="shared" si="602"/>
        <v>31239.790200117186</v>
      </c>
      <c r="GV312">
        <f t="shared" si="602"/>
        <v>16414.827542886542</v>
      </c>
      <c r="GW312">
        <f t="shared" si="602"/>
        <v>0</v>
      </c>
      <c r="GX312">
        <f t="shared" si="602"/>
        <v>6.5835154146301953</v>
      </c>
      <c r="GY312">
        <f t="shared" si="602"/>
        <v>3.4592828397639002</v>
      </c>
      <c r="GZ312" s="84"/>
      <c r="HA312" s="84"/>
      <c r="HL312" t="s">
        <v>574</v>
      </c>
      <c r="HM312">
        <f>HM286</f>
        <v>0</v>
      </c>
      <c r="HN312">
        <f>HN286</f>
        <v>0</v>
      </c>
      <c r="HO312">
        <f t="shared" ref="HO312:HZ312" si="603">HO286</f>
        <v>0</v>
      </c>
      <c r="HP312" s="84">
        <f t="shared" si="603"/>
        <v>35720.121992559689</v>
      </c>
      <c r="HQ312" s="84">
        <f t="shared" si="603"/>
        <v>39248.73151700262</v>
      </c>
      <c r="HR312">
        <f t="shared" si="603"/>
        <v>0</v>
      </c>
      <c r="HS312">
        <f t="shared" si="603"/>
        <v>8075.2985374108257</v>
      </c>
      <c r="HT312">
        <f t="shared" si="603"/>
        <v>8873.0162870244239</v>
      </c>
      <c r="HU312">
        <f t="shared" si="603"/>
        <v>0</v>
      </c>
      <c r="HV312">
        <f t="shared" si="603"/>
        <v>2972.9865319218643</v>
      </c>
      <c r="HW312">
        <f t="shared" si="603"/>
        <v>3266.6727795434472</v>
      </c>
      <c r="HX312">
        <f t="shared" si="603"/>
        <v>0</v>
      </c>
      <c r="HY312">
        <f t="shared" si="603"/>
        <v>7.6592345584630621</v>
      </c>
      <c r="HZ312">
        <f t="shared" si="603"/>
        <v>8.4158514596753431</v>
      </c>
      <c r="IA312" s="84"/>
      <c r="IB312" s="84"/>
    </row>
    <row r="313" spans="30:245" x14ac:dyDescent="0.3">
      <c r="AD313">
        <v>312</v>
      </c>
      <c r="AE313" t="s">
        <v>194</v>
      </c>
      <c r="AF313" s="4">
        <f>AF286</f>
        <v>0</v>
      </c>
      <c r="AG313" s="4">
        <f>AG286</f>
        <v>0</v>
      </c>
      <c r="AI313" s="85">
        <f t="shared" ref="AI313:AS313" si="604">AI286</f>
        <v>50018.605241357844</v>
      </c>
      <c r="AJ313" s="85">
        <f t="shared" si="604"/>
        <v>21038.185192242163</v>
      </c>
      <c r="AK313" s="4">
        <f t="shared" si="604"/>
        <v>0</v>
      </c>
      <c r="AL313" s="4">
        <f t="shared" si="604"/>
        <v>21818.941676226284</v>
      </c>
      <c r="AM313" s="4">
        <f t="shared" si="604"/>
        <v>9177.2038318179621</v>
      </c>
      <c r="AN313" s="4">
        <f t="shared" si="604"/>
        <v>0</v>
      </c>
      <c r="AO313" s="4">
        <f t="shared" si="604"/>
        <v>5518.5793106771034</v>
      </c>
      <c r="AP313" s="4">
        <f t="shared" si="604"/>
        <v>2321.1541580552321</v>
      </c>
      <c r="AQ313" s="20">
        <f t="shared" si="604"/>
        <v>0</v>
      </c>
      <c r="AR313" s="20">
        <f t="shared" si="604"/>
        <v>1.2732213554425642</v>
      </c>
      <c r="AS313" s="20">
        <f t="shared" si="604"/>
        <v>0.53552606149781334</v>
      </c>
      <c r="BF313" t="s">
        <v>194</v>
      </c>
      <c r="BG313" s="4">
        <f>BG286</f>
        <v>0</v>
      </c>
      <c r="BH313" s="4">
        <f>BH286</f>
        <v>0</v>
      </c>
      <c r="BJ313" s="85">
        <f t="shared" ref="BJ313:BT313" si="605">BJ286</f>
        <v>26997.033962203343</v>
      </c>
      <c r="BK313" s="85">
        <f t="shared" si="605"/>
        <v>16235.138720838317</v>
      </c>
      <c r="BL313" s="4">
        <f t="shared" si="605"/>
        <v>0</v>
      </c>
      <c r="BM313" s="4">
        <f t="shared" si="605"/>
        <v>19731.999665611009</v>
      </c>
      <c r="BN313" s="4">
        <f t="shared" si="605"/>
        <v>11866.183235507724</v>
      </c>
      <c r="BO313" s="4">
        <f t="shared" si="605"/>
        <v>0</v>
      </c>
      <c r="BP313" s="4">
        <f t="shared" si="605"/>
        <v>6365.8034871311474</v>
      </c>
      <c r="BQ313" s="4">
        <f t="shared" si="605"/>
        <v>3828.1873048670145</v>
      </c>
      <c r="BR313" s="20">
        <f t="shared" si="605"/>
        <v>0</v>
      </c>
      <c r="BS313" s="20">
        <f t="shared" si="605"/>
        <v>0.9009032984420432</v>
      </c>
      <c r="BT313" s="20">
        <f t="shared" si="605"/>
        <v>0.54177396097455066</v>
      </c>
      <c r="BU313" s="86"/>
      <c r="BV313" s="86"/>
      <c r="BW313" s="20"/>
      <c r="BX313" s="20"/>
      <c r="BY313" s="20"/>
      <c r="BZ313" s="20"/>
      <c r="CA313" s="20"/>
      <c r="CB313" s="20"/>
      <c r="CC313" s="20"/>
      <c r="CD313" s="20"/>
      <c r="CE313" s="20"/>
      <c r="CG313" t="s">
        <v>194</v>
      </c>
      <c r="CH313" s="4">
        <f>CH286</f>
        <v>0</v>
      </c>
      <c r="CI313" s="4">
        <f>CI286</f>
        <v>0</v>
      </c>
      <c r="CK313" s="85">
        <f t="shared" ref="CK313:CU313" si="606">CK286</f>
        <v>15450.211877177684</v>
      </c>
      <c r="CL313" s="85">
        <f t="shared" si="606"/>
        <v>6538.9362122268831</v>
      </c>
      <c r="CM313" s="4">
        <f t="shared" si="606"/>
        <v>0</v>
      </c>
      <c r="CN313" s="4">
        <f t="shared" si="606"/>
        <v>6829.3647361441635</v>
      </c>
      <c r="CO313" s="4">
        <f t="shared" si="606"/>
        <v>2890.3668593466496</v>
      </c>
      <c r="CP313" s="4">
        <f t="shared" si="606"/>
        <v>0</v>
      </c>
      <c r="CQ313" s="4">
        <f t="shared" si="606"/>
        <v>2541.4165529896159</v>
      </c>
      <c r="CR313" s="4">
        <f t="shared" si="606"/>
        <v>1075.5943582394605</v>
      </c>
      <c r="CS313" s="20">
        <f t="shared" si="606"/>
        <v>0</v>
      </c>
      <c r="CT313" s="20">
        <f t="shared" si="606"/>
        <v>0.81461851720792433</v>
      </c>
      <c r="CU313" s="20">
        <f t="shared" si="606"/>
        <v>0.34476799177038275</v>
      </c>
      <c r="CV313" s="86"/>
      <c r="CW313" s="86"/>
      <c r="CX313" s="20"/>
      <c r="CY313" s="20"/>
      <c r="CZ313" s="20"/>
      <c r="DA313" s="20"/>
      <c r="DB313" s="20"/>
      <c r="DC313" s="20"/>
      <c r="DD313" s="20"/>
      <c r="DE313" s="20"/>
      <c r="DF313" s="20"/>
      <c r="DH313" t="s">
        <v>194</v>
      </c>
      <c r="DI313" s="4">
        <f>DI286</f>
        <v>0</v>
      </c>
      <c r="DJ313" s="4">
        <f>DJ286</f>
        <v>0</v>
      </c>
      <c r="DL313" s="85">
        <f t="shared" ref="DL313:DV313" si="607">DL286</f>
        <v>86178.959312016712</v>
      </c>
      <c r="DM313" s="85">
        <f t="shared" si="607"/>
        <v>126125.36336767874</v>
      </c>
      <c r="DN313" s="4">
        <f t="shared" si="607"/>
        <v>0</v>
      </c>
      <c r="DO313" s="4">
        <f t="shared" si="607"/>
        <v>45572.155066020343</v>
      </c>
      <c r="DP313" s="4">
        <f t="shared" si="607"/>
        <v>66696.147911692751</v>
      </c>
      <c r="DQ313" s="4">
        <f t="shared" si="607"/>
        <v>0</v>
      </c>
      <c r="DR313" s="4">
        <f t="shared" si="607"/>
        <v>15875.08078358023</v>
      </c>
      <c r="DS313" s="4">
        <f t="shared" si="607"/>
        <v>23233.633224451329</v>
      </c>
      <c r="DT313" s="20">
        <f t="shared" si="607"/>
        <v>0</v>
      </c>
      <c r="DU313" s="20">
        <f t="shared" si="607"/>
        <v>0.9203743531913402</v>
      </c>
      <c r="DV313" s="20">
        <f t="shared" si="607"/>
        <v>1.346994099920207</v>
      </c>
      <c r="DW313" s="86"/>
      <c r="DX313" s="86"/>
      <c r="DY313" s="20"/>
      <c r="DZ313" s="20"/>
      <c r="EA313" s="20"/>
      <c r="EB313" s="20"/>
      <c r="EC313" s="20"/>
      <c r="ED313" s="20"/>
      <c r="EE313" s="20"/>
      <c r="EF313" s="20"/>
      <c r="EG313" s="20"/>
      <c r="EI313" t="s">
        <v>194</v>
      </c>
      <c r="EJ313" s="81"/>
      <c r="EK313" s="81"/>
      <c r="EL313" s="81"/>
      <c r="EM313" s="87"/>
      <c r="EN313" s="87"/>
      <c r="EO313" s="81"/>
      <c r="EP313" s="81"/>
      <c r="EQ313" s="81"/>
      <c r="ER313" s="81"/>
      <c r="ES313" s="81"/>
      <c r="ET313" s="81"/>
      <c r="EU313" s="81"/>
      <c r="EV313" s="81"/>
      <c r="EW313" s="81"/>
      <c r="FJ313" t="s">
        <v>194</v>
      </c>
      <c r="FK313" s="4">
        <f>FK286</f>
        <v>0</v>
      </c>
      <c r="FL313" s="4">
        <f>FL286</f>
        <v>0</v>
      </c>
      <c r="FN313" s="85">
        <f t="shared" ref="FN313:FX313" si="608">FN286</f>
        <v>36708.755804702305</v>
      </c>
      <c r="FO313" s="85">
        <f t="shared" si="608"/>
        <v>17196.335073691298</v>
      </c>
      <c r="FP313" s="4">
        <f t="shared" si="608"/>
        <v>0</v>
      </c>
      <c r="FQ313" s="4">
        <f t="shared" si="608"/>
        <v>16226.151744279938</v>
      </c>
      <c r="FR313" s="4">
        <f t="shared" si="608"/>
        <v>7601.1931277565991</v>
      </c>
      <c r="FS313" s="4">
        <f t="shared" si="608"/>
        <v>0</v>
      </c>
      <c r="FT313" s="4">
        <f t="shared" si="608"/>
        <v>6038.2498559473433</v>
      </c>
      <c r="FU313" s="4">
        <f t="shared" si="608"/>
        <v>2828.6376235131784</v>
      </c>
      <c r="FV313" s="20">
        <f t="shared" si="608"/>
        <v>1.9435711034139129</v>
      </c>
      <c r="FW313" s="20">
        <f t="shared" si="608"/>
        <v>0.91047215306513463</v>
      </c>
      <c r="FX313" s="20">
        <f t="shared" si="608"/>
        <v>6.2558998453914202E-4</v>
      </c>
      <c r="FY313" s="86"/>
      <c r="FZ313" s="86"/>
      <c r="GA313" s="20"/>
      <c r="GB313" s="20"/>
      <c r="GC313" s="20"/>
      <c r="GD313" s="20"/>
      <c r="GE313" s="20"/>
      <c r="GF313" s="20"/>
      <c r="GG313" s="20"/>
      <c r="GH313" s="20"/>
      <c r="GI313" s="20"/>
      <c r="GK313" t="s">
        <v>194</v>
      </c>
      <c r="GL313">
        <f>GL288</f>
        <v>0</v>
      </c>
      <c r="GM313">
        <f t="shared" ref="GM313:GY313" si="609">GM288</f>
        <v>0</v>
      </c>
      <c r="GN313">
        <f t="shared" si="609"/>
        <v>0</v>
      </c>
      <c r="GO313" s="84">
        <f t="shared" si="609"/>
        <v>45708.346813598211</v>
      </c>
      <c r="GP313" s="84">
        <f t="shared" si="609"/>
        <v>56279.629173161316</v>
      </c>
      <c r="GQ313">
        <f t="shared" si="609"/>
        <v>0</v>
      </c>
      <c r="GR313">
        <f t="shared" si="609"/>
        <v>28359.416219281928</v>
      </c>
      <c r="GS313">
        <f t="shared" si="609"/>
        <v>34918.292601947636</v>
      </c>
      <c r="GT313">
        <f t="shared" si="609"/>
        <v>0</v>
      </c>
      <c r="GU313">
        <f t="shared" si="609"/>
        <v>9630.2291601091147</v>
      </c>
      <c r="GV313">
        <f t="shared" si="609"/>
        <v>11857.478201820793</v>
      </c>
      <c r="GW313">
        <f t="shared" si="609"/>
        <v>0</v>
      </c>
      <c r="GX313">
        <f t="shared" si="609"/>
        <v>1.3628924035487286</v>
      </c>
      <c r="GY313">
        <f t="shared" si="609"/>
        <v>1.678097862244754</v>
      </c>
      <c r="GZ313" s="84"/>
      <c r="HA313" s="84"/>
      <c r="HL313" t="s">
        <v>194</v>
      </c>
      <c r="HM313" s="81"/>
      <c r="HN313" s="81"/>
      <c r="HO313" s="81"/>
      <c r="HP313" s="87"/>
      <c r="HQ313" s="87"/>
      <c r="HR313" s="81"/>
      <c r="HS313" s="81"/>
      <c r="HT313" s="81"/>
      <c r="HU313" s="81"/>
      <c r="HV313" s="81"/>
      <c r="HW313" s="81"/>
      <c r="HX313" s="81"/>
      <c r="HY313" s="81"/>
      <c r="HZ313" s="81"/>
      <c r="IA313" s="87"/>
      <c r="IB313" s="87"/>
      <c r="IC313" s="81"/>
      <c r="ID313" s="81"/>
      <c r="IE313" s="81"/>
      <c r="IF313" s="81"/>
      <c r="IG313" s="81"/>
      <c r="IH313" s="81"/>
      <c r="II313" s="81"/>
      <c r="IJ313" s="81"/>
      <c r="IK313" s="81"/>
    </row>
    <row r="314" spans="30:245" x14ac:dyDescent="0.3">
      <c r="AD314">
        <v>313</v>
      </c>
      <c r="AE314" t="s">
        <v>195</v>
      </c>
      <c r="AF314" s="4">
        <f>AF287</f>
        <v>0</v>
      </c>
      <c r="AG314" s="4">
        <f>AG287</f>
        <v>0</v>
      </c>
      <c r="AI314" s="85">
        <f t="shared" ref="AI314:AS314" si="610">AI287</f>
        <v>5339.0829919479656</v>
      </c>
      <c r="AJ314" s="85">
        <f t="shared" si="610"/>
        <v>12734.654143700092</v>
      </c>
      <c r="AK314" s="4">
        <f t="shared" si="610"/>
        <v>0</v>
      </c>
      <c r="AL314" s="4">
        <f t="shared" si="610"/>
        <v>2919.0378926837093</v>
      </c>
      <c r="AM314" s="4">
        <f t="shared" si="610"/>
        <v>6962.4199608329427</v>
      </c>
      <c r="AN314" s="4">
        <f t="shared" si="610"/>
        <v>0</v>
      </c>
      <c r="AO314" s="4">
        <f t="shared" si="610"/>
        <v>708.54473234106456</v>
      </c>
      <c r="AP314" s="4">
        <f t="shared" si="610"/>
        <v>1690.0040934579931</v>
      </c>
      <c r="AQ314" s="20">
        <f t="shared" si="610"/>
        <v>0</v>
      </c>
      <c r="AR314" s="20">
        <f t="shared" si="610"/>
        <v>0.16347219704853561</v>
      </c>
      <c r="AS314" s="20">
        <f t="shared" si="610"/>
        <v>0.38991000789151636</v>
      </c>
      <c r="BF314" t="s">
        <v>195</v>
      </c>
      <c r="BG314" s="4">
        <f>BG287</f>
        <v>0</v>
      </c>
      <c r="BH314" s="4">
        <f>BH287</f>
        <v>0</v>
      </c>
      <c r="BJ314" s="85">
        <f t="shared" ref="BJ314:BT314" si="611">BJ287</f>
        <v>3040.1009243344301</v>
      </c>
      <c r="BK314" s="85">
        <f t="shared" si="611"/>
        <v>6327.8060064044948</v>
      </c>
      <c r="BL314" s="4">
        <f t="shared" si="611"/>
        <v>0</v>
      </c>
      <c r="BM314" s="4">
        <f t="shared" si="611"/>
        <v>1854.8897343186684</v>
      </c>
      <c r="BN314" s="4">
        <f t="shared" si="611"/>
        <v>3860.8528776423354</v>
      </c>
      <c r="BO314" s="4">
        <f t="shared" si="611"/>
        <v>0</v>
      </c>
      <c r="BP314" s="4">
        <f t="shared" si="611"/>
        <v>474.17955792348471</v>
      </c>
      <c r="BQ314" s="4">
        <f t="shared" si="611"/>
        <v>986.97915938411097</v>
      </c>
      <c r="BR314" s="20">
        <f t="shared" si="611"/>
        <v>0</v>
      </c>
      <c r="BS314" s="20">
        <f t="shared" si="611"/>
        <v>3.9603240235918248E-2</v>
      </c>
      <c r="BT314" s="20">
        <f t="shared" si="611"/>
        <v>8.2432007250807932E-2</v>
      </c>
      <c r="BU314" s="86"/>
      <c r="BV314" s="86"/>
      <c r="BW314" s="20"/>
      <c r="BX314" s="20"/>
      <c r="BY314" s="20"/>
      <c r="BZ314" s="20"/>
      <c r="CA314" s="20"/>
      <c r="CB314" s="20"/>
      <c r="CC314" s="20"/>
      <c r="CD314" s="20"/>
      <c r="CE314" s="20"/>
      <c r="CG314" t="s">
        <v>195</v>
      </c>
      <c r="CH314" s="4">
        <f>CH287</f>
        <v>0</v>
      </c>
      <c r="CI314" s="4">
        <f>CI287</f>
        <v>0</v>
      </c>
      <c r="CK314" s="85">
        <f t="shared" ref="CK314:CU314" si="612">CK287</f>
        <v>3141.7597720164413</v>
      </c>
      <c r="CL314" s="85">
        <f t="shared" si="612"/>
        <v>5788.8261273934459</v>
      </c>
      <c r="CM314" s="4">
        <f t="shared" si="612"/>
        <v>0</v>
      </c>
      <c r="CN314" s="4">
        <f t="shared" si="612"/>
        <v>1902.9571013050879</v>
      </c>
      <c r="CO314" s="4">
        <f t="shared" si="612"/>
        <v>3506.2794696978322</v>
      </c>
      <c r="CP314" s="4">
        <f t="shared" si="612"/>
        <v>0</v>
      </c>
      <c r="CQ314" s="4">
        <f t="shared" si="612"/>
        <v>337.43799555309113</v>
      </c>
      <c r="CR314" s="4">
        <f t="shared" si="612"/>
        <v>621.74387183629176</v>
      </c>
      <c r="CS314" s="20">
        <f t="shared" si="612"/>
        <v>0</v>
      </c>
      <c r="CT314" s="20">
        <f t="shared" si="612"/>
        <v>8.8049591590535714E-2</v>
      </c>
      <c r="CU314" s="20">
        <f t="shared" si="612"/>
        <v>0.16223512085345654</v>
      </c>
      <c r="CV314" s="86"/>
      <c r="CW314" s="86"/>
      <c r="CX314" s="20"/>
      <c r="CY314" s="20"/>
      <c r="CZ314" s="20"/>
      <c r="DA314" s="20"/>
      <c r="DB314" s="20"/>
      <c r="DC314" s="20"/>
      <c r="DD314" s="20"/>
      <c r="DE314" s="20"/>
      <c r="DF314" s="20"/>
      <c r="DH314" t="s">
        <v>195</v>
      </c>
      <c r="DI314" s="4">
        <f>DI287</f>
        <v>0</v>
      </c>
      <c r="DJ314" s="4">
        <f>DJ287</f>
        <v>0</v>
      </c>
      <c r="DL314" s="85">
        <f t="shared" ref="DL314:DV314" si="613">DL287</f>
        <v>13511.340784857299</v>
      </c>
      <c r="DM314" s="85">
        <f t="shared" si="613"/>
        <v>36264.542201139884</v>
      </c>
      <c r="DN314" s="4">
        <f t="shared" si="613"/>
        <v>0</v>
      </c>
      <c r="DO314" s="4">
        <f t="shared" si="613"/>
        <v>5486.7004630997235</v>
      </c>
      <c r="DP314" s="4">
        <f t="shared" si="613"/>
        <v>14726.346086399533</v>
      </c>
      <c r="DQ314" s="4">
        <f t="shared" si="613"/>
        <v>0</v>
      </c>
      <c r="DR314" s="4">
        <f t="shared" si="613"/>
        <v>1795.4919758396043</v>
      </c>
      <c r="DS314" s="4">
        <f t="shared" si="613"/>
        <v>4819.1142216335602</v>
      </c>
      <c r="DT314" s="20">
        <f t="shared" si="613"/>
        <v>0</v>
      </c>
      <c r="DU314" s="20">
        <f t="shared" si="613"/>
        <v>0.10409551853322484</v>
      </c>
      <c r="DV314" s="20">
        <f t="shared" si="613"/>
        <v>0.27939316940539588</v>
      </c>
      <c r="DW314" s="86"/>
      <c r="DX314" s="86"/>
      <c r="DY314" s="20"/>
      <c r="DZ314" s="20"/>
      <c r="EA314" s="20"/>
      <c r="EB314" s="20"/>
      <c r="EC314" s="20"/>
      <c r="ED314" s="20"/>
      <c r="EE314" s="20"/>
      <c r="EF314" s="20"/>
      <c r="EG314" s="20"/>
      <c r="EI314" t="s">
        <v>195</v>
      </c>
      <c r="EJ314" s="81"/>
      <c r="EK314" s="81"/>
      <c r="EL314" s="81"/>
      <c r="EM314" s="87"/>
      <c r="EN314" s="87"/>
      <c r="EO314" s="81"/>
      <c r="EP314" s="81"/>
      <c r="EQ314" s="81"/>
      <c r="ER314" s="81"/>
      <c r="ES314" s="81"/>
      <c r="ET314" s="81"/>
      <c r="EU314" s="81"/>
      <c r="EV314" s="81"/>
      <c r="EW314" s="81"/>
      <c r="FJ314" t="s">
        <v>195</v>
      </c>
      <c r="FK314" s="4">
        <f>FK287</f>
        <v>0</v>
      </c>
      <c r="FL314" s="4">
        <f>FL287</f>
        <v>0</v>
      </c>
      <c r="FN314" s="85">
        <f t="shared" ref="FN314:FX314" si="614">FN287</f>
        <v>6390.0967968384948</v>
      </c>
      <c r="FO314" s="85">
        <f t="shared" si="614"/>
        <v>11036.704154112333</v>
      </c>
      <c r="FP314" s="4">
        <f t="shared" si="614"/>
        <v>0</v>
      </c>
      <c r="FQ314" s="4">
        <f t="shared" si="614"/>
        <v>3870.4678142104221</v>
      </c>
      <c r="FR314" s="4">
        <f t="shared" si="614"/>
        <v>6684.9078443676499</v>
      </c>
      <c r="FS314" s="4">
        <f t="shared" si="614"/>
        <v>0</v>
      </c>
      <c r="FT314" s="4">
        <f t="shared" si="614"/>
        <v>686.32282891937348</v>
      </c>
      <c r="FU314" s="4">
        <f t="shared" si="614"/>
        <v>1185.3876800026233</v>
      </c>
      <c r="FV314" s="20">
        <f t="shared" si="614"/>
        <v>0.17983438678761426</v>
      </c>
      <c r="FW314" s="20">
        <f t="shared" si="614"/>
        <v>0.31060232525633685</v>
      </c>
      <c r="FX314" s="20">
        <f t="shared" si="614"/>
        <v>4.712127487030812E-5</v>
      </c>
      <c r="FY314" s="86"/>
      <c r="FZ314" s="86"/>
      <c r="GA314" s="20"/>
      <c r="GB314" s="20"/>
      <c r="GC314" s="20"/>
      <c r="GD314" s="20"/>
      <c r="GE314" s="20"/>
      <c r="GF314" s="20"/>
      <c r="GG314" s="20"/>
      <c r="GH314" s="20"/>
      <c r="GI314" s="20"/>
      <c r="GK314" t="s">
        <v>195</v>
      </c>
      <c r="GL314">
        <f>GL289</f>
        <v>0</v>
      </c>
      <c r="GM314">
        <f t="shared" ref="GM314:GY314" si="615">GM289</f>
        <v>0</v>
      </c>
      <c r="GN314">
        <f t="shared" si="615"/>
        <v>0</v>
      </c>
      <c r="GO314" s="84">
        <f t="shared" si="615"/>
        <v>9298.3797731994291</v>
      </c>
      <c r="GP314" s="84">
        <f t="shared" si="615"/>
        <v>21571.14925908178</v>
      </c>
      <c r="GQ314">
        <f t="shared" si="615"/>
        <v>0</v>
      </c>
      <c r="GR314">
        <f t="shared" si="615"/>
        <v>5716.3137706732987</v>
      </c>
      <c r="GS314">
        <f t="shared" si="615"/>
        <v>13261.176739021288</v>
      </c>
      <c r="GT314">
        <f t="shared" si="615"/>
        <v>0</v>
      </c>
      <c r="GU314">
        <f t="shared" si="615"/>
        <v>1564.3619971452715</v>
      </c>
      <c r="GV314">
        <f t="shared" si="615"/>
        <v>3629.1361461615966</v>
      </c>
      <c r="GW314">
        <f t="shared" si="615"/>
        <v>0</v>
      </c>
      <c r="GX314">
        <f t="shared" si="615"/>
        <v>0.13065473395814783</v>
      </c>
      <c r="GY314">
        <f t="shared" si="615"/>
        <v>0.30310364131826256</v>
      </c>
      <c r="GZ314" s="84"/>
      <c r="HA314" s="84"/>
      <c r="HL314" t="s">
        <v>195</v>
      </c>
      <c r="HM314" s="81"/>
      <c r="HN314" s="81"/>
      <c r="HO314" s="81"/>
      <c r="HP314" s="87"/>
      <c r="HQ314" s="87"/>
      <c r="HR314" s="81"/>
      <c r="HS314" s="81"/>
      <c r="HT314" s="81"/>
      <c r="HU314" s="81"/>
      <c r="HV314" s="81"/>
      <c r="HW314" s="81"/>
      <c r="HX314" s="81"/>
      <c r="HY314" s="81"/>
      <c r="HZ314" s="81"/>
      <c r="IA314" s="87"/>
      <c r="IB314" s="87"/>
      <c r="IC314" s="81"/>
      <c r="ID314" s="81"/>
      <c r="IE314" s="81"/>
      <c r="IF314" s="81"/>
      <c r="IG314" s="81"/>
      <c r="IH314" s="81"/>
      <c r="II314" s="81"/>
      <c r="IJ314" s="81"/>
      <c r="IK314" s="81"/>
    </row>
    <row r="315" spans="30:245" x14ac:dyDescent="0.3">
      <c r="AD315">
        <v>314</v>
      </c>
      <c r="AE315" t="s">
        <v>196</v>
      </c>
      <c r="AF315" s="4">
        <f>AF292+AF293+AF289+AF288+AF291+AF290</f>
        <v>0</v>
      </c>
      <c r="AG315" s="4">
        <f>AG292+AG293+AG289+AG288+AG291+AG290</f>
        <v>0</v>
      </c>
      <c r="AI315" s="84">
        <f t="shared" ref="AI315:AS315" si="616">AI292+AI293+AI289+AI288+AI291+AI290</f>
        <v>78010.306661065159</v>
      </c>
      <c r="AJ315" s="84">
        <f t="shared" si="616"/>
        <v>93214.18274074918</v>
      </c>
      <c r="AK315">
        <f t="shared" si="616"/>
        <v>0</v>
      </c>
      <c r="AL315">
        <f t="shared" si="616"/>
        <v>57229.384589068963</v>
      </c>
      <c r="AM315">
        <f t="shared" si="616"/>
        <v>66981.642964816114</v>
      </c>
      <c r="AN315">
        <f t="shared" si="616"/>
        <v>0</v>
      </c>
      <c r="AO315">
        <f t="shared" si="616"/>
        <v>18081.862807430585</v>
      </c>
      <c r="AP315">
        <f t="shared" si="616"/>
        <v>25783.642271697991</v>
      </c>
      <c r="AQ315" s="20">
        <f t="shared" si="616"/>
        <v>0</v>
      </c>
      <c r="AR315" s="20">
        <f t="shared" si="616"/>
        <v>2.0863683746819501</v>
      </c>
      <c r="AS315" s="20">
        <f t="shared" si="616"/>
        <v>2.8570950549914995</v>
      </c>
      <c r="BF315" t="s">
        <v>196</v>
      </c>
      <c r="BG315" s="4">
        <f>BG292+BG293+BG289+BG288+BG291+BG290</f>
        <v>0</v>
      </c>
      <c r="BH315" s="4">
        <f>BH292+BH293+BH289+BH288+BH291+BH290</f>
        <v>0</v>
      </c>
      <c r="BJ315" s="84">
        <f t="shared" ref="BJ315:BT315" si="617">BJ292+BJ293+BJ289+BJ288+BJ291+BJ290</f>
        <v>61553.856152582826</v>
      </c>
      <c r="BK315" s="84">
        <f t="shared" si="617"/>
        <v>49859.212151240179</v>
      </c>
      <c r="BL315">
        <f t="shared" si="617"/>
        <v>0</v>
      </c>
      <c r="BM315">
        <f t="shared" si="617"/>
        <v>46419.306331201216</v>
      </c>
      <c r="BN315">
        <f t="shared" si="617"/>
        <v>39406.236425597534</v>
      </c>
      <c r="BO315">
        <f t="shared" si="617"/>
        <v>0</v>
      </c>
      <c r="BP315">
        <f t="shared" si="617"/>
        <v>15829.621376092404</v>
      </c>
      <c r="BQ315">
        <f t="shared" si="617"/>
        <v>13921.840582678151</v>
      </c>
      <c r="BR315" s="20">
        <f t="shared" si="617"/>
        <v>0</v>
      </c>
      <c r="BS315" s="20">
        <f t="shared" si="617"/>
        <v>3.8107216632985073</v>
      </c>
      <c r="BT315" s="20">
        <f t="shared" si="617"/>
        <v>7.2675733301564476</v>
      </c>
      <c r="BU315" s="86"/>
      <c r="BV315" s="86"/>
      <c r="BW315" s="20"/>
      <c r="BX315" s="20"/>
      <c r="BY315" s="20"/>
      <c r="BZ315" s="20"/>
      <c r="CA315" s="20"/>
      <c r="CB315" s="20"/>
      <c r="CC315" s="20"/>
      <c r="CD315" s="20"/>
      <c r="CE315" s="20"/>
      <c r="CG315" t="s">
        <v>196</v>
      </c>
      <c r="CH315" s="4">
        <f>CH292+CH293+CH289+CH288+CH291+CH290</f>
        <v>0</v>
      </c>
      <c r="CI315" s="4">
        <f>CI292+CI293+CI289+CI288+CI291+CI290</f>
        <v>0</v>
      </c>
      <c r="CK315" s="84">
        <f t="shared" ref="CK315:CU315" si="618">CK292+CK293+CK289+CK288+CK291+CK290</f>
        <v>41653.002277069412</v>
      </c>
      <c r="CL315" s="84">
        <f t="shared" si="618"/>
        <v>61069.364389143564</v>
      </c>
      <c r="CM315">
        <f t="shared" si="618"/>
        <v>0</v>
      </c>
      <c r="CN315">
        <f t="shared" si="618"/>
        <v>25697.86683874259</v>
      </c>
      <c r="CO315">
        <f t="shared" si="618"/>
        <v>40043.024150992707</v>
      </c>
      <c r="CP315">
        <f t="shared" si="618"/>
        <v>0</v>
      </c>
      <c r="CQ315">
        <f t="shared" si="618"/>
        <v>5768.9813499256406</v>
      </c>
      <c r="CR315">
        <f t="shared" si="618"/>
        <v>12033.360550055573</v>
      </c>
      <c r="CS315" s="20">
        <f t="shared" si="618"/>
        <v>0</v>
      </c>
      <c r="CT315" s="20">
        <f t="shared" si="618"/>
        <v>1.5053327083744197</v>
      </c>
      <c r="CU315" s="20">
        <f t="shared" si="618"/>
        <v>3.1399323604841491</v>
      </c>
      <c r="CV315" s="86"/>
      <c r="CW315" s="86"/>
      <c r="CX315" s="20"/>
      <c r="CY315" s="20"/>
      <c r="CZ315" s="20"/>
      <c r="DA315" s="20"/>
      <c r="DB315" s="20"/>
      <c r="DC315" s="20"/>
      <c r="DD315" s="20"/>
      <c r="DE315" s="20"/>
      <c r="DF315" s="20"/>
      <c r="DH315" t="s">
        <v>196</v>
      </c>
      <c r="DI315" s="4">
        <f>DI292+DI293+DI289+DI288+DI291+DI290</f>
        <v>0</v>
      </c>
      <c r="DJ315" s="4">
        <f>DJ292+DJ293+DJ289+DJ288+DJ291+DJ290</f>
        <v>0</v>
      </c>
      <c r="DL315" s="84">
        <f t="shared" ref="DL315:DV315" si="619">DL292+DL293+DL289+DL288+DL291+DL290</f>
        <v>102894.6428763803</v>
      </c>
      <c r="DM315" s="84">
        <f t="shared" si="619"/>
        <v>366179.15097192425</v>
      </c>
      <c r="DN315">
        <f t="shared" si="619"/>
        <v>0</v>
      </c>
      <c r="DO315">
        <f t="shared" si="619"/>
        <v>53532.052109633019</v>
      </c>
      <c r="DP315">
        <f t="shared" si="619"/>
        <v>204665.75593816032</v>
      </c>
      <c r="DQ315">
        <f t="shared" si="619"/>
        <v>0</v>
      </c>
      <c r="DR315">
        <f t="shared" si="619"/>
        <v>25146.26244214422</v>
      </c>
      <c r="DS315">
        <f t="shared" si="619"/>
        <v>118945.11086855817</v>
      </c>
      <c r="DT315" s="20">
        <f t="shared" si="619"/>
        <v>0</v>
      </c>
      <c r="DU315" s="20">
        <f t="shared" si="619"/>
        <v>1.6164369480689873</v>
      </c>
      <c r="DV315" s="20">
        <f t="shared" si="619"/>
        <v>7.4761501420220897</v>
      </c>
      <c r="DW315" s="86"/>
      <c r="DX315" s="86"/>
      <c r="DY315" s="20"/>
      <c r="DZ315" s="20"/>
      <c r="EA315" s="20"/>
      <c r="EB315" s="20"/>
      <c r="EC315" s="20"/>
      <c r="ED315" s="20"/>
      <c r="EE315" s="20"/>
      <c r="EF315" s="20"/>
      <c r="EG315" s="20"/>
      <c r="EI315" t="s">
        <v>196</v>
      </c>
      <c r="EJ315">
        <f>EJ289</f>
        <v>0</v>
      </c>
      <c r="EK315">
        <f>EK289</f>
        <v>0</v>
      </c>
      <c r="EL315">
        <f t="shared" ref="EL315:EW315" si="620">EL289</f>
        <v>0</v>
      </c>
      <c r="EM315" s="84">
        <f t="shared" si="620"/>
        <v>30052.011965835773</v>
      </c>
      <c r="EN315" s="84">
        <f t="shared" si="620"/>
        <v>28512.291571241389</v>
      </c>
      <c r="EO315">
        <f t="shared" si="620"/>
        <v>0</v>
      </c>
      <c r="EP315">
        <f t="shared" si="620"/>
        <v>6260.6955202195359</v>
      </c>
      <c r="EQ315">
        <f t="shared" si="620"/>
        <v>5939.9276266160559</v>
      </c>
      <c r="ER315">
        <f t="shared" si="620"/>
        <v>0</v>
      </c>
      <c r="ES315">
        <f t="shared" si="620"/>
        <v>1491.8460635949814</v>
      </c>
      <c r="ET315">
        <f t="shared" si="620"/>
        <v>1415.4110544407229</v>
      </c>
      <c r="EU315">
        <f t="shared" si="620"/>
        <v>0</v>
      </c>
      <c r="EV315">
        <f t="shared" si="620"/>
        <v>1.5251393839009459</v>
      </c>
      <c r="EW315">
        <f t="shared" si="620"/>
        <v>1.4469985853194394</v>
      </c>
      <c r="FJ315" t="s">
        <v>196</v>
      </c>
      <c r="FK315" s="4">
        <f>FK292+FK293+FK289+FK288+FK291+FK290</f>
        <v>0</v>
      </c>
      <c r="FL315" s="4">
        <f>FL292+FL293+FL289+FL288+FL291+FL290</f>
        <v>0</v>
      </c>
      <c r="FN315" s="84">
        <f t="shared" ref="FN315:FX315" si="621">FN292+FN293+FN289+FN288+FN291+FN290</f>
        <v>97931.769302884059</v>
      </c>
      <c r="FO315" s="84">
        <f t="shared" si="621"/>
        <v>118834.8491160686</v>
      </c>
      <c r="FP315">
        <f t="shared" si="621"/>
        <v>0</v>
      </c>
      <c r="FQ315">
        <f t="shared" si="621"/>
        <v>58123.100372577108</v>
      </c>
      <c r="FR315">
        <f t="shared" si="621"/>
        <v>76645.343997040662</v>
      </c>
      <c r="FS315">
        <f t="shared" si="621"/>
        <v>0</v>
      </c>
      <c r="FT315">
        <f t="shared" si="621"/>
        <v>14239.820344791091</v>
      </c>
      <c r="FU315">
        <f t="shared" si="621"/>
        <v>22691.018593279736</v>
      </c>
      <c r="FV315" s="20">
        <f t="shared" si="621"/>
        <v>3.7312023609987395</v>
      </c>
      <c r="FW315" s="20">
        <f t="shared" si="621"/>
        <v>5.9456355556958913</v>
      </c>
      <c r="FX315" s="20">
        <f t="shared" si="621"/>
        <v>9.7767181899982092E-4</v>
      </c>
      <c r="FY315" s="86"/>
      <c r="FZ315" s="86"/>
      <c r="GA315" s="20"/>
      <c r="GB315" s="20"/>
      <c r="GC315" s="20"/>
      <c r="GD315" s="20"/>
      <c r="GE315" s="20"/>
      <c r="GF315" s="20"/>
      <c r="GG315" s="20"/>
      <c r="GH315" s="20"/>
      <c r="GI315" s="20"/>
      <c r="GK315" t="s">
        <v>196</v>
      </c>
      <c r="GL315">
        <f>SUM(GL290:GL295)</f>
        <v>0</v>
      </c>
      <c r="GM315">
        <f t="shared" ref="GM315:GY315" si="622">SUM(GM290:GM295)</f>
        <v>0</v>
      </c>
      <c r="GN315">
        <f t="shared" si="622"/>
        <v>0</v>
      </c>
      <c r="GO315" s="84">
        <f t="shared" si="622"/>
        <v>103024.17767392928</v>
      </c>
      <c r="GP315" s="84">
        <f t="shared" si="622"/>
        <v>128450.25370129882</v>
      </c>
      <c r="GQ315">
        <f t="shared" si="622"/>
        <v>0</v>
      </c>
      <c r="GR315">
        <f t="shared" si="622"/>
        <v>74533.268679863904</v>
      </c>
      <c r="GS315">
        <f t="shared" si="622"/>
        <v>101954.42962048575</v>
      </c>
      <c r="GT315">
        <f t="shared" si="622"/>
        <v>0</v>
      </c>
      <c r="GU315">
        <f t="shared" si="622"/>
        <v>21774.923518563905</v>
      </c>
      <c r="GV315">
        <f t="shared" si="622"/>
        <v>16101.572700721765</v>
      </c>
      <c r="GW315">
        <f t="shared" si="622"/>
        <v>0</v>
      </c>
      <c r="GX315">
        <f t="shared" si="622"/>
        <v>5.0531851159735579</v>
      </c>
      <c r="GY315">
        <f t="shared" si="622"/>
        <v>3.7322617268086562</v>
      </c>
      <c r="GZ315" s="84"/>
      <c r="HA315" s="84"/>
      <c r="HL315" t="s">
        <v>196</v>
      </c>
      <c r="HM315">
        <f>HM289</f>
        <v>0</v>
      </c>
      <c r="HN315">
        <f>HN289</f>
        <v>0</v>
      </c>
      <c r="HO315">
        <f t="shared" ref="HO315:HZ315" si="623">HO289</f>
        <v>0</v>
      </c>
      <c r="HP315" s="84">
        <f t="shared" si="623"/>
        <v>30052.011965835773</v>
      </c>
      <c r="HQ315" s="84">
        <f t="shared" si="623"/>
        <v>28512.291571241389</v>
      </c>
      <c r="HR315">
        <f t="shared" si="623"/>
        <v>0</v>
      </c>
      <c r="HS315">
        <f t="shared" si="623"/>
        <v>6260.6955202195359</v>
      </c>
      <c r="HT315">
        <f t="shared" si="623"/>
        <v>5939.9276266160559</v>
      </c>
      <c r="HU315">
        <f t="shared" si="623"/>
        <v>0</v>
      </c>
      <c r="HV315">
        <f t="shared" si="623"/>
        <v>1491.8460635949814</v>
      </c>
      <c r="HW315">
        <f t="shared" si="623"/>
        <v>1415.4110544407229</v>
      </c>
      <c r="HX315">
        <f t="shared" si="623"/>
        <v>0</v>
      </c>
      <c r="HY315">
        <f t="shared" si="623"/>
        <v>1.531316397995057</v>
      </c>
      <c r="HZ315">
        <f t="shared" si="623"/>
        <v>1.4528591189533002</v>
      </c>
      <c r="IA315" s="84"/>
      <c r="IB315" s="84"/>
    </row>
    <row r="316" spans="30:245" x14ac:dyDescent="0.3">
      <c r="AD316">
        <v>315</v>
      </c>
      <c r="AE316" t="s">
        <v>360</v>
      </c>
      <c r="AF316" s="4">
        <f>AF294+AF295</f>
        <v>0</v>
      </c>
      <c r="AG316" s="4">
        <f>AG294+AG295</f>
        <v>0</v>
      </c>
      <c r="AI316" s="85">
        <f t="shared" ref="AI316:AS316" si="624">AI294+AI295</f>
        <v>227.89982734501598</v>
      </c>
      <c r="AJ316" s="85">
        <f t="shared" si="624"/>
        <v>34884.225902580314</v>
      </c>
      <c r="AK316" s="4">
        <f t="shared" si="624"/>
        <v>0</v>
      </c>
      <c r="AL316" s="4">
        <f t="shared" si="624"/>
        <v>172.17124052136003</v>
      </c>
      <c r="AM316" s="4">
        <f t="shared" si="624"/>
        <v>20869.48953924454</v>
      </c>
      <c r="AN316" s="4">
        <f t="shared" si="624"/>
        <v>0</v>
      </c>
      <c r="AO316" s="4">
        <f t="shared" si="624"/>
        <v>126.79987794251615</v>
      </c>
      <c r="AP316" s="4">
        <f t="shared" si="624"/>
        <v>15406.751274955934</v>
      </c>
      <c r="AQ316" s="20">
        <f t="shared" si="624"/>
        <v>0</v>
      </c>
      <c r="AR316" s="20">
        <f t="shared" si="624"/>
        <v>1.2510695547717329E-2</v>
      </c>
      <c r="AS316" s="20">
        <f t="shared" si="624"/>
        <v>1.5201053637272506</v>
      </c>
      <c r="BF316" t="s">
        <v>360</v>
      </c>
      <c r="BG316" s="4">
        <f>BG294+BG295</f>
        <v>0</v>
      </c>
      <c r="BH316" s="4">
        <f>BH294+BH295</f>
        <v>0</v>
      </c>
      <c r="BJ316" s="85">
        <f t="shared" ref="BJ316:BT316" si="625">BJ294+BJ295</f>
        <v>183.65527415354632</v>
      </c>
      <c r="BK316" s="85">
        <f t="shared" si="625"/>
        <v>18928.081798088962</v>
      </c>
      <c r="BL316" s="4">
        <f t="shared" si="625"/>
        <v>0</v>
      </c>
      <c r="BM316" s="4">
        <f t="shared" si="625"/>
        <v>164.77681155106171</v>
      </c>
      <c r="BN316" s="4">
        <f t="shared" si="625"/>
        <v>15783.164666518322</v>
      </c>
      <c r="BO316" s="4">
        <f t="shared" si="625"/>
        <v>0</v>
      </c>
      <c r="BP316" s="4">
        <f t="shared" si="625"/>
        <v>142.10016878999849</v>
      </c>
      <c r="BQ316" s="4">
        <f t="shared" si="625"/>
        <v>12659.602359744755</v>
      </c>
      <c r="BR316" s="20">
        <f t="shared" si="625"/>
        <v>0</v>
      </c>
      <c r="BS316" s="20">
        <f t="shared" si="625"/>
        <v>3.5561608111324902E-2</v>
      </c>
      <c r="BT316" s="20">
        <f t="shared" si="625"/>
        <v>4.0166155914272466</v>
      </c>
      <c r="BU316" s="86"/>
      <c r="BV316" s="86"/>
      <c r="BW316" s="20"/>
      <c r="BX316" s="20"/>
      <c r="BY316" s="20"/>
      <c r="BZ316" s="20"/>
      <c r="CA316" s="20"/>
      <c r="CB316" s="20"/>
      <c r="CC316" s="20"/>
      <c r="CD316" s="20"/>
      <c r="CE316" s="20"/>
      <c r="CG316" t="s">
        <v>360</v>
      </c>
      <c r="CH316" s="4">
        <f>CH294+CH295</f>
        <v>0</v>
      </c>
      <c r="CI316" s="4">
        <f>CI294+CI295</f>
        <v>0</v>
      </c>
      <c r="CK316" s="85">
        <f t="shared" ref="CK316:CU316" si="626">CK294+CK295</f>
        <v>490.41347729978929</v>
      </c>
      <c r="CL316" s="85">
        <f t="shared" si="626"/>
        <v>23400.269460853822</v>
      </c>
      <c r="CM316" s="4">
        <f t="shared" si="626"/>
        <v>0</v>
      </c>
      <c r="CN316" s="4">
        <f t="shared" si="626"/>
        <v>278.05258939167652</v>
      </c>
      <c r="CO316" s="4">
        <f t="shared" si="626"/>
        <v>14747.446747955084</v>
      </c>
      <c r="CP316" s="4">
        <f t="shared" si="626"/>
        <v>0</v>
      </c>
      <c r="CQ316" s="4">
        <f t="shared" si="626"/>
        <v>183.24293160009529</v>
      </c>
      <c r="CR316" s="4">
        <f t="shared" si="626"/>
        <v>10043.040729842578</v>
      </c>
      <c r="CS316" s="20">
        <f t="shared" si="626"/>
        <v>0</v>
      </c>
      <c r="CT316" s="20">
        <f t="shared" si="626"/>
        <v>4.7814607429714689E-2</v>
      </c>
      <c r="CU316" s="20">
        <f t="shared" si="626"/>
        <v>2.6205870300418637</v>
      </c>
      <c r="CV316" s="86"/>
      <c r="CW316" s="86"/>
      <c r="CX316" s="20"/>
      <c r="CY316" s="20"/>
      <c r="CZ316" s="20"/>
      <c r="DA316" s="20"/>
      <c r="DB316" s="20"/>
      <c r="DC316" s="20"/>
      <c r="DD316" s="20"/>
      <c r="DE316" s="20"/>
      <c r="DF316" s="20"/>
      <c r="DH316" t="s">
        <v>360</v>
      </c>
      <c r="DI316" s="4">
        <f>DI294+DI295</f>
        <v>0</v>
      </c>
      <c r="DJ316" s="4">
        <f>DJ294+DJ295</f>
        <v>0</v>
      </c>
      <c r="DL316" s="85">
        <f t="shared" ref="DL316:DV316" si="627">DL294+DL295</f>
        <v>783.7954294234662</v>
      </c>
      <c r="DM316" s="85">
        <f t="shared" si="627"/>
        <v>25740.728664255901</v>
      </c>
      <c r="DN316" s="4">
        <f t="shared" si="627"/>
        <v>0</v>
      </c>
      <c r="DO316" s="4">
        <f t="shared" si="627"/>
        <v>365.38235808632948</v>
      </c>
      <c r="DP316" s="4">
        <f t="shared" si="627"/>
        <v>12201.660767395053</v>
      </c>
      <c r="DQ316" s="4">
        <f t="shared" si="627"/>
        <v>0</v>
      </c>
      <c r="DR316" s="4">
        <f t="shared" si="627"/>
        <v>163.51062925036194</v>
      </c>
      <c r="DS316" s="4">
        <f t="shared" si="627"/>
        <v>5600.5238394194557</v>
      </c>
      <c r="DT316" s="20">
        <f t="shared" si="627"/>
        <v>0</v>
      </c>
      <c r="DU316" s="20">
        <f t="shared" si="627"/>
        <v>1.0062040635742869E-2</v>
      </c>
      <c r="DV316" s="20">
        <f t="shared" si="627"/>
        <v>0.34464241690000408</v>
      </c>
      <c r="DW316" s="86"/>
      <c r="DX316" s="86"/>
      <c r="DY316" s="20"/>
      <c r="DZ316" s="20"/>
      <c r="EA316" s="20"/>
      <c r="EB316" s="20"/>
      <c r="EC316" s="20"/>
      <c r="ED316" s="20"/>
      <c r="EE316" s="20"/>
      <c r="EF316" s="20"/>
      <c r="EG316" s="20"/>
      <c r="EI316" t="s">
        <v>360</v>
      </c>
      <c r="EJ316" s="81"/>
      <c r="EK316" s="81"/>
      <c r="EL316" s="81"/>
      <c r="EM316" s="87"/>
      <c r="EN316" s="87"/>
      <c r="EO316" s="81"/>
      <c r="EP316" s="81"/>
      <c r="EQ316" s="81"/>
      <c r="ER316" s="81"/>
      <c r="ES316" s="81"/>
      <c r="ET316" s="81"/>
      <c r="EU316" s="81"/>
      <c r="EV316" s="81"/>
      <c r="EW316" s="81"/>
      <c r="FJ316" t="s">
        <v>360</v>
      </c>
      <c r="FK316" s="4">
        <f>FK294+FK295</f>
        <v>0</v>
      </c>
      <c r="FL316" s="4">
        <f>FL294+FL295</f>
        <v>0</v>
      </c>
      <c r="FN316" s="85">
        <f t="shared" ref="FN316:FX316" si="628">FN294+FN295</f>
        <v>1571.1162509298251</v>
      </c>
      <c r="FO316" s="85">
        <f t="shared" si="628"/>
        <v>39776.464819107088</v>
      </c>
      <c r="FP316" s="4">
        <f t="shared" si="628"/>
        <v>0</v>
      </c>
      <c r="FQ316" s="4">
        <f t="shared" si="628"/>
        <v>883.00408683897831</v>
      </c>
      <c r="FR316" s="4">
        <f t="shared" si="628"/>
        <v>25052.093479627561</v>
      </c>
      <c r="FS316" s="4">
        <f t="shared" si="628"/>
        <v>0</v>
      </c>
      <c r="FT316" s="4">
        <f t="shared" si="628"/>
        <v>580.21557425441836</v>
      </c>
      <c r="FU316" s="4">
        <f t="shared" si="628"/>
        <v>17057.363633074798</v>
      </c>
      <c r="FV316" s="20">
        <f t="shared" si="628"/>
        <v>0.15203153327269631</v>
      </c>
      <c r="FW316" s="20">
        <f t="shared" si="628"/>
        <v>4.4694717994404876</v>
      </c>
      <c r="FX316" s="20">
        <f t="shared" si="628"/>
        <v>3.9836205946295238E-5</v>
      </c>
      <c r="FY316" s="86"/>
      <c r="FZ316" s="86"/>
      <c r="GA316" s="20"/>
      <c r="GB316" s="20"/>
      <c r="GC316" s="20"/>
      <c r="GD316" s="20"/>
      <c r="GE316" s="20"/>
      <c r="GF316" s="20"/>
      <c r="GG316" s="20"/>
      <c r="GH316" s="20"/>
      <c r="GI316" s="20"/>
      <c r="GK316" t="s">
        <v>360</v>
      </c>
      <c r="GL316">
        <f>GL298+GL297</f>
        <v>0</v>
      </c>
      <c r="GM316">
        <f t="shared" ref="GM316:GY316" si="629">GM298+GM297</f>
        <v>0</v>
      </c>
      <c r="GN316">
        <f t="shared" si="629"/>
        <v>0</v>
      </c>
      <c r="GO316" s="84">
        <f t="shared" si="629"/>
        <v>320.40359596888777</v>
      </c>
      <c r="GP316" s="84">
        <f t="shared" si="629"/>
        <v>23254.480181345236</v>
      </c>
      <c r="GQ316">
        <f t="shared" si="629"/>
        <v>0</v>
      </c>
      <c r="GR316">
        <f t="shared" si="629"/>
        <v>271.7847458571041</v>
      </c>
      <c r="GS316">
        <f t="shared" si="629"/>
        <v>19152.676370338668</v>
      </c>
      <c r="GT316">
        <f t="shared" si="629"/>
        <v>0</v>
      </c>
      <c r="GU316">
        <f t="shared" si="629"/>
        <v>193.43363446608126</v>
      </c>
      <c r="GV316">
        <f t="shared" si="629"/>
        <v>13038.985449309934</v>
      </c>
      <c r="GW316">
        <f t="shared" si="629"/>
        <v>0</v>
      </c>
      <c r="GX316">
        <f t="shared" si="629"/>
        <v>5.6903290310873739E-2</v>
      </c>
      <c r="GY316">
        <f t="shared" si="629"/>
        <v>4.2379890485588225</v>
      </c>
      <c r="GZ316" s="84"/>
      <c r="HA316" s="84"/>
      <c r="HL316" t="s">
        <v>360</v>
      </c>
      <c r="HM316" s="81"/>
      <c r="HN316" s="81"/>
      <c r="HO316" s="81"/>
      <c r="HP316" s="87"/>
      <c r="HQ316" s="87"/>
      <c r="HR316" s="81"/>
      <c r="HS316" s="81"/>
      <c r="HT316" s="81"/>
      <c r="HU316" s="81"/>
      <c r="HV316" s="81"/>
      <c r="HW316" s="81"/>
      <c r="HX316" s="81"/>
      <c r="HY316" s="81"/>
      <c r="HZ316" s="81"/>
      <c r="IA316" s="87"/>
      <c r="IB316" s="87"/>
      <c r="IC316" s="81"/>
      <c r="ID316" s="81"/>
      <c r="IE316" s="81"/>
      <c r="IF316" s="81"/>
      <c r="IG316" s="81"/>
      <c r="IH316" s="81"/>
      <c r="II316" s="81"/>
      <c r="IJ316" s="81"/>
      <c r="IK316" s="81"/>
    </row>
    <row r="317" spans="30:245" x14ac:dyDescent="0.3">
      <c r="AD317">
        <v>316</v>
      </c>
      <c r="AE317" t="s">
        <v>18</v>
      </c>
      <c r="AF317" s="4">
        <f>AF297+AF296+AF285+AF298</f>
        <v>0</v>
      </c>
      <c r="AG317" s="4">
        <f>AG297+AG296+AG285+AG298</f>
        <v>0</v>
      </c>
      <c r="AH317" s="4"/>
      <c r="AI317" s="85">
        <f t="shared" ref="AI317:AS317" si="630">AI297+AI296+AI285+AI298</f>
        <v>11677.854705735515</v>
      </c>
      <c r="AJ317" s="85">
        <f t="shared" si="630"/>
        <v>278875.61793183751</v>
      </c>
      <c r="AK317" s="4">
        <f t="shared" si="630"/>
        <v>0</v>
      </c>
      <c r="AL317" s="4">
        <f t="shared" si="630"/>
        <v>6017.8261377396793</v>
      </c>
      <c r="AM317" s="4">
        <f t="shared" si="630"/>
        <v>18840.416769708732</v>
      </c>
      <c r="AN317" s="4">
        <f t="shared" si="630"/>
        <v>0</v>
      </c>
      <c r="AO317" s="4">
        <f t="shared" si="630"/>
        <v>2418.9435318598294</v>
      </c>
      <c r="AP317" s="4">
        <f t="shared" si="630"/>
        <v>8981.5474879224894</v>
      </c>
      <c r="AQ317" s="20">
        <f t="shared" si="630"/>
        <v>0</v>
      </c>
      <c r="AR317" s="20">
        <f t="shared" si="630"/>
        <v>0.51135435286673392</v>
      </c>
      <c r="AS317" s="20">
        <f t="shared" si="630"/>
        <v>1.8986608587333411</v>
      </c>
      <c r="BF317" t="s">
        <v>18</v>
      </c>
      <c r="BG317" s="4">
        <f>BG297+BG296+BG285+BG298</f>
        <v>0</v>
      </c>
      <c r="BH317" s="4">
        <f>BH297+BH296+BH285+BH298</f>
        <v>0</v>
      </c>
      <c r="BI317" s="4"/>
      <c r="BJ317" s="85">
        <f t="shared" ref="BJ317:BT317" si="631">BJ297+BJ296+BJ285+BJ298</f>
        <v>2510.4055934488983</v>
      </c>
      <c r="BK317" s="85">
        <f t="shared" si="631"/>
        <v>167380.28292930493</v>
      </c>
      <c r="BL317" s="4">
        <f t="shared" si="631"/>
        <v>0</v>
      </c>
      <c r="BM317" s="4">
        <f t="shared" si="631"/>
        <v>1797.6882237095135</v>
      </c>
      <c r="BN317" s="4">
        <f t="shared" si="631"/>
        <v>6813.5963599938304</v>
      </c>
      <c r="BO317" s="4">
        <f t="shared" si="631"/>
        <v>0</v>
      </c>
      <c r="BP317" s="4">
        <f t="shared" si="631"/>
        <v>417.28441140158122</v>
      </c>
      <c r="BQ317" s="4">
        <f t="shared" si="631"/>
        <v>2231.2865653486579</v>
      </c>
      <c r="BR317" s="20">
        <f t="shared" si="631"/>
        <v>0</v>
      </c>
      <c r="BS317" s="20">
        <f t="shared" si="631"/>
        <v>0.29971488581127015</v>
      </c>
      <c r="BT317" s="20">
        <f t="shared" si="631"/>
        <v>1.1078791168699103</v>
      </c>
      <c r="BU317" s="85"/>
      <c r="BV317" s="85"/>
      <c r="BW317" s="4"/>
      <c r="BX317" s="4"/>
      <c r="BY317" s="4"/>
      <c r="BZ317" s="4"/>
      <c r="CA317" s="4"/>
      <c r="CB317" s="4"/>
      <c r="CC317" s="20"/>
      <c r="CD317" s="20"/>
      <c r="CE317" s="20"/>
      <c r="CG317" t="s">
        <v>18</v>
      </c>
      <c r="CH317" s="4">
        <f>CH297+CH296+CH285+CH298</f>
        <v>0</v>
      </c>
      <c r="CI317" s="4">
        <f>CI297+CI296+CI285+CI298</f>
        <v>0</v>
      </c>
      <c r="CJ317" s="4"/>
      <c r="CK317" s="85">
        <f t="shared" ref="CK317:CU317" si="632">CK297+CK296+CK285+CK298</f>
        <v>14194.389926906186</v>
      </c>
      <c r="CL317" s="85">
        <f t="shared" si="632"/>
        <v>179024.91621804595</v>
      </c>
      <c r="CM317" s="4">
        <f t="shared" si="632"/>
        <v>0</v>
      </c>
      <c r="CN317" s="4">
        <f t="shared" si="632"/>
        <v>5903.1019135846291</v>
      </c>
      <c r="CO317" s="4">
        <f t="shared" si="632"/>
        <v>7503.3352529030135</v>
      </c>
      <c r="CP317" s="4">
        <f t="shared" si="632"/>
        <v>0</v>
      </c>
      <c r="CQ317" s="4">
        <f t="shared" si="632"/>
        <v>3441.3421892779552</v>
      </c>
      <c r="CR317" s="4">
        <f t="shared" si="632"/>
        <v>5022.1116199535791</v>
      </c>
      <c r="CS317" s="20">
        <f t="shared" si="632"/>
        <v>0</v>
      </c>
      <c r="CT317" s="20">
        <f t="shared" si="632"/>
        <v>1.6967850890713139</v>
      </c>
      <c r="CU317" s="20">
        <f t="shared" si="632"/>
        <v>2.6803337760756456</v>
      </c>
      <c r="CV317" s="85"/>
      <c r="CW317" s="85"/>
      <c r="CX317" s="4"/>
      <c r="CY317" s="4"/>
      <c r="CZ317" s="4"/>
      <c r="DA317" s="4"/>
      <c r="DB317" s="4"/>
      <c r="DC317" s="4"/>
      <c r="DD317" s="20"/>
      <c r="DE317" s="20"/>
      <c r="DF317" s="20"/>
      <c r="DH317" t="s">
        <v>18</v>
      </c>
      <c r="DI317" s="4">
        <f>DI297+DI296+DI285+DI298</f>
        <v>0</v>
      </c>
      <c r="DJ317" s="4">
        <f>DJ297+DJ296+DJ285+DJ298</f>
        <v>0</v>
      </c>
      <c r="DK317" s="4"/>
      <c r="DL317" s="85">
        <f t="shared" ref="DL317:DV317" si="633">DL297+DL296+DL285+DL298</f>
        <v>53709.673408391754</v>
      </c>
      <c r="DM317" s="85">
        <f t="shared" si="633"/>
        <v>574501.46459449723</v>
      </c>
      <c r="DN317" s="4">
        <f t="shared" si="633"/>
        <v>0</v>
      </c>
      <c r="DO317" s="4">
        <f t="shared" si="633"/>
        <v>37199.908956200488</v>
      </c>
      <c r="DP317" s="4">
        <f t="shared" si="633"/>
        <v>67079.422942975114</v>
      </c>
      <c r="DQ317" s="4">
        <f t="shared" si="633"/>
        <v>0</v>
      </c>
      <c r="DR317" s="4">
        <f t="shared" si="633"/>
        <v>20504.713942365011</v>
      </c>
      <c r="DS317" s="4">
        <f t="shared" si="633"/>
        <v>36687.77924743991</v>
      </c>
      <c r="DT317" s="20">
        <f t="shared" si="633"/>
        <v>0</v>
      </c>
      <c r="DU317" s="20">
        <f t="shared" si="633"/>
        <v>1.2805788618518605</v>
      </c>
      <c r="DV317" s="20">
        <f t="shared" si="633"/>
        <v>2.3209853773743285</v>
      </c>
      <c r="DW317" s="85"/>
      <c r="DX317" s="85"/>
      <c r="DY317" s="4"/>
      <c r="DZ317" s="4"/>
      <c r="EA317" s="4"/>
      <c r="EB317" s="4"/>
      <c r="EC317" s="4"/>
      <c r="ED317" s="4"/>
      <c r="EE317" s="20"/>
      <c r="EF317" s="20"/>
      <c r="EG317" s="20"/>
      <c r="EI317" t="s">
        <v>18</v>
      </c>
      <c r="EJ317">
        <f>SUM(EJ290:EJ305)+EJ288+EJ287</f>
        <v>0</v>
      </c>
      <c r="EK317">
        <f>SUM(EK290:EK305)+EK288+EK287</f>
        <v>0</v>
      </c>
      <c r="EL317">
        <f t="shared" ref="EL317:EW317" si="634">SUM(EL290:EL305)+EL288+EL287</f>
        <v>0</v>
      </c>
      <c r="EM317" s="84">
        <f t="shared" si="634"/>
        <v>13354.315809853357</v>
      </c>
      <c r="EN317" s="84">
        <f t="shared" si="634"/>
        <v>758037.44602356805</v>
      </c>
      <c r="EO317">
        <f t="shared" si="634"/>
        <v>0</v>
      </c>
      <c r="EP317">
        <f t="shared" si="634"/>
        <v>4717.7020701877145</v>
      </c>
      <c r="EQ317">
        <f t="shared" si="634"/>
        <v>7665.1364759811759</v>
      </c>
      <c r="ER317">
        <f t="shared" si="634"/>
        <v>0</v>
      </c>
      <c r="ES317">
        <f t="shared" si="634"/>
        <v>3732.4340977697543</v>
      </c>
      <c r="ET317">
        <f t="shared" si="634"/>
        <v>5373.0483819821884</v>
      </c>
      <c r="EU317">
        <f t="shared" si="634"/>
        <v>0</v>
      </c>
      <c r="EV317">
        <f t="shared" si="634"/>
        <v>8.9941126913084144</v>
      </c>
      <c r="EW317">
        <f t="shared" si="634"/>
        <v>12.942462249878355</v>
      </c>
      <c r="FJ317" t="s">
        <v>18</v>
      </c>
      <c r="FK317" s="4">
        <f>FK297+FK296+FK285+FK298</f>
        <v>0</v>
      </c>
      <c r="FL317" s="4">
        <f>FL297+FL296+FL285+FL298</f>
        <v>0</v>
      </c>
      <c r="FM317" s="4"/>
      <c r="FN317" s="85">
        <f t="shared" ref="FN317:FX317" si="635">FN297+FN296+FN285+FN298</f>
        <v>23679.406694416924</v>
      </c>
      <c r="FO317" s="85">
        <f t="shared" si="635"/>
        <v>333489.19788864348</v>
      </c>
      <c r="FP317" s="4">
        <f t="shared" si="635"/>
        <v>0</v>
      </c>
      <c r="FQ317" s="4">
        <f t="shared" si="635"/>
        <v>9926.1832580334503</v>
      </c>
      <c r="FR317" s="4">
        <f t="shared" si="635"/>
        <v>13504.705561833012</v>
      </c>
      <c r="FS317" s="4">
        <f t="shared" si="635"/>
        <v>0</v>
      </c>
      <c r="FT317" s="4">
        <f t="shared" si="635"/>
        <v>5934.6672474764409</v>
      </c>
      <c r="FU317" s="4">
        <f t="shared" si="635"/>
        <v>9029.9359678989204</v>
      </c>
      <c r="FV317" s="20">
        <f t="shared" si="635"/>
        <v>2.9851901838707788</v>
      </c>
      <c r="FW317" s="20">
        <f t="shared" si="635"/>
        <v>4.8369943205186212</v>
      </c>
      <c r="FX317" s="20">
        <f t="shared" si="635"/>
        <v>1.6025232670711085E-3</v>
      </c>
      <c r="FY317" s="85"/>
      <c r="FZ317" s="85"/>
      <c r="GA317" s="4"/>
      <c r="GB317" s="4"/>
      <c r="GC317" s="4"/>
      <c r="GD317" s="4"/>
      <c r="GE317" s="4"/>
      <c r="GF317" s="4"/>
      <c r="GG317" s="20"/>
      <c r="GH317" s="20"/>
      <c r="GI317" s="20"/>
      <c r="GK317" t="s">
        <v>18</v>
      </c>
      <c r="GL317">
        <f>GL296+SUM(GL299:GL302)</f>
        <v>0</v>
      </c>
      <c r="GM317">
        <f t="shared" ref="GM317:GY317" si="636">GM296+SUM(GM299:GM302)</f>
        <v>0</v>
      </c>
      <c r="GN317">
        <f t="shared" si="636"/>
        <v>0</v>
      </c>
      <c r="GO317" s="84">
        <f t="shared" si="636"/>
        <v>1519.4377000754657</v>
      </c>
      <c r="GP317" s="84">
        <f t="shared" si="636"/>
        <v>881605.93584139086</v>
      </c>
      <c r="GQ317">
        <f t="shared" si="636"/>
        <v>0</v>
      </c>
      <c r="GR317">
        <f t="shared" si="636"/>
        <v>1098.6238426671148</v>
      </c>
      <c r="GS317">
        <f t="shared" si="636"/>
        <v>14448.649635932517</v>
      </c>
      <c r="GT317">
        <f t="shared" si="636"/>
        <v>0</v>
      </c>
      <c r="GU317">
        <f t="shared" si="636"/>
        <v>576.73431924330293</v>
      </c>
      <c r="GV317">
        <f t="shared" si="636"/>
        <v>5920.2011259551491</v>
      </c>
      <c r="GW317">
        <f t="shared" si="636"/>
        <v>0</v>
      </c>
      <c r="GX317">
        <f t="shared" si="636"/>
        <v>0.41170816641565522</v>
      </c>
      <c r="GY317">
        <f t="shared" si="636"/>
        <v>2.5194321417426182</v>
      </c>
      <c r="GZ317" s="84"/>
      <c r="HA317" s="84"/>
      <c r="HL317" t="s">
        <v>18</v>
      </c>
      <c r="HM317">
        <f>SUM(HM290:HM305)+HM288+HM287</f>
        <v>0</v>
      </c>
      <c r="HN317">
        <f>SUM(HN290:HN305)+HN288+HN287</f>
        <v>0</v>
      </c>
      <c r="HO317">
        <f t="shared" ref="HO317:HZ317" si="637">SUM(HO290:HO305)+HO288+HO287</f>
        <v>0</v>
      </c>
      <c r="HP317" s="84">
        <f t="shared" si="637"/>
        <v>13354.315809853357</v>
      </c>
      <c r="HQ317" s="84">
        <f t="shared" si="637"/>
        <v>758037.44602356805</v>
      </c>
      <c r="HR317">
        <f t="shared" si="637"/>
        <v>0</v>
      </c>
      <c r="HS317">
        <f t="shared" si="637"/>
        <v>4717.7020701877145</v>
      </c>
      <c r="HT317">
        <f t="shared" si="637"/>
        <v>7665.1364759811759</v>
      </c>
      <c r="HU317">
        <f t="shared" si="637"/>
        <v>0</v>
      </c>
      <c r="HV317">
        <f t="shared" si="637"/>
        <v>3732.4340977697543</v>
      </c>
      <c r="HW317">
        <f t="shared" si="637"/>
        <v>5373.0483819821884</v>
      </c>
      <c r="HX317">
        <f t="shared" si="637"/>
        <v>0</v>
      </c>
      <c r="HY317">
        <f t="shared" si="637"/>
        <v>9.0305400247342504</v>
      </c>
      <c r="HZ317">
        <f t="shared" si="637"/>
        <v>12.994880915722206</v>
      </c>
      <c r="IA317" s="84"/>
      <c r="IB317" s="84"/>
    </row>
    <row r="318" spans="30:245" x14ac:dyDescent="0.3">
      <c r="AD318">
        <v>317</v>
      </c>
      <c r="AE318" t="s">
        <v>72</v>
      </c>
      <c r="AF318" s="4">
        <f>SUM(AF307:AF317)</f>
        <v>1000000</v>
      </c>
      <c r="AG318" s="4">
        <f t="shared" ref="AG318" si="638">SUM(AG307:AG317)</f>
        <v>0</v>
      </c>
      <c r="AI318" s="85">
        <f t="shared" ref="AI318:AS318" si="639">SUM(AI307:AI317)</f>
        <v>834736.25147838402</v>
      </c>
      <c r="AJ318" s="85">
        <f t="shared" si="639"/>
        <v>597404.61977783521</v>
      </c>
      <c r="AK318" s="4">
        <f t="shared" si="639"/>
        <v>291315.09752364509</v>
      </c>
      <c r="AL318" s="4">
        <f t="shared" si="639"/>
        <v>554094.32480825577</v>
      </c>
      <c r="AM318" s="4">
        <f t="shared" si="639"/>
        <v>194257.73244715124</v>
      </c>
      <c r="AN318" s="4">
        <f t="shared" si="639"/>
        <v>76148.241173161703</v>
      </c>
      <c r="AO318" s="4">
        <f t="shared" si="639"/>
        <v>91695.414020198034</v>
      </c>
      <c r="AP318" s="4">
        <f t="shared" si="639"/>
        <v>75885.391561372438</v>
      </c>
      <c r="AQ318" s="20">
        <f t="shared" si="639"/>
        <v>18.522926513397671</v>
      </c>
      <c r="AR318" s="20">
        <f t="shared" si="639"/>
        <v>16.525127744058722</v>
      </c>
      <c r="AS318" s="20">
        <f t="shared" si="639"/>
        <v>12.639025617274482</v>
      </c>
      <c r="BF318" t="s">
        <v>72</v>
      </c>
      <c r="BG318" s="4">
        <f>SUM(BG307:BG317)</f>
        <v>1000000</v>
      </c>
      <c r="BH318" s="4">
        <f>SUM(BH307:BH317)</f>
        <v>0</v>
      </c>
      <c r="BJ318" s="85">
        <f t="shared" ref="BJ318:BT318" si="640">SUM(BJ307:BJ317)</f>
        <v>711674.19375827443</v>
      </c>
      <c r="BK318" s="85">
        <f t="shared" si="640"/>
        <v>351881.65243012097</v>
      </c>
      <c r="BL318" s="4">
        <f t="shared" si="640"/>
        <v>376641.77335229964</v>
      </c>
      <c r="BM318" s="4">
        <f t="shared" si="640"/>
        <v>472749.4843909624</v>
      </c>
      <c r="BN318" s="4">
        <f t="shared" si="640"/>
        <v>126301.82390823217</v>
      </c>
      <c r="BO318" s="4">
        <f t="shared" si="640"/>
        <v>46161.292871819183</v>
      </c>
      <c r="BP318" s="4">
        <f t="shared" si="640"/>
        <v>68714.359216087527</v>
      </c>
      <c r="BQ318" s="4">
        <f t="shared" si="640"/>
        <v>43130.246719871851</v>
      </c>
      <c r="BR318" s="20">
        <f t="shared" si="640"/>
        <v>4.5998210250756486</v>
      </c>
      <c r="BS318" s="20">
        <f t="shared" si="640"/>
        <v>10.738857726654294</v>
      </c>
      <c r="BT318" s="20">
        <f t="shared" si="640"/>
        <v>15.514268574045644</v>
      </c>
      <c r="BU318" s="86"/>
      <c r="BV318" s="86"/>
      <c r="BW318" s="20"/>
      <c r="BX318" s="20"/>
      <c r="BY318" s="20"/>
      <c r="BZ318" s="20"/>
      <c r="CA318" s="20"/>
      <c r="CB318" s="20"/>
      <c r="CC318" s="20"/>
      <c r="CD318" s="20"/>
      <c r="CE318" s="20"/>
      <c r="CG318" t="s">
        <v>72</v>
      </c>
      <c r="CH318" s="4">
        <f>SUM(CH307:CH317)</f>
        <v>1000000</v>
      </c>
      <c r="CI318" s="4">
        <f>SUM(CI307:CI317)</f>
        <v>0</v>
      </c>
      <c r="CK318" s="85">
        <f t="shared" ref="CK318:CU318" si="641">SUM(CK307:CK317)</f>
        <v>915133.22435059724</v>
      </c>
      <c r="CL318" s="85">
        <f t="shared" si="641"/>
        <v>405287.45684552635</v>
      </c>
      <c r="CM318" s="4">
        <f t="shared" si="641"/>
        <v>205279.86568762723</v>
      </c>
      <c r="CN318" s="4">
        <f t="shared" si="641"/>
        <v>303021.1396008078</v>
      </c>
      <c r="CO318" s="4">
        <f t="shared" si="641"/>
        <v>132534.81633332322</v>
      </c>
      <c r="CP318" s="4">
        <f t="shared" si="641"/>
        <v>46719.864143806866</v>
      </c>
      <c r="CQ318" s="4">
        <f t="shared" si="641"/>
        <v>70600.914100597525</v>
      </c>
      <c r="CR318" s="4">
        <f t="shared" si="641"/>
        <v>44488.214478491747</v>
      </c>
      <c r="CS318" s="20">
        <f t="shared" si="641"/>
        <v>14.97545390904642</v>
      </c>
      <c r="CT318" s="20">
        <f t="shared" si="641"/>
        <v>22.396636775011913</v>
      </c>
      <c r="CU318" s="20">
        <f t="shared" si="641"/>
        <v>15.569459342652888</v>
      </c>
      <c r="CV318" s="86"/>
      <c r="CW318" s="86"/>
      <c r="CX318" s="20"/>
      <c r="CY318" s="20"/>
      <c r="CZ318" s="20"/>
      <c r="DA318" s="20"/>
      <c r="DB318" s="20"/>
      <c r="DC318" s="20"/>
      <c r="DD318" s="20"/>
      <c r="DE318" s="20"/>
      <c r="DF318" s="20"/>
      <c r="DH318" t="s">
        <v>72</v>
      </c>
      <c r="DI318" s="4">
        <f>SUM(DI307:DI317)</f>
        <v>1000000</v>
      </c>
      <c r="DJ318" s="4">
        <f>SUM(DJ307:DJ317)</f>
        <v>0</v>
      </c>
      <c r="DL318" s="85">
        <f t="shared" ref="DL318:DV318" si="642">SUM(DL307:DL317)</f>
        <v>907436.41643576242</v>
      </c>
      <c r="DM318" s="85">
        <f t="shared" si="642"/>
        <v>2077379.2177138762</v>
      </c>
      <c r="DN318" s="4">
        <f t="shared" si="642"/>
        <v>159536.8781249834</v>
      </c>
      <c r="DO318" s="4">
        <f t="shared" si="642"/>
        <v>467504.4843161896</v>
      </c>
      <c r="DP318" s="4">
        <f t="shared" si="642"/>
        <v>804498.74713500298</v>
      </c>
      <c r="DQ318" s="4">
        <f t="shared" si="642"/>
        <v>102704.02388935236</v>
      </c>
      <c r="DR318" s="4">
        <f t="shared" si="642"/>
        <v>194568.29579252395</v>
      </c>
      <c r="DS318" s="4">
        <f t="shared" si="642"/>
        <v>373608.37507204397</v>
      </c>
      <c r="DT318" s="20">
        <f t="shared" si="642"/>
        <v>8.2787319797835437</v>
      </c>
      <c r="DU318" s="20">
        <f t="shared" si="642"/>
        <v>14.289429307962607</v>
      </c>
      <c r="DV318" s="20">
        <f t="shared" si="642"/>
        <v>26.779220035065748</v>
      </c>
      <c r="DW318" s="86"/>
      <c r="DX318" s="86"/>
      <c r="DY318" s="20"/>
      <c r="DZ318" s="20"/>
      <c r="EA318" s="20"/>
      <c r="EB318" s="20"/>
      <c r="EC318" s="20"/>
      <c r="ED318" s="20"/>
      <c r="EE318" s="20"/>
      <c r="EF318" s="20"/>
      <c r="EG318" s="20"/>
      <c r="EI318" t="s">
        <v>72</v>
      </c>
      <c r="EJ318">
        <f>SUM(EJ307:EJ317)</f>
        <v>1000000</v>
      </c>
      <c r="EK318">
        <f>SUM(EK307:EK317)</f>
        <v>0</v>
      </c>
      <c r="EL318">
        <f t="shared" ref="EL318:EW318" si="643">SUM(EL307:EL317)</f>
        <v>0</v>
      </c>
      <c r="EM318" s="84">
        <f t="shared" si="643"/>
        <v>1108595.700901682</v>
      </c>
      <c r="EN318" s="84">
        <f t="shared" si="643"/>
        <v>1250658.1482123178</v>
      </c>
      <c r="EO318">
        <f t="shared" si="643"/>
        <v>300861.81735290086</v>
      </c>
      <c r="EP318">
        <f t="shared" si="643"/>
        <v>216281.56308107643</v>
      </c>
      <c r="EQ318">
        <f t="shared" si="643"/>
        <v>126645.80045739215</v>
      </c>
      <c r="ER318">
        <f t="shared" si="643"/>
        <v>193502.46036524736</v>
      </c>
      <c r="ES318">
        <f t="shared" si="643"/>
        <v>118547.22410276229</v>
      </c>
      <c r="ET318">
        <f t="shared" si="643"/>
        <v>78386.959853006134</v>
      </c>
      <c r="EU318">
        <f t="shared" si="643"/>
        <v>1930.96499645566</v>
      </c>
      <c r="EV318">
        <f t="shared" si="643"/>
        <v>963.90575962298351</v>
      </c>
      <c r="EW318">
        <f t="shared" si="643"/>
        <v>655.61397093041899</v>
      </c>
      <c r="FJ318" t="s">
        <v>72</v>
      </c>
      <c r="FK318" s="4">
        <f>SUM(FK307:FK317)</f>
        <v>1000000</v>
      </c>
      <c r="FL318" s="4">
        <f>SUM(FL307:FL317)</f>
        <v>0</v>
      </c>
      <c r="FN318" s="85">
        <f t="shared" ref="FN318:FX318" si="644">SUM(FN307:FN317)</f>
        <v>1931739.1977893321</v>
      </c>
      <c r="FO318" s="85">
        <f t="shared" si="644"/>
        <v>847754.03044822055</v>
      </c>
      <c r="FP318" s="4">
        <f t="shared" si="644"/>
        <v>205279.86568762723</v>
      </c>
      <c r="FQ318" s="4">
        <f t="shared" si="644"/>
        <v>683382.21248625382</v>
      </c>
      <c r="FR318" s="4">
        <f t="shared" si="644"/>
        <v>283021.90429595206</v>
      </c>
      <c r="FS318" s="4">
        <f t="shared" si="644"/>
        <v>46719.864143806866</v>
      </c>
      <c r="FT318" s="4">
        <f t="shared" si="644"/>
        <v>165066.929832002</v>
      </c>
      <c r="FU318" s="4">
        <f t="shared" si="644"/>
        <v>90705.245372683305</v>
      </c>
      <c r="FV318" s="20">
        <f t="shared" si="644"/>
        <v>52.880620477977864</v>
      </c>
      <c r="FW318" s="20">
        <f t="shared" si="644"/>
        <v>31.783035237801496</v>
      </c>
      <c r="FX318" s="20">
        <f t="shared" si="644"/>
        <v>1.7463008887719046E-2</v>
      </c>
      <c r="FY318" s="86"/>
      <c r="FZ318" s="86"/>
      <c r="GA318" s="20"/>
      <c r="GB318" s="20"/>
      <c r="GC318" s="20"/>
      <c r="GD318" s="20"/>
      <c r="GE318" s="20"/>
      <c r="GF318" s="20"/>
      <c r="GG318" s="20"/>
      <c r="GH318" s="20"/>
      <c r="GI318" s="20"/>
      <c r="GK318" t="s">
        <v>72</v>
      </c>
      <c r="GL318">
        <f>SUM(GL307:GL317)</f>
        <v>1000000</v>
      </c>
      <c r="GM318">
        <f t="shared" ref="GM318:GY318" si="645">SUM(GM307:GM317)</f>
        <v>0</v>
      </c>
      <c r="GN318">
        <f t="shared" si="645"/>
        <v>0</v>
      </c>
      <c r="GO318" s="84">
        <f t="shared" si="645"/>
        <v>1239305.6339268573</v>
      </c>
      <c r="GP318" s="84">
        <f t="shared" si="645"/>
        <v>1525466.9050530139</v>
      </c>
      <c r="GQ318">
        <f t="shared" si="645"/>
        <v>361188.05918902927</v>
      </c>
      <c r="GR318">
        <f t="shared" si="645"/>
        <v>623044.61580311274</v>
      </c>
      <c r="GS318">
        <f t="shared" si="645"/>
        <v>379497.73759772308</v>
      </c>
      <c r="GT318">
        <f t="shared" si="645"/>
        <v>88317.33831811737</v>
      </c>
      <c r="GU318">
        <f t="shared" si="645"/>
        <v>152777.89706811035</v>
      </c>
      <c r="GV318">
        <f t="shared" si="645"/>
        <v>102610.00630339395</v>
      </c>
      <c r="GW318">
        <f t="shared" si="645"/>
        <v>8.8005323161648636</v>
      </c>
      <c r="GX318">
        <f t="shared" si="645"/>
        <v>23.178469410562634</v>
      </c>
      <c r="GY318">
        <f t="shared" si="645"/>
        <v>25.136673765745385</v>
      </c>
      <c r="GZ318" s="84"/>
      <c r="HA318" s="84"/>
      <c r="HL318" t="s">
        <v>72</v>
      </c>
      <c r="HM318">
        <f>SUM(HM307:HM317)</f>
        <v>1000000</v>
      </c>
      <c r="HN318">
        <f>SUM(HN307:HN317)</f>
        <v>0</v>
      </c>
      <c r="HO318">
        <f t="shared" ref="HO318:HZ318" si="646">SUM(HO307:HO317)</f>
        <v>0</v>
      </c>
      <c r="HP318" s="84">
        <f t="shared" si="646"/>
        <v>1108595.700901682</v>
      </c>
      <c r="HQ318" s="84">
        <f t="shared" si="646"/>
        <v>1250658.1482123178</v>
      </c>
      <c r="HR318">
        <f t="shared" si="646"/>
        <v>300861.81735290086</v>
      </c>
      <c r="HS318">
        <f t="shared" si="646"/>
        <v>216281.56308107643</v>
      </c>
      <c r="HT318">
        <f t="shared" si="646"/>
        <v>126645.80045739215</v>
      </c>
      <c r="HU318">
        <f t="shared" si="646"/>
        <v>193502.46036524736</v>
      </c>
      <c r="HV318">
        <f t="shared" si="646"/>
        <v>118547.22410276229</v>
      </c>
      <c r="HW318">
        <f t="shared" si="646"/>
        <v>78386.959853006134</v>
      </c>
      <c r="HX318">
        <f t="shared" si="646"/>
        <v>1938.7856573895046</v>
      </c>
      <c r="HY318">
        <f t="shared" si="646"/>
        <v>967.80970409221436</v>
      </c>
      <c r="HZ318">
        <f t="shared" si="646"/>
        <v>658.26929331044641</v>
      </c>
      <c r="IA318" s="84"/>
      <c r="IB318" s="84"/>
    </row>
  </sheetData>
  <sheetProtection algorithmName="SHA-512" hashValue="zyUh4099j4pQUfYkxaww6m7D8jcalGTctL2MKhmjxZZXPRvGHaAhAzVZhUIcbvaWuu0GDnCI4IyviiPtzbQJGQ==" saltValue="J7Os8zgRrZuyRR7hrGF1dg==" spinCount="100000"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B11:AU193"/>
  <sheetViews>
    <sheetView workbookViewId="0">
      <selection activeCell="B134" sqref="B100:B134"/>
    </sheetView>
  </sheetViews>
  <sheetFormatPr defaultColWidth="8.77734375" defaultRowHeight="14.4" x14ac:dyDescent="0.3"/>
  <cols>
    <col min="2" max="2" width="30.77734375" customWidth="1"/>
    <col min="43" max="43" width="49.109375" customWidth="1"/>
  </cols>
  <sheetData>
    <row r="11" spans="2:47" x14ac:dyDescent="0.3">
      <c r="B11" t="s">
        <v>74</v>
      </c>
    </row>
    <row r="12" spans="2:47" x14ac:dyDescent="0.3">
      <c r="C12" t="s">
        <v>928</v>
      </c>
      <c r="D12" t="s">
        <v>929</v>
      </c>
      <c r="E12" t="s">
        <v>930</v>
      </c>
      <c r="F12" t="s">
        <v>931</v>
      </c>
      <c r="G12" t="s">
        <v>932</v>
      </c>
      <c r="H12" t="s">
        <v>933</v>
      </c>
      <c r="I12" t="s">
        <v>934</v>
      </c>
      <c r="J12" t="s">
        <v>935</v>
      </c>
      <c r="K12" t="s">
        <v>936</v>
      </c>
      <c r="L12" t="s">
        <v>937</v>
      </c>
      <c r="M12" t="s">
        <v>938</v>
      </c>
      <c r="N12" t="s">
        <v>939</v>
      </c>
      <c r="O12" t="s">
        <v>940</v>
      </c>
      <c r="P12" t="s">
        <v>941</v>
      </c>
      <c r="Q12" t="s">
        <v>942</v>
      </c>
      <c r="R12" t="s">
        <v>943</v>
      </c>
      <c r="S12" t="s">
        <v>944</v>
      </c>
      <c r="T12" t="s">
        <v>945</v>
      </c>
      <c r="U12" t="s">
        <v>946</v>
      </c>
      <c r="V12" t="s">
        <v>947</v>
      </c>
      <c r="W12" t="s">
        <v>948</v>
      </c>
      <c r="X12" t="s">
        <v>949</v>
      </c>
      <c r="Y12" t="s">
        <v>950</v>
      </c>
      <c r="Z12" t="s">
        <v>951</v>
      </c>
      <c r="AA12" t="s">
        <v>952</v>
      </c>
      <c r="AB12" t="s">
        <v>953</v>
      </c>
      <c r="AC12" t="s">
        <v>954</v>
      </c>
      <c r="AD12" t="s">
        <v>955</v>
      </c>
      <c r="AE12" t="s">
        <v>956</v>
      </c>
      <c r="AF12" t="s">
        <v>957</v>
      </c>
      <c r="AG12" t="s">
        <v>958</v>
      </c>
      <c r="AH12" t="s">
        <v>959</v>
      </c>
      <c r="AI12" t="s">
        <v>960</v>
      </c>
      <c r="AJ12" t="s">
        <v>961</v>
      </c>
      <c r="AK12" t="s">
        <v>108</v>
      </c>
      <c r="AR12" t="s">
        <v>579</v>
      </c>
      <c r="AS12" t="s">
        <v>580</v>
      </c>
      <c r="AT12" t="s">
        <v>586</v>
      </c>
    </row>
    <row r="13" spans="2:47" x14ac:dyDescent="0.3">
      <c r="B13" t="s">
        <v>928</v>
      </c>
      <c r="C13">
        <v>1.8687582854617763E-2</v>
      </c>
      <c r="D13">
        <v>5.9620439249327573E-5</v>
      </c>
      <c r="E13">
        <v>0.17536008326925601</v>
      </c>
      <c r="F13">
        <v>0.10103695825578303</v>
      </c>
      <c r="G13">
        <v>0.17676124300328122</v>
      </c>
      <c r="H13">
        <v>7.0948700785005786E-2</v>
      </c>
      <c r="I13">
        <v>5.9518326684758352E-4</v>
      </c>
      <c r="J13">
        <v>4.5221112696148362E-3</v>
      </c>
      <c r="K13">
        <v>2.4347063683420732E-2</v>
      </c>
      <c r="L13">
        <v>1.186576642823718E-3</v>
      </c>
      <c r="M13">
        <v>4.7821212427139073E-5</v>
      </c>
      <c r="N13">
        <v>6.8908489525909599E-4</v>
      </c>
      <c r="O13">
        <v>1.6317479577000723E-3</v>
      </c>
      <c r="P13">
        <v>8.5559110185254067E-4</v>
      </c>
      <c r="Q13">
        <v>1.9563318777292577E-3</v>
      </c>
      <c r="R13">
        <v>1.1535309981623057E-3</v>
      </c>
      <c r="S13">
        <v>0</v>
      </c>
      <c r="T13">
        <v>2.4268869989158469E-2</v>
      </c>
      <c r="U13">
        <v>5.6430489393419263E-5</v>
      </c>
      <c r="V13">
        <v>1.952747841671205E-5</v>
      </c>
      <c r="W13">
        <v>4.0534030055404233E-5</v>
      </c>
      <c r="X13">
        <v>5.0163064507213534E-3</v>
      </c>
      <c r="Y13">
        <v>1.4401099421075801E-5</v>
      </c>
      <c r="Z13">
        <v>2.771285784227689E-5</v>
      </c>
      <c r="AA13">
        <v>0</v>
      </c>
      <c r="AB13">
        <v>1.7465746983128089E-4</v>
      </c>
      <c r="AC13">
        <v>2.9661016949152541E-4</v>
      </c>
      <c r="AD13">
        <v>1.2212994626282367E-4</v>
      </c>
      <c r="AE13">
        <v>2.7722399940216042E-4</v>
      </c>
      <c r="AF13">
        <v>5.2225746114810249E-4</v>
      </c>
      <c r="AG13">
        <v>7.2051133062173156E-4</v>
      </c>
      <c r="AH13">
        <v>1.4017642093197961E-3</v>
      </c>
      <c r="AI13">
        <v>7.8837152007883715E-3</v>
      </c>
      <c r="AJ13">
        <v>0</v>
      </c>
      <c r="AK13">
        <v>2.5764861175918693E-2</v>
      </c>
      <c r="AQ13" t="str">
        <f>B13</f>
        <v>DOM_C01T05: Agriculture, hunting, forestry and fishing</v>
      </c>
      <c r="AR13">
        <f t="array" ref="AR13:AR46">TRANSPOSE(C48:AJ48)</f>
        <v>0.40384887317719842</v>
      </c>
      <c r="AS13">
        <f t="array" ref="AS13:AS46">TRANSPOSE(C47:AJ47)</f>
        <v>0.12388422448077772</v>
      </c>
      <c r="AT13">
        <v>14391.35292146129</v>
      </c>
      <c r="AU13" s="83" t="s">
        <v>585</v>
      </c>
    </row>
    <row r="14" spans="2:47" x14ac:dyDescent="0.3">
      <c r="B14" t="s">
        <v>929</v>
      </c>
      <c r="C14">
        <v>6.3676535572249225E-3</v>
      </c>
      <c r="D14">
        <v>1.2235817575083427E-2</v>
      </c>
      <c r="E14">
        <v>3.5984884004426022E-3</v>
      </c>
      <c r="F14">
        <v>6.9358453298894668E-3</v>
      </c>
      <c r="G14">
        <v>1.6560509554140127E-2</v>
      </c>
      <c r="H14">
        <v>2.8868739731029026E-2</v>
      </c>
      <c r="I14">
        <v>0.24933927571864839</v>
      </c>
      <c r="J14">
        <v>1.9286733238231098E-2</v>
      </c>
      <c r="K14">
        <v>1.2139810146857982E-2</v>
      </c>
      <c r="L14">
        <v>0.15649441807607459</v>
      </c>
      <c r="M14">
        <v>0.26447787206231638</v>
      </c>
      <c r="N14">
        <v>0.18266050377406498</v>
      </c>
      <c r="O14">
        <v>9.4118385406315702E-2</v>
      </c>
      <c r="P14">
        <v>7.0009671899412249E-2</v>
      </c>
      <c r="Q14">
        <v>0.13154585152838427</v>
      </c>
      <c r="R14">
        <v>6.6904797893413734E-2</v>
      </c>
      <c r="S14">
        <v>1.6786293123408198E-2</v>
      </c>
      <c r="T14">
        <v>7.6207214669063925E-2</v>
      </c>
      <c r="U14">
        <v>0.11309610582597779</v>
      </c>
      <c r="V14">
        <v>3.0885961695766226E-2</v>
      </c>
      <c r="W14">
        <v>0</v>
      </c>
      <c r="X14">
        <v>1.0778840307335139E-3</v>
      </c>
      <c r="Y14">
        <v>2.5345934981093414E-3</v>
      </c>
      <c r="Z14">
        <v>4.7943244067139021E-3</v>
      </c>
      <c r="AA14">
        <v>0</v>
      </c>
      <c r="AB14">
        <v>0</v>
      </c>
      <c r="AC14">
        <v>0</v>
      </c>
      <c r="AD14">
        <v>3.6638983878847092E-4</v>
      </c>
      <c r="AE14">
        <v>0</v>
      </c>
      <c r="AF14">
        <v>3.6112990859839965E-3</v>
      </c>
      <c r="AG14">
        <v>3.1841952353282971E-3</v>
      </c>
      <c r="AH14">
        <v>6.1027082704088352E-3</v>
      </c>
      <c r="AI14">
        <v>6.5494628388571936E-3</v>
      </c>
      <c r="AJ14">
        <v>0</v>
      </c>
      <c r="AK14">
        <v>5.3273912750555826E-4</v>
      </c>
      <c r="AQ14" t="str">
        <f t="shared" ref="AQ14:AQ46" si="0">B14</f>
        <v>DOM_C10T14: Mining and quarrying</v>
      </c>
      <c r="AR14">
        <v>0.59559456057181115</v>
      </c>
      <c r="AS14">
        <v>0.20179474556551691</v>
      </c>
      <c r="AT14">
        <v>15783.689727463312</v>
      </c>
    </row>
    <row r="15" spans="2:47" x14ac:dyDescent="0.3">
      <c r="B15" t="s">
        <v>930</v>
      </c>
      <c r="C15">
        <v>9.4551480335837379E-2</v>
      </c>
      <c r="D15">
        <v>1.0135474672385686E-3</v>
      </c>
      <c r="E15">
        <v>0.14269471690328386</v>
      </c>
      <c r="F15">
        <v>4.406122991605576E-4</v>
      </c>
      <c r="G15">
        <v>7.7205172746574021E-5</v>
      </c>
      <c r="H15">
        <v>2.5132355625874761E-3</v>
      </c>
      <c r="I15">
        <v>2.2035951903523628E-3</v>
      </c>
      <c r="J15">
        <v>2.4843081312410843E-2</v>
      </c>
      <c r="K15">
        <v>0</v>
      </c>
      <c r="L15">
        <v>0</v>
      </c>
      <c r="M15">
        <v>0</v>
      </c>
      <c r="N15">
        <v>0</v>
      </c>
      <c r="O15">
        <v>2.0919845611539389E-4</v>
      </c>
      <c r="P15">
        <v>0</v>
      </c>
      <c r="Q15">
        <v>0</v>
      </c>
      <c r="R15">
        <v>0</v>
      </c>
      <c r="S15">
        <v>0</v>
      </c>
      <c r="T15">
        <v>9.211935112421972E-3</v>
      </c>
      <c r="U15">
        <v>3.5269055870887041E-4</v>
      </c>
      <c r="V15">
        <v>0</v>
      </c>
      <c r="W15">
        <v>2.0324920784924121E-3</v>
      </c>
      <c r="X15">
        <v>0.12707976341827429</v>
      </c>
      <c r="Y15">
        <v>4.5425182173907674E-3</v>
      </c>
      <c r="Z15">
        <v>8.6002235503865945E-3</v>
      </c>
      <c r="AA15">
        <v>0</v>
      </c>
      <c r="AB15">
        <v>3.1653307609422906E-3</v>
      </c>
      <c r="AC15">
        <v>5.1694915254237288E-3</v>
      </c>
      <c r="AD15">
        <v>0</v>
      </c>
      <c r="AE15">
        <v>5.0310129282809465E-3</v>
      </c>
      <c r="AF15">
        <v>3.9607796426921263E-3</v>
      </c>
      <c r="AG15">
        <v>3.4166182452062752E-3</v>
      </c>
      <c r="AH15">
        <v>6.5441478280399311E-3</v>
      </c>
      <c r="AI15">
        <v>1.609407309599143E-2</v>
      </c>
      <c r="AJ15">
        <v>0</v>
      </c>
      <c r="AK15">
        <v>8.6810589406600969E-2</v>
      </c>
      <c r="AQ15" t="str">
        <f t="shared" si="0"/>
        <v>DOM_C15T16: Food products, beverages and tobacco</v>
      </c>
      <c r="AR15">
        <v>0.26195354550739858</v>
      </c>
      <c r="AS15">
        <v>0.13561729900039382</v>
      </c>
      <c r="AT15">
        <v>12836.637168141593</v>
      </c>
    </row>
    <row r="16" spans="2:47" x14ac:dyDescent="0.3">
      <c r="B16" t="s">
        <v>931</v>
      </c>
      <c r="C16">
        <v>8.2854617764030053E-3</v>
      </c>
      <c r="D16">
        <v>3.3728134203905311E-3</v>
      </c>
      <c r="E16">
        <v>3.3757806492751448E-4</v>
      </c>
      <c r="F16">
        <v>0.17258327952292324</v>
      </c>
      <c r="G16">
        <v>1.0036672457054622E-3</v>
      </c>
      <c r="H16">
        <v>5.8845006998113555E-3</v>
      </c>
      <c r="I16">
        <v>4.6055848029872533E-5</v>
      </c>
      <c r="J16">
        <v>4.4008559201141233E-3</v>
      </c>
      <c r="K16">
        <v>1.3842755736903337E-2</v>
      </c>
      <c r="L16">
        <v>1.6712347082024198E-5</v>
      </c>
      <c r="M16">
        <v>0</v>
      </c>
      <c r="N16">
        <v>8.4810448647273354E-5</v>
      </c>
      <c r="O16">
        <v>1.2447308138865936E-3</v>
      </c>
      <c r="P16">
        <v>3.4967636336582105E-3</v>
      </c>
      <c r="Q16">
        <v>6.6375545851528382E-4</v>
      </c>
      <c r="R16">
        <v>2.8703033388755857E-2</v>
      </c>
      <c r="S16">
        <v>5.0937717064135218E-3</v>
      </c>
      <c r="T16">
        <v>1.4168063944836133E-2</v>
      </c>
      <c r="U16">
        <v>1.0345589722126867E-4</v>
      </c>
      <c r="V16">
        <v>6.511329192061429E-3</v>
      </c>
      <c r="W16">
        <v>1.7603350195489838E-3</v>
      </c>
      <c r="X16">
        <v>1.1469791609087393E-3</v>
      </c>
      <c r="Y16">
        <v>2.2712591086953837E-3</v>
      </c>
      <c r="Z16">
        <v>4.3001117751932973E-3</v>
      </c>
      <c r="AA16">
        <v>1.1877230162056321E-5</v>
      </c>
      <c r="AB16">
        <v>1.1554263388838582E-4</v>
      </c>
      <c r="AC16">
        <v>1.6949152542372882E-4</v>
      </c>
      <c r="AD16">
        <v>2.4425989252564734E-4</v>
      </c>
      <c r="AE16">
        <v>1.8320890395273211E-4</v>
      </c>
      <c r="AF16">
        <v>1.7539473632542791E-3</v>
      </c>
      <c r="AG16">
        <v>4.5090063916327717E-3</v>
      </c>
      <c r="AH16">
        <v>8.6119436506276962E-3</v>
      </c>
      <c r="AI16">
        <v>5.0934115061273188E-3</v>
      </c>
      <c r="AJ16">
        <v>0</v>
      </c>
      <c r="AK16">
        <v>2.4704061543221738E-2</v>
      </c>
      <c r="AQ16" t="str">
        <f t="shared" si="0"/>
        <v>DOM_C17T19: Textiles, textile products, leather and footwear</v>
      </c>
      <c r="AR16">
        <v>0.13309530140160292</v>
      </c>
      <c r="AS16">
        <v>0.13375621985034375</v>
      </c>
      <c r="AT16">
        <v>12836.637168141593</v>
      </c>
    </row>
    <row r="17" spans="2:46" x14ac:dyDescent="0.3">
      <c r="B17" t="s">
        <v>932</v>
      </c>
      <c r="C17">
        <v>1.4317277949624392E-3</v>
      </c>
      <c r="D17">
        <v>3.3438549213265722E-3</v>
      </c>
      <c r="E17">
        <v>5.5817595318917498E-3</v>
      </c>
      <c r="F17">
        <v>1.6864815588559273E-3</v>
      </c>
      <c r="G17">
        <v>9.7008299556070265E-2</v>
      </c>
      <c r="H17">
        <v>3.9676261181768391E-3</v>
      </c>
      <c r="I17">
        <v>2.3417627344419802E-3</v>
      </c>
      <c r="J17">
        <v>7.4893009985734661E-3</v>
      </c>
      <c r="K17">
        <v>9.7792915071911513E-4</v>
      </c>
      <c r="L17">
        <v>3.5263052343071062E-3</v>
      </c>
      <c r="M17">
        <v>5.3134680474598971E-4</v>
      </c>
      <c r="N17">
        <v>1.6538037486218302E-3</v>
      </c>
      <c r="O17">
        <v>1.1296716630231271E-3</v>
      </c>
      <c r="P17">
        <v>2.3063760136894577E-3</v>
      </c>
      <c r="Q17">
        <v>5.93886462882096E-4</v>
      </c>
      <c r="R17">
        <v>2.8718944161144305E-3</v>
      </c>
      <c r="S17">
        <v>8.3584163000694611E-3</v>
      </c>
      <c r="T17">
        <v>2.3056773263839786E-2</v>
      </c>
      <c r="U17">
        <v>3.7620326262279512E-4</v>
      </c>
      <c r="V17">
        <v>6.0578577488288937E-3</v>
      </c>
      <c r="W17">
        <v>1.5912502084607261E-3</v>
      </c>
      <c r="X17">
        <v>4.0075175501630645E-4</v>
      </c>
      <c r="Y17">
        <v>1.4154223431000216E-3</v>
      </c>
      <c r="Z17">
        <v>2.4248750611992279E-3</v>
      </c>
      <c r="AA17">
        <v>0</v>
      </c>
      <c r="AB17">
        <v>8.2492066520312667E-4</v>
      </c>
      <c r="AC17">
        <v>4.2372881355932206E-5</v>
      </c>
      <c r="AD17">
        <v>1.2212994626282367E-4</v>
      </c>
      <c r="AE17">
        <v>1.6874504311435853E-4</v>
      </c>
      <c r="AF17">
        <v>6.5838471919171815E-4</v>
      </c>
      <c r="AG17">
        <v>1.5572341661824521E-3</v>
      </c>
      <c r="AH17">
        <v>2.3698334146511468E-3</v>
      </c>
      <c r="AI17">
        <v>1.793766660853534E-3</v>
      </c>
      <c r="AJ17">
        <v>0</v>
      </c>
      <c r="AK17">
        <v>1.8527344364069177E-4</v>
      </c>
      <c r="AQ17" t="str">
        <f t="shared" si="0"/>
        <v>DOM_C20: Wood and products of wood and cork</v>
      </c>
      <c r="AR17">
        <v>0.2650453580389886</v>
      </c>
      <c r="AS17">
        <v>0.22065238370970855</v>
      </c>
      <c r="AT17">
        <v>12836.637168141593</v>
      </c>
    </row>
    <row r="18" spans="2:46" x14ac:dyDescent="0.3">
      <c r="B18" t="s">
        <v>933</v>
      </c>
      <c r="C18">
        <v>3.6676977463543969E-4</v>
      </c>
      <c r="D18">
        <v>5.9961127473609445E-4</v>
      </c>
      <c r="E18">
        <v>1.2546651413139289E-2</v>
      </c>
      <c r="F18">
        <v>6.2521365898127396E-3</v>
      </c>
      <c r="G18">
        <v>8.1451457247635594E-3</v>
      </c>
      <c r="H18">
        <v>0.20110752753605551</v>
      </c>
      <c r="I18">
        <v>1.5729843480971849E-3</v>
      </c>
      <c r="J18">
        <v>2.5106990014265335E-2</v>
      </c>
      <c r="K18">
        <v>6.9298082921647646E-3</v>
      </c>
      <c r="L18">
        <v>5.999732602446687E-3</v>
      </c>
      <c r="M18">
        <v>3.4537542308489332E-4</v>
      </c>
      <c r="N18">
        <v>1.070731914171826E-3</v>
      </c>
      <c r="O18">
        <v>3.1693566101482174E-3</v>
      </c>
      <c r="P18">
        <v>4.0175582173945399E-3</v>
      </c>
      <c r="Q18">
        <v>2.6899563318777291E-3</v>
      </c>
      <c r="R18">
        <v>4.9005178956412435E-3</v>
      </c>
      <c r="S18">
        <v>4.1444778884000919E-3</v>
      </c>
      <c r="T18">
        <v>8.1951206372935237E-3</v>
      </c>
      <c r="U18">
        <v>4.4203883358178429E-4</v>
      </c>
      <c r="V18">
        <v>2.0395366346343696E-3</v>
      </c>
      <c r="W18">
        <v>4.8564400466952026E-2</v>
      </c>
      <c r="X18">
        <v>2.1834061135371182E-3</v>
      </c>
      <c r="Y18">
        <v>4.9457490011808897E-3</v>
      </c>
      <c r="Z18">
        <v>8.7249314106768415E-3</v>
      </c>
      <c r="AA18">
        <v>1.1334271068933746E-3</v>
      </c>
      <c r="AB18">
        <v>2.4793299602049675E-2</v>
      </c>
      <c r="AC18">
        <v>3.8432203389830506E-2</v>
      </c>
      <c r="AD18">
        <v>7.3277967757694193E-3</v>
      </c>
      <c r="AE18">
        <v>3.9146439359058122E-2</v>
      </c>
      <c r="AF18">
        <v>5.1270237476619485E-3</v>
      </c>
      <c r="AG18">
        <v>1.6385822196397445E-2</v>
      </c>
      <c r="AH18">
        <v>2.8414767314885805E-2</v>
      </c>
      <c r="AI18">
        <v>4.8996404162203015E-3</v>
      </c>
      <c r="AJ18">
        <v>0</v>
      </c>
      <c r="AK18">
        <v>6.4770847317215576E-3</v>
      </c>
      <c r="AQ18" t="str">
        <f t="shared" si="0"/>
        <v>DOM_C21T22: Pulp, paper, paper products, printing and publishing</v>
      </c>
      <c r="AR18">
        <v>0.22970851335726891</v>
      </c>
      <c r="AS18">
        <v>0.19149272804722206</v>
      </c>
      <c r="AT18">
        <v>12836.637168141593</v>
      </c>
    </row>
    <row r="19" spans="2:46" x14ac:dyDescent="0.3">
      <c r="B19" t="s">
        <v>934</v>
      </c>
      <c r="C19">
        <v>1.4560318161732214E-2</v>
      </c>
      <c r="D19">
        <v>6.7967300744233433E-3</v>
      </c>
      <c r="E19">
        <v>8.2706625907241049E-3</v>
      </c>
      <c r="F19">
        <v>2.5122497815930414E-2</v>
      </c>
      <c r="G19">
        <v>3.7444508782088397E-3</v>
      </c>
      <c r="H19">
        <v>1.053976754092375E-2</v>
      </c>
      <c r="I19">
        <v>4.6580176145904928E-2</v>
      </c>
      <c r="J19">
        <v>5.2546362339514985E-2</v>
      </c>
      <c r="K19">
        <v>0.11075890674265289</v>
      </c>
      <c r="L19">
        <v>3.2421953339126942E-3</v>
      </c>
      <c r="M19">
        <v>1.0674757307346933E-2</v>
      </c>
      <c r="N19">
        <v>1.0399881265371894E-2</v>
      </c>
      <c r="O19">
        <v>5.5960587010867868E-3</v>
      </c>
      <c r="P19">
        <v>5.691540807975598E-3</v>
      </c>
      <c r="Q19">
        <v>1.4847161572052401E-2</v>
      </c>
      <c r="R19">
        <v>8.6315940207317369E-3</v>
      </c>
      <c r="S19">
        <v>7.1775874044917808E-4</v>
      </c>
      <c r="T19">
        <v>7.3331851881780173E-3</v>
      </c>
      <c r="U19">
        <v>2.7697965210603291E-3</v>
      </c>
      <c r="V19">
        <v>1.1961665390148169E-2</v>
      </c>
      <c r="W19">
        <v>5.8160542553782864E-3</v>
      </c>
      <c r="X19">
        <v>9.8944226410922556E-3</v>
      </c>
      <c r="Y19">
        <v>2.4294654723354882E-2</v>
      </c>
      <c r="Z19">
        <v>4.5901730206091285E-2</v>
      </c>
      <c r="AA19">
        <v>2.154868900830218E-4</v>
      </c>
      <c r="AB19">
        <v>5.4869315906996242E-3</v>
      </c>
      <c r="AC19">
        <v>8.4745762711864406E-3</v>
      </c>
      <c r="AD19">
        <v>1.2212994626282364E-3</v>
      </c>
      <c r="AE19">
        <v>8.6421568509282183E-3</v>
      </c>
      <c r="AF19">
        <v>8.7160712626195846E-3</v>
      </c>
      <c r="AG19">
        <v>3.4631028471818711E-3</v>
      </c>
      <c r="AH19">
        <v>6.4047458624722168E-3</v>
      </c>
      <c r="AI19">
        <v>4.7778414454216047E-3</v>
      </c>
      <c r="AJ19">
        <v>0</v>
      </c>
      <c r="AK19">
        <v>3.1627174935559776E-2</v>
      </c>
      <c r="AQ19" t="str">
        <f t="shared" si="0"/>
        <v>DOM_C23: Coke, refined petroleum products and nuclear fuel</v>
      </c>
      <c r="AR19">
        <v>0.21217220635854123</v>
      </c>
      <c r="AS19">
        <v>4.0231554632864035E-2</v>
      </c>
      <c r="AT19">
        <v>12836.637168141593</v>
      </c>
    </row>
    <row r="20" spans="2:46" x14ac:dyDescent="0.3">
      <c r="B20" t="s">
        <v>935</v>
      </c>
      <c r="C20">
        <v>4.1241714538223596E-2</v>
      </c>
      <c r="D20">
        <v>1.4554200941321564E-2</v>
      </c>
      <c r="E20">
        <v>1.1932446878340616E-3</v>
      </c>
      <c r="F20">
        <v>5.9634595662247884E-3</v>
      </c>
      <c r="G20">
        <v>7.9521327928971253E-3</v>
      </c>
      <c r="H20">
        <v>1.4616929349479705E-2</v>
      </c>
      <c r="I20">
        <v>4.0139442936804291E-3</v>
      </c>
      <c r="J20">
        <v>5.7146932952924397E-2</v>
      </c>
      <c r="K20">
        <v>2.3470299617258761E-2</v>
      </c>
      <c r="L20">
        <v>5.6487733137241787E-3</v>
      </c>
      <c r="M20">
        <v>1.5249653296209903E-3</v>
      </c>
      <c r="N20">
        <v>3.3712153337291158E-3</v>
      </c>
      <c r="O20">
        <v>2.081524638348169E-3</v>
      </c>
      <c r="P20">
        <v>5.9519380998437627E-4</v>
      </c>
      <c r="Q20">
        <v>3.5807860262008734E-3</v>
      </c>
      <c r="R20">
        <v>5.139179481467927E-3</v>
      </c>
      <c r="S20">
        <v>5.6031488770548737E-3</v>
      </c>
      <c r="T20">
        <v>2.7541531147518908E-3</v>
      </c>
      <c r="U20">
        <v>1.9092315578106854E-3</v>
      </c>
      <c r="V20">
        <v>7.511570030961901E-3</v>
      </c>
      <c r="W20">
        <v>2.1390386717809033E-3</v>
      </c>
      <c r="X20">
        <v>3.8278702117074789E-3</v>
      </c>
      <c r="Y20">
        <v>2.8431884857038226E-3</v>
      </c>
      <c r="Z20">
        <v>5.3809132310420962E-3</v>
      </c>
      <c r="AA20">
        <v>1.4422350911068391E-4</v>
      </c>
      <c r="AB20">
        <v>2.7891454413056858E-3</v>
      </c>
      <c r="AC20">
        <v>4.5338983050847454E-3</v>
      </c>
      <c r="AD20">
        <v>2.4425989252564734E-4</v>
      </c>
      <c r="AE20">
        <v>4.4307627034884424E-3</v>
      </c>
      <c r="AF20">
        <v>8.6152847350296005E-3</v>
      </c>
      <c r="AG20">
        <v>6.1127251597908197E-3</v>
      </c>
      <c r="AH20">
        <v>1.1686531446760066E-2</v>
      </c>
      <c r="AI20">
        <v>4.1799192251370928E-3</v>
      </c>
      <c r="AJ20">
        <v>0</v>
      </c>
      <c r="AK20">
        <v>7.5241604056303169E-3</v>
      </c>
      <c r="AQ20" t="str">
        <f t="shared" si="0"/>
        <v>DOM_C24: Chemicals and chemical products</v>
      </c>
      <c r="AR20">
        <v>0.23171897289586305</v>
      </c>
      <c r="AS20">
        <v>0.16134094151212552</v>
      </c>
      <c r="AT20">
        <v>12836.637168141593</v>
      </c>
    </row>
    <row r="21" spans="2:46" x14ac:dyDescent="0.3">
      <c r="B21" t="s">
        <v>936</v>
      </c>
      <c r="C21">
        <v>1.7719840919133893E-3</v>
      </c>
      <c r="D21">
        <v>5.0472960427359317E-3</v>
      </c>
      <c r="E21">
        <v>1.0907991222970311E-2</v>
      </c>
      <c r="F21">
        <v>8.9337942036692361E-3</v>
      </c>
      <c r="G21">
        <v>8.4153638293765678E-3</v>
      </c>
      <c r="H21">
        <v>2.1481165946570921E-3</v>
      </c>
      <c r="I21">
        <v>1.3533333805701008E-3</v>
      </c>
      <c r="J21">
        <v>1.7974322396576318E-2</v>
      </c>
      <c r="K21">
        <v>3.3418199598711833E-2</v>
      </c>
      <c r="L21">
        <v>2.3230162444013635E-3</v>
      </c>
      <c r="M21">
        <v>2.6567340237299486E-4</v>
      </c>
      <c r="N21">
        <v>6.6788228309727757E-4</v>
      </c>
      <c r="O21">
        <v>6.7257303641099133E-3</v>
      </c>
      <c r="P21">
        <v>1.0713488579718771E-2</v>
      </c>
      <c r="Q21">
        <v>1.3187772925764191E-2</v>
      </c>
      <c r="R21">
        <v>1.8209878998575985E-2</v>
      </c>
      <c r="S21">
        <v>7.8953461449409595E-3</v>
      </c>
      <c r="T21">
        <v>1.2875160771162871E-2</v>
      </c>
      <c r="U21">
        <v>1.7869654974582766E-4</v>
      </c>
      <c r="V21">
        <v>1.5702262366860568E-2</v>
      </c>
      <c r="W21">
        <v>7.4130950395612134E-3</v>
      </c>
      <c r="X21">
        <v>0</v>
      </c>
      <c r="Y21">
        <v>6.2048165505663748E-3</v>
      </c>
      <c r="Z21">
        <v>1.1556261720229463E-2</v>
      </c>
      <c r="AA21">
        <v>3.5631690486168965E-5</v>
      </c>
      <c r="AB21">
        <v>1.1231818829150063E-3</v>
      </c>
      <c r="AC21">
        <v>3.3898305084745765E-4</v>
      </c>
      <c r="AD21">
        <v>1.2212994626282367E-4</v>
      </c>
      <c r="AE21">
        <v>4.8694998155857745E-4</v>
      </c>
      <c r="AF21">
        <v>4.9738805823628805E-4</v>
      </c>
      <c r="AG21">
        <v>6.972690296339338E-4</v>
      </c>
      <c r="AH21">
        <v>8.751345616195412E-4</v>
      </c>
      <c r="AI21">
        <v>3.8505083722951633E-3</v>
      </c>
      <c r="AJ21">
        <v>0</v>
      </c>
      <c r="AK21">
        <v>3.315895588121539E-3</v>
      </c>
      <c r="AQ21" t="str">
        <f t="shared" si="0"/>
        <v>DOM_C25: Rubber and plastics products</v>
      </c>
      <c r="AR21">
        <v>0.29452528284071561</v>
      </c>
      <c r="AS21">
        <v>0.27801851321047399</v>
      </c>
      <c r="AT21">
        <v>12836.637168141593</v>
      </c>
    </row>
    <row r="22" spans="2:46" x14ac:dyDescent="0.3">
      <c r="B22" t="s">
        <v>937</v>
      </c>
      <c r="C22">
        <v>1.246133451171012E-3</v>
      </c>
      <c r="D22">
        <v>1.7153652092592247E-3</v>
      </c>
      <c r="E22">
        <v>3.474240918212336E-3</v>
      </c>
      <c r="F22">
        <v>7.5967637786303038E-6</v>
      </c>
      <c r="G22">
        <v>2.7021810461300907E-3</v>
      </c>
      <c r="H22">
        <v>2.5558327755126879E-4</v>
      </c>
      <c r="I22">
        <v>1.9485166474176842E-4</v>
      </c>
      <c r="J22">
        <v>5.9629101283880164E-3</v>
      </c>
      <c r="K22">
        <v>3.7093864337621615E-4</v>
      </c>
      <c r="L22">
        <v>6.0883080419814155E-2</v>
      </c>
      <c r="M22">
        <v>3.4537542308489332E-4</v>
      </c>
      <c r="N22">
        <v>4.876600797218217E-4</v>
      </c>
      <c r="O22">
        <v>1.5271487296423753E-3</v>
      </c>
      <c r="P22">
        <v>6.6215311360761859E-3</v>
      </c>
      <c r="Q22">
        <v>1.4497816593886464E-3</v>
      </c>
      <c r="R22">
        <v>7.7565015393672287E-3</v>
      </c>
      <c r="S22">
        <v>1.3429034498726557E-3</v>
      </c>
      <c r="T22">
        <v>3.5824192103863224E-3</v>
      </c>
      <c r="U22">
        <v>5.5960235315140772E-4</v>
      </c>
      <c r="V22">
        <v>7.8326885649256106E-2</v>
      </c>
      <c r="W22">
        <v>8.5700520688568945E-4</v>
      </c>
      <c r="X22">
        <v>1.5062738378199105E-3</v>
      </c>
      <c r="Y22">
        <v>2.0038101194468335E-3</v>
      </c>
      <c r="Z22">
        <v>3.7920427147515542E-3</v>
      </c>
      <c r="AA22">
        <v>5.0902414980241374E-6</v>
      </c>
      <c r="AB22">
        <v>4.0574273760805255E-4</v>
      </c>
      <c r="AC22">
        <v>6.779661016949153E-4</v>
      </c>
      <c r="AD22">
        <v>0</v>
      </c>
      <c r="AE22">
        <v>6.4364180730762464E-4</v>
      </c>
      <c r="AF22">
        <v>1.8128485806769973E-3</v>
      </c>
      <c r="AG22">
        <v>1.1388727484020918E-3</v>
      </c>
      <c r="AH22">
        <v>2.1607304662995749E-3</v>
      </c>
      <c r="AI22">
        <v>5.7660740039473949E-3</v>
      </c>
      <c r="AJ22">
        <v>0</v>
      </c>
      <c r="AK22">
        <v>1.2931712076335155E-3</v>
      </c>
      <c r="AQ22" t="str">
        <f t="shared" si="0"/>
        <v>DOM_C26: Other non-metallic mineral products</v>
      </c>
      <c r="AR22">
        <v>0.32976803262250148</v>
      </c>
      <c r="AS22">
        <v>0.14863961494752323</v>
      </c>
      <c r="AT22">
        <v>12836.637168141593</v>
      </c>
    </row>
    <row r="23" spans="2:46" x14ac:dyDescent="0.3">
      <c r="B23" t="s">
        <v>938</v>
      </c>
      <c r="C23">
        <v>1.3698630136986303E-4</v>
      </c>
      <c r="D23">
        <v>7.0352118314206524E-4</v>
      </c>
      <c r="E23">
        <v>0</v>
      </c>
      <c r="F23">
        <v>4.7859611805370908E-4</v>
      </c>
      <c r="G23">
        <v>2.3933603551437948E-3</v>
      </c>
      <c r="H23">
        <v>6.0853161321730671E-6</v>
      </c>
      <c r="I23">
        <v>1.9130890720100901E-4</v>
      </c>
      <c r="J23">
        <v>3.6376604850213976E-4</v>
      </c>
      <c r="K23">
        <v>2.9169266047311543E-3</v>
      </c>
      <c r="L23">
        <v>3.8438398288655651E-4</v>
      </c>
      <c r="M23">
        <v>1.0961684581909768E-2</v>
      </c>
      <c r="N23">
        <v>4.3444152319565776E-2</v>
      </c>
      <c r="O23">
        <v>4.2875223580849976E-2</v>
      </c>
      <c r="P23">
        <v>3.9059593780224689E-3</v>
      </c>
      <c r="Q23">
        <v>2.0279475982532751E-2</v>
      </c>
      <c r="R23">
        <v>2.2768315287865649E-2</v>
      </c>
      <c r="S23">
        <v>2.0351933317897662E-2</v>
      </c>
      <c r="T23">
        <v>1.8652821828515249E-3</v>
      </c>
      <c r="U23">
        <v>6.4895062802432159E-4</v>
      </c>
      <c r="V23">
        <v>1.2261086725871088E-2</v>
      </c>
      <c r="W23">
        <v>0</v>
      </c>
      <c r="X23">
        <v>0</v>
      </c>
      <c r="Y23">
        <v>6.3364837452733536E-4</v>
      </c>
      <c r="Z23">
        <v>1.1962716968582858E-3</v>
      </c>
      <c r="AA23">
        <v>0</v>
      </c>
      <c r="AB23">
        <v>0</v>
      </c>
      <c r="AC23">
        <v>0</v>
      </c>
      <c r="AD23">
        <v>0</v>
      </c>
      <c r="AE23">
        <v>0</v>
      </c>
      <c r="AF23">
        <v>1.0340435947543884E-4</v>
      </c>
      <c r="AG23">
        <v>2.3242300987797795E-5</v>
      </c>
      <c r="AH23">
        <v>6.1956429141206458E-5</v>
      </c>
      <c r="AI23">
        <v>7.1141671580147873E-4</v>
      </c>
      <c r="AJ23">
        <v>0</v>
      </c>
      <c r="AK23">
        <v>0</v>
      </c>
      <c r="AQ23" t="str">
        <f t="shared" si="0"/>
        <v>DOM_C27: Basic metals</v>
      </c>
      <c r="AR23">
        <v>0.15953687812498341</v>
      </c>
      <c r="AS23">
        <v>0.10270402388935236</v>
      </c>
      <c r="AT23">
        <v>12836.637168141593</v>
      </c>
    </row>
    <row r="24" spans="2:46" x14ac:dyDescent="0.3">
      <c r="B24" t="s">
        <v>939</v>
      </c>
      <c r="C24">
        <v>9.752540874944763E-3</v>
      </c>
      <c r="D24">
        <v>1.320848245540817E-2</v>
      </c>
      <c r="E24">
        <v>4.6885842351043676E-5</v>
      </c>
      <c r="F24">
        <v>2.5221255745052611E-3</v>
      </c>
      <c r="G24">
        <v>8.878594865856012E-3</v>
      </c>
      <c r="H24">
        <v>2.2576522850362079E-3</v>
      </c>
      <c r="I24">
        <v>2.054799373640467E-3</v>
      </c>
      <c r="J24">
        <v>7.3466476462196871E-4</v>
      </c>
      <c r="K24">
        <v>1.14990979446627E-2</v>
      </c>
      <c r="L24">
        <v>1.537535931546226E-3</v>
      </c>
      <c r="M24">
        <v>1.6934022667254692E-2</v>
      </c>
      <c r="N24">
        <v>5.128911881943856E-2</v>
      </c>
      <c r="O24">
        <v>2.7028440530108888E-2</v>
      </c>
      <c r="P24">
        <v>8.6675098578974791E-3</v>
      </c>
      <c r="Q24">
        <v>6.7161572052401752E-2</v>
      </c>
      <c r="R24">
        <v>3.5703773239671922E-2</v>
      </c>
      <c r="S24">
        <v>5.593887473952304E-2</v>
      </c>
      <c r="T24">
        <v>1.610741870534602E-2</v>
      </c>
      <c r="U24">
        <v>2.6005050528800713E-3</v>
      </c>
      <c r="V24">
        <v>5.1370286554897164E-2</v>
      </c>
      <c r="W24">
        <v>3.8252543220857194E-3</v>
      </c>
      <c r="X24">
        <v>1.36808357746946E-3</v>
      </c>
      <c r="Y24">
        <v>1.2528956496335947E-3</v>
      </c>
      <c r="Z24">
        <v>2.3694493455146742E-3</v>
      </c>
      <c r="AA24">
        <v>8.314061113439425E-5</v>
      </c>
      <c r="AB24">
        <v>2.2302415378455866E-3</v>
      </c>
      <c r="AC24">
        <v>3.6440677966101693E-3</v>
      </c>
      <c r="AD24">
        <v>6.106497313141182E-4</v>
      </c>
      <c r="AE24">
        <v>3.5460565488745913E-3</v>
      </c>
      <c r="AF24">
        <v>2.9908729291313637E-3</v>
      </c>
      <c r="AG24">
        <v>1.6502033701336432E-3</v>
      </c>
      <c r="AH24">
        <v>3.1520333325588783E-3</v>
      </c>
      <c r="AI24">
        <v>6.6103623242565425E-3</v>
      </c>
      <c r="AJ24">
        <v>0</v>
      </c>
      <c r="AK24">
        <v>1.1153835596954779E-3</v>
      </c>
      <c r="AQ24" t="str">
        <f t="shared" si="0"/>
        <v>DOM_C28: Fabricated metal products</v>
      </c>
      <c r="AR24">
        <v>0.2627957764396574</v>
      </c>
      <c r="AS24">
        <v>0.24410567381901452</v>
      </c>
      <c r="AT24">
        <v>12836.637168141593</v>
      </c>
    </row>
    <row r="25" spans="2:46" x14ac:dyDescent="0.3">
      <c r="B25" t="s">
        <v>940</v>
      </c>
      <c r="C25">
        <v>1.4405656208572692E-3</v>
      </c>
      <c r="D25">
        <v>4.3761402409006429E-3</v>
      </c>
      <c r="E25">
        <v>0</v>
      </c>
      <c r="F25">
        <v>0</v>
      </c>
      <c r="G25">
        <v>7.7205172746574021E-5</v>
      </c>
      <c r="H25">
        <v>0</v>
      </c>
      <c r="I25">
        <v>0</v>
      </c>
      <c r="J25">
        <v>0</v>
      </c>
      <c r="K25">
        <v>0</v>
      </c>
      <c r="L25">
        <v>0</v>
      </c>
      <c r="M25">
        <v>5.8448148522058869E-5</v>
      </c>
      <c r="N25">
        <v>6.7848358917818683E-4</v>
      </c>
      <c r="O25">
        <v>1.166281392843321E-2</v>
      </c>
      <c r="P25">
        <v>2.2319767874414106E-4</v>
      </c>
      <c r="Q25">
        <v>1.5545851528384279E-3</v>
      </c>
      <c r="R25">
        <v>2.9594036642508811E-3</v>
      </c>
      <c r="S25">
        <v>1.1206297754109747E-2</v>
      </c>
      <c r="T25">
        <v>1.3467741392429784E-5</v>
      </c>
      <c r="U25">
        <v>7.9472939229065459E-4</v>
      </c>
      <c r="V25">
        <v>7.5940193842769085E-4</v>
      </c>
      <c r="W25">
        <v>1.3017214223506959E-3</v>
      </c>
      <c r="X25">
        <v>1.3819026035045052E-5</v>
      </c>
      <c r="Y25">
        <v>5.019811798203565E-4</v>
      </c>
      <c r="Z25">
        <v>9.5147478591817332E-4</v>
      </c>
      <c r="AA25">
        <v>0</v>
      </c>
      <c r="AB25">
        <v>1.2011059848397317E-3</v>
      </c>
      <c r="AC25">
        <v>1.9491525423728812E-3</v>
      </c>
      <c r="AD25">
        <v>0</v>
      </c>
      <c r="AE25">
        <v>1.9092296306653137E-3</v>
      </c>
      <c r="AF25">
        <v>2.7225451608723137E-4</v>
      </c>
      <c r="AG25">
        <v>4.8808832074375363E-4</v>
      </c>
      <c r="AH25">
        <v>9.2934643711809677E-4</v>
      </c>
      <c r="AI25">
        <v>2.2422083260669175E-4</v>
      </c>
      <c r="AJ25">
        <v>0</v>
      </c>
      <c r="AK25">
        <v>2.0897846336576345E-4</v>
      </c>
      <c r="AQ25" t="str">
        <f t="shared" si="0"/>
        <v>DOM_C29: Machinery and equipment, nec</v>
      </c>
      <c r="AR25">
        <v>0.30389213727602693</v>
      </c>
      <c r="AS25">
        <v>0.24330826438500885</v>
      </c>
      <c r="AT25">
        <v>12836.637168141593</v>
      </c>
    </row>
    <row r="26" spans="2:46" x14ac:dyDescent="0.3">
      <c r="B26" t="s">
        <v>941</v>
      </c>
      <c r="C26">
        <v>0</v>
      </c>
      <c r="D26">
        <v>1.5842002429107042E-4</v>
      </c>
      <c r="E26">
        <v>0</v>
      </c>
      <c r="F26">
        <v>0</v>
      </c>
      <c r="G26">
        <v>0</v>
      </c>
      <c r="H26">
        <v>3.286070711373456E-4</v>
      </c>
      <c r="I26">
        <v>7.0855150815188519E-6</v>
      </c>
      <c r="J26">
        <v>0</v>
      </c>
      <c r="K26">
        <v>0</v>
      </c>
      <c r="L26">
        <v>0</v>
      </c>
      <c r="M26">
        <v>1.0626936094919794E-5</v>
      </c>
      <c r="N26">
        <v>8.4810448647273354E-5</v>
      </c>
      <c r="O26">
        <v>1.0920159409223562E-2</v>
      </c>
      <c r="P26">
        <v>3.5600029759690503E-2</v>
      </c>
      <c r="Q26">
        <v>1.3240174672489082E-2</v>
      </c>
      <c r="R26">
        <v>4.5743470616781091E-3</v>
      </c>
      <c r="S26">
        <v>4.1907849039129431E-3</v>
      </c>
      <c r="T26">
        <v>4.7137094873504241E-5</v>
      </c>
      <c r="U26">
        <v>1.4107622348354816E-5</v>
      </c>
      <c r="V26">
        <v>0</v>
      </c>
      <c r="W26">
        <v>2.1077695628810198E-4</v>
      </c>
      <c r="X26">
        <v>1.3819026035045052E-5</v>
      </c>
      <c r="Y26">
        <v>2.4481869015828865E-4</v>
      </c>
      <c r="Z26">
        <v>4.6188096403794817E-4</v>
      </c>
      <c r="AA26">
        <v>8.4837358300402288E-5</v>
      </c>
      <c r="AB26">
        <v>2.8213898972745378E-4</v>
      </c>
      <c r="AC26">
        <v>4.6610169491525426E-4</v>
      </c>
      <c r="AD26">
        <v>8.3048363458720076E-3</v>
      </c>
      <c r="AE26">
        <v>4.4596904251651895E-4</v>
      </c>
      <c r="AF26">
        <v>2.5392969288905234E-3</v>
      </c>
      <c r="AG26">
        <v>2.1615339918651948E-3</v>
      </c>
      <c r="AH26">
        <v>4.1433361988181816E-3</v>
      </c>
      <c r="AI26">
        <v>6.0345853713899764E-4</v>
      </c>
      <c r="AJ26">
        <v>0</v>
      </c>
      <c r="AK26">
        <v>9.9249174691023773E-4</v>
      </c>
      <c r="AQ26" t="str">
        <f t="shared" si="0"/>
        <v>DOM_C30T33X: Computer, Electronic and optical equipment</v>
      </c>
      <c r="AR26">
        <v>0.25451975299456892</v>
      </c>
      <c r="AS26">
        <v>0.17792574957220447</v>
      </c>
      <c r="AT26">
        <v>12836.637168141593</v>
      </c>
    </row>
    <row r="27" spans="2:46" x14ac:dyDescent="0.3">
      <c r="B27" t="s">
        <v>942</v>
      </c>
      <c r="C27">
        <v>2.8722934158197084E-4</v>
      </c>
      <c r="D27">
        <v>1.863564586821839E-3</v>
      </c>
      <c r="E27">
        <v>0</v>
      </c>
      <c r="F27">
        <v>3.0387055114521215E-5</v>
      </c>
      <c r="G27">
        <v>0</v>
      </c>
      <c r="H27">
        <v>0</v>
      </c>
      <c r="I27">
        <v>3.5427575407594259E-6</v>
      </c>
      <c r="J27">
        <v>0</v>
      </c>
      <c r="K27">
        <v>0</v>
      </c>
      <c r="L27">
        <v>0</v>
      </c>
      <c r="M27">
        <v>2.1253872189839589E-5</v>
      </c>
      <c r="N27">
        <v>7.4209142566364177E-4</v>
      </c>
      <c r="O27">
        <v>1.2499607752894784E-2</v>
      </c>
      <c r="P27">
        <v>1.6442229000818393E-2</v>
      </c>
      <c r="Q27">
        <v>1.5021834061135371E-2</v>
      </c>
      <c r="R27">
        <v>3.4605929944869175E-3</v>
      </c>
      <c r="S27">
        <v>7.7795786061588337E-3</v>
      </c>
      <c r="T27">
        <v>1.818145087978021E-4</v>
      </c>
      <c r="U27">
        <v>4.8859398733135523E-3</v>
      </c>
      <c r="V27">
        <v>1.3762532844133835E-2</v>
      </c>
      <c r="W27">
        <v>4.6092982748716809E-4</v>
      </c>
      <c r="X27">
        <v>2.0728539052567577E-4</v>
      </c>
      <c r="Y27">
        <v>8.7023786501643776E-4</v>
      </c>
      <c r="Z27">
        <v>1.6489150416154751E-3</v>
      </c>
      <c r="AA27">
        <v>1.1877230162056321E-5</v>
      </c>
      <c r="AB27">
        <v>5.0247610551460808E-4</v>
      </c>
      <c r="AC27">
        <v>8.0508474576271186E-4</v>
      </c>
      <c r="AD27">
        <v>7.3277967757694185E-4</v>
      </c>
      <c r="AE27">
        <v>7.9792298958360967E-4</v>
      </c>
      <c r="AF27">
        <v>1.5091800819643161E-3</v>
      </c>
      <c r="AG27">
        <v>3.486345148169669E-4</v>
      </c>
      <c r="AH27">
        <v>6.8926527419592182E-4</v>
      </c>
      <c r="AI27">
        <v>3.299644845273785E-3</v>
      </c>
      <c r="AJ27">
        <v>0</v>
      </c>
      <c r="AK27">
        <v>2.5532801509136412E-3</v>
      </c>
      <c r="AQ27" t="str">
        <f t="shared" si="0"/>
        <v>DOM_C31: Electrical machinery and apparatus, nec</v>
      </c>
      <c r="AR27">
        <v>0.1881048034934498</v>
      </c>
      <c r="AS27">
        <v>0.19191266375545851</v>
      </c>
      <c r="AT27">
        <v>12836.637168141593</v>
      </c>
    </row>
    <row r="28" spans="2:46" x14ac:dyDescent="0.3">
      <c r="B28" t="s">
        <v>943</v>
      </c>
      <c r="C28">
        <v>1.1754308440123731E-3</v>
      </c>
      <c r="D28">
        <v>1.2878014877854753E-3</v>
      </c>
      <c r="E28">
        <v>1.6175615611110068E-4</v>
      </c>
      <c r="F28">
        <v>1.1395145667945455E-4</v>
      </c>
      <c r="G28">
        <v>3.4742327735958308E-4</v>
      </c>
      <c r="H28">
        <v>1.2779163877563439E-4</v>
      </c>
      <c r="I28">
        <v>5.6684120652150815E-5</v>
      </c>
      <c r="J28">
        <v>1.9971469329529244E-4</v>
      </c>
      <c r="K28">
        <v>2.0233016911429968E-4</v>
      </c>
      <c r="L28">
        <v>2.1726051206631458E-4</v>
      </c>
      <c r="M28">
        <v>3.7194276332219276E-5</v>
      </c>
      <c r="N28">
        <v>3.2864048850818426E-4</v>
      </c>
      <c r="O28">
        <v>5.1253621748271506E-4</v>
      </c>
      <c r="P28">
        <v>1.8599806562011757E-4</v>
      </c>
      <c r="Q28">
        <v>7.5109170305676857E-4</v>
      </c>
      <c r="R28">
        <v>3.2426154127652131E-2</v>
      </c>
      <c r="S28">
        <v>6.2514470942347765E-4</v>
      </c>
      <c r="T28">
        <v>1.4141128462051274E-4</v>
      </c>
      <c r="U28">
        <v>1.0345589722126867E-4</v>
      </c>
      <c r="V28">
        <v>0</v>
      </c>
      <c r="W28">
        <v>2.4864732151129395E-3</v>
      </c>
      <c r="X28">
        <v>0</v>
      </c>
      <c r="Y28">
        <v>3.5118109588251991E-3</v>
      </c>
      <c r="Z28">
        <v>4.4941017800892357E-3</v>
      </c>
      <c r="AA28">
        <v>2.3754460324112642E-5</v>
      </c>
      <c r="AB28">
        <v>2.7139083773783645E-4</v>
      </c>
      <c r="AC28">
        <v>1.271186440677966E-3</v>
      </c>
      <c r="AD28">
        <v>0</v>
      </c>
      <c r="AE28">
        <v>7.3765690275705298E-4</v>
      </c>
      <c r="AF28">
        <v>3.1597230857431566E-3</v>
      </c>
      <c r="AG28">
        <v>2.6961069145845437E-3</v>
      </c>
      <c r="AH28">
        <v>5.3359974597864063E-3</v>
      </c>
      <c r="AI28">
        <v>8.7196990458157902E-4</v>
      </c>
      <c r="AJ28">
        <v>0</v>
      </c>
      <c r="AK28">
        <v>4.8907198590674196E-3</v>
      </c>
      <c r="AQ28" t="str">
        <f t="shared" si="0"/>
        <v>DOM_C34: Motor vehicles, trailers and semi-trailers</v>
      </c>
      <c r="AR28">
        <v>0.24178009721481927</v>
      </c>
      <c r="AS28">
        <v>0.17750057676549907</v>
      </c>
      <c r="AT28">
        <v>12836.637168141593</v>
      </c>
    </row>
    <row r="29" spans="2:46" x14ac:dyDescent="0.3">
      <c r="B29" t="s">
        <v>944</v>
      </c>
      <c r="C29">
        <v>0</v>
      </c>
      <c r="D29">
        <v>0</v>
      </c>
      <c r="E29">
        <v>0</v>
      </c>
      <c r="F29">
        <v>0</v>
      </c>
      <c r="G29">
        <v>0</v>
      </c>
      <c r="H29">
        <v>0</v>
      </c>
      <c r="I29">
        <v>0</v>
      </c>
      <c r="J29">
        <v>0</v>
      </c>
      <c r="K29">
        <v>5.058254227857492E-5</v>
      </c>
      <c r="L29">
        <v>0</v>
      </c>
      <c r="M29">
        <v>1.0626936094919794E-5</v>
      </c>
      <c r="N29">
        <v>2.1202612161818338E-5</v>
      </c>
      <c r="O29">
        <v>0</v>
      </c>
      <c r="P29">
        <v>0</v>
      </c>
      <c r="Q29">
        <v>0</v>
      </c>
      <c r="R29">
        <v>0</v>
      </c>
      <c r="S29">
        <v>0.22833989349386433</v>
      </c>
      <c r="T29">
        <v>0</v>
      </c>
      <c r="U29">
        <v>0</v>
      </c>
      <c r="V29">
        <v>0</v>
      </c>
      <c r="W29">
        <v>0</v>
      </c>
      <c r="X29">
        <v>0</v>
      </c>
      <c r="Y29">
        <v>7.6943016906890717E-3</v>
      </c>
      <c r="Z29">
        <v>0</v>
      </c>
      <c r="AA29">
        <v>0</v>
      </c>
      <c r="AB29">
        <v>0</v>
      </c>
      <c r="AC29">
        <v>0</v>
      </c>
      <c r="AD29">
        <v>0</v>
      </c>
      <c r="AE29">
        <v>0</v>
      </c>
      <c r="AF29">
        <v>3.9018784252694075E-3</v>
      </c>
      <c r="AG29">
        <v>0</v>
      </c>
      <c r="AH29">
        <v>2.3233660927952418E-5</v>
      </c>
      <c r="AI29">
        <v>0</v>
      </c>
      <c r="AJ29">
        <v>0</v>
      </c>
      <c r="AK29">
        <v>1.3218667578270232E-3</v>
      </c>
      <c r="AQ29" t="str">
        <f t="shared" si="0"/>
        <v>DOM_C35: Other transport equipment</v>
      </c>
      <c r="AR29">
        <v>0.12759898124565872</v>
      </c>
      <c r="AS29">
        <v>0.13026163463764762</v>
      </c>
      <c r="AT29">
        <v>12836.6371681416</v>
      </c>
    </row>
    <row r="30" spans="2:46" x14ac:dyDescent="0.3">
      <c r="B30" t="s">
        <v>945</v>
      </c>
      <c r="C30">
        <v>0</v>
      </c>
      <c r="D30">
        <v>3.1752142503070455E-3</v>
      </c>
      <c r="E30">
        <v>2.203634590499053E-4</v>
      </c>
      <c r="F30">
        <v>3.4945113381699392E-4</v>
      </c>
      <c r="G30">
        <v>3.5514379463424048E-3</v>
      </c>
      <c r="H30">
        <v>3.304326659769975E-3</v>
      </c>
      <c r="I30">
        <v>3.3656196637214542E-4</v>
      </c>
      <c r="J30">
        <v>6.2767475035663343E-4</v>
      </c>
      <c r="K30">
        <v>6.4071220219528231E-4</v>
      </c>
      <c r="L30">
        <v>4.5123337121465341E-4</v>
      </c>
      <c r="M30">
        <v>3.7258037948788798E-2</v>
      </c>
      <c r="N30">
        <v>2.1732677465863798E-2</v>
      </c>
      <c r="O30">
        <v>6.014455613317574E-3</v>
      </c>
      <c r="P30">
        <v>4.835949706123057E-4</v>
      </c>
      <c r="Q30">
        <v>4.1746724890829694E-3</v>
      </c>
      <c r="R30">
        <v>7.5576168845116584E-4</v>
      </c>
      <c r="S30">
        <v>1.3429034498726557E-3</v>
      </c>
      <c r="T30">
        <v>0.14471761513235423</v>
      </c>
      <c r="U30">
        <v>1.2226606035240843E-4</v>
      </c>
      <c r="V30">
        <v>1.2692860970862831E-3</v>
      </c>
      <c r="W30">
        <v>5.3921841125132031E-3</v>
      </c>
      <c r="X30">
        <v>1.0778840307335139E-3</v>
      </c>
      <c r="Y30">
        <v>2.4420150018309968E-3</v>
      </c>
      <c r="Z30">
        <v>4.3370622523163337E-3</v>
      </c>
      <c r="AA30">
        <v>4.8170652042968422E-3</v>
      </c>
      <c r="AB30">
        <v>6.6208616256042485E-3</v>
      </c>
      <c r="AC30">
        <v>1.1228813559322034E-2</v>
      </c>
      <c r="AD30">
        <v>4.8851978505129467E-4</v>
      </c>
      <c r="AE30">
        <v>1.1525286444710688E-2</v>
      </c>
      <c r="AF30">
        <v>1.5000176703652266E-3</v>
      </c>
      <c r="AG30">
        <v>6.182452062754213E-3</v>
      </c>
      <c r="AH30">
        <v>9.98272964537689E-3</v>
      </c>
      <c r="AI30">
        <v>3.4546617171993988E-3</v>
      </c>
      <c r="AJ30">
        <v>0</v>
      </c>
      <c r="AK30">
        <v>1.4019959626608508E-2</v>
      </c>
      <c r="AQ30" t="str">
        <f t="shared" si="0"/>
        <v>DOM_C36T37: Manufacturing nec; recycling</v>
      </c>
      <c r="AR30">
        <v>0.2675770859847949</v>
      </c>
      <c r="AS30">
        <v>0.10384302000632983</v>
      </c>
      <c r="AT30">
        <v>12836.6371681416</v>
      </c>
    </row>
    <row r="31" spans="2:46" x14ac:dyDescent="0.3">
      <c r="B31" t="s">
        <v>946</v>
      </c>
      <c r="C31">
        <v>1.4463102076889086E-2</v>
      </c>
      <c r="D31">
        <v>3.2685628237602779E-2</v>
      </c>
      <c r="E31">
        <v>1.6025580915586729E-2</v>
      </c>
      <c r="F31">
        <v>1.7981539864017928E-2</v>
      </c>
      <c r="G31">
        <v>1.6985138004246284E-2</v>
      </c>
      <c r="H31">
        <v>1.3965800523337187E-2</v>
      </c>
      <c r="I31">
        <v>3.1477400749647499E-2</v>
      </c>
      <c r="J31">
        <v>2.9957203994293864E-2</v>
      </c>
      <c r="K31">
        <v>2.3419717074980192E-2</v>
      </c>
      <c r="L31">
        <v>2.5703589812153219E-2</v>
      </c>
      <c r="M31">
        <v>2.7980722737923819E-2</v>
      </c>
      <c r="N31">
        <v>2.7255957934017475E-2</v>
      </c>
      <c r="O31">
        <v>9.3511709883581078E-3</v>
      </c>
      <c r="P31">
        <v>8.1839148872851729E-3</v>
      </c>
      <c r="Q31">
        <v>1.0497816593886463E-2</v>
      </c>
      <c r="R31">
        <v>9.6260172950095868E-3</v>
      </c>
      <c r="S31">
        <v>1.1484139847186849E-2</v>
      </c>
      <c r="T31">
        <v>8.6058867497626305E-3</v>
      </c>
      <c r="U31">
        <v>0.11314783377458841</v>
      </c>
      <c r="V31">
        <v>3.6256018260362038E-3</v>
      </c>
      <c r="W31">
        <v>1.1276567161413457E-2</v>
      </c>
      <c r="X31">
        <v>1.8324028522469737E-2</v>
      </c>
      <c r="Y31">
        <v>1.066504277126528E-2</v>
      </c>
      <c r="Z31">
        <v>3.6811912833824472E-3</v>
      </c>
      <c r="AA31">
        <v>1.7120178905021184E-3</v>
      </c>
      <c r="AB31">
        <v>3.2440609742662371E-2</v>
      </c>
      <c r="AC31">
        <v>1.0805084745762712E-2</v>
      </c>
      <c r="AD31">
        <v>6.7171470444553011E-3</v>
      </c>
      <c r="AE31">
        <v>2.5528714379729384E-2</v>
      </c>
      <c r="AF31">
        <v>4.8377533243192652E-3</v>
      </c>
      <c r="AG31">
        <v>2.0592678675188842E-2</v>
      </c>
      <c r="AH31">
        <v>1.6890871494621408E-2</v>
      </c>
      <c r="AI31">
        <v>5.5501576466224318E-3</v>
      </c>
      <c r="AJ31">
        <v>0</v>
      </c>
      <c r="AK31">
        <v>2.2629248500969409E-2</v>
      </c>
      <c r="AQ31" t="str">
        <f t="shared" si="0"/>
        <v>DOM_C40T41: Electricity, gas and water supply</v>
      </c>
      <c r="AR31">
        <v>0.54372657546872583</v>
      </c>
      <c r="AS31">
        <v>0.17767139585518055</v>
      </c>
      <c r="AT31">
        <v>27577.931034482757</v>
      </c>
    </row>
    <row r="32" spans="2:46" x14ac:dyDescent="0.3">
      <c r="B32" t="s">
        <v>947</v>
      </c>
      <c r="C32">
        <v>1.3875386654882899E-3</v>
      </c>
      <c r="D32">
        <v>6.786509427694886E-3</v>
      </c>
      <c r="E32">
        <v>2.6560829691866243E-3</v>
      </c>
      <c r="F32">
        <v>3.8135754168724125E-3</v>
      </c>
      <c r="G32">
        <v>6.5238370970855039E-3</v>
      </c>
      <c r="H32">
        <v>1.2365362380575669E-2</v>
      </c>
      <c r="I32">
        <v>1.9945724954475566E-2</v>
      </c>
      <c r="J32">
        <v>1.1055634807417974E-3</v>
      </c>
      <c r="K32">
        <v>2.9506482995835374E-3</v>
      </c>
      <c r="L32">
        <v>9.0246674242930682E-4</v>
      </c>
      <c r="M32">
        <v>2.2529104521229961E-3</v>
      </c>
      <c r="N32">
        <v>4.5903655330336701E-3</v>
      </c>
      <c r="O32">
        <v>3.4413146030982293E-3</v>
      </c>
      <c r="P32">
        <v>6.1751357785879033E-3</v>
      </c>
      <c r="Q32">
        <v>1.6943231441048034E-3</v>
      </c>
      <c r="R32">
        <v>2.7048313060357514E-3</v>
      </c>
      <c r="S32">
        <v>1.2039824033341052E-3</v>
      </c>
      <c r="T32">
        <v>1.0100806044322337E-3</v>
      </c>
      <c r="U32">
        <v>1.4907054281428256E-3</v>
      </c>
      <c r="V32">
        <v>5.738474990724448E-2</v>
      </c>
      <c r="W32">
        <v>9.7860729705190222E-4</v>
      </c>
      <c r="X32">
        <v>7.4069979547841478E-3</v>
      </c>
      <c r="Y32">
        <v>2.4887157099536285E-2</v>
      </c>
      <c r="Z32">
        <v>2.9809797419009174E-2</v>
      </c>
      <c r="AA32">
        <v>2.1379014291701378E-4</v>
      </c>
      <c r="AB32">
        <v>1.5737981550797111E-2</v>
      </c>
      <c r="AC32">
        <v>9.5762711864406779E-3</v>
      </c>
      <c r="AD32">
        <v>8.6712261846604785E-3</v>
      </c>
      <c r="AE32">
        <v>2.2124885795765464E-2</v>
      </c>
      <c r="AF32">
        <v>4.1270119674184638E-3</v>
      </c>
      <c r="AG32">
        <v>3.5793143521208599E-3</v>
      </c>
      <c r="AH32">
        <v>4.4608628981668641E-3</v>
      </c>
      <c r="AI32">
        <v>2.9646976755773684E-3</v>
      </c>
      <c r="AJ32">
        <v>0</v>
      </c>
      <c r="AK32">
        <v>4.1150042793798762E-3</v>
      </c>
      <c r="AQ32" t="str">
        <f t="shared" si="0"/>
        <v>DOM_C45: Construction</v>
      </c>
      <c r="AR32">
        <v>0.29775065145837715</v>
      </c>
      <c r="AS32">
        <v>0.13428829935190467</v>
      </c>
      <c r="AT32">
        <v>10604.947589098532</v>
      </c>
    </row>
    <row r="33" spans="2:46" x14ac:dyDescent="0.3">
      <c r="B33" t="s">
        <v>948</v>
      </c>
      <c r="C33">
        <v>7.2156429518338491E-2</v>
      </c>
      <c r="D33">
        <v>2.5176859774430328E-2</v>
      </c>
      <c r="E33">
        <v>0.10503131974269049</v>
      </c>
      <c r="F33">
        <v>0.16231245489421506</v>
      </c>
      <c r="G33">
        <v>7.762980119668017E-2</v>
      </c>
      <c r="H33">
        <v>7.3833140631655816E-2</v>
      </c>
      <c r="I33">
        <v>8.0888240170619199E-2</v>
      </c>
      <c r="J33">
        <v>7.6940085592011417E-2</v>
      </c>
      <c r="K33">
        <v>7.9245982903100712E-2</v>
      </c>
      <c r="L33">
        <v>7.2297613476836692E-2</v>
      </c>
      <c r="M33">
        <v>9.4000563227613035E-2</v>
      </c>
      <c r="N33">
        <v>9.4118395386311601E-2</v>
      </c>
      <c r="O33">
        <v>8.1221300586801673E-2</v>
      </c>
      <c r="P33">
        <v>6.658730749200209E-2</v>
      </c>
      <c r="Q33">
        <v>9.4724890829694319E-2</v>
      </c>
      <c r="R33">
        <v>0.1038098344484133</v>
      </c>
      <c r="S33">
        <v>4.6909006714517247E-2</v>
      </c>
      <c r="T33">
        <v>0.11640842272546684</v>
      </c>
      <c r="U33">
        <v>3.4591889998166016E-2</v>
      </c>
      <c r="V33">
        <v>9.2319408794742319E-2</v>
      </c>
      <c r="W33">
        <v>3.7562306594770882E-2</v>
      </c>
      <c r="X33">
        <v>5.5068818749654525E-2</v>
      </c>
      <c r="Y33">
        <v>5.7526220287445938E-2</v>
      </c>
      <c r="Z33">
        <v>9.0468624426112906E-2</v>
      </c>
      <c r="AA33">
        <v>2.9150116312018229E-3</v>
      </c>
      <c r="AB33">
        <v>7.2579583347888124E-2</v>
      </c>
      <c r="AC33">
        <v>7.622881355932204E-2</v>
      </c>
      <c r="AD33">
        <v>1.0136785539814364E-2</v>
      </c>
      <c r="AE33">
        <v>0.10369382899377332</v>
      </c>
      <c r="AF33">
        <v>1.867168592300171E-2</v>
      </c>
      <c r="AG33">
        <v>1.861708309122603E-2</v>
      </c>
      <c r="AH33">
        <v>3.4076036027663549E-2</v>
      </c>
      <c r="AI33">
        <v>2.6876050170103336E-2</v>
      </c>
      <c r="AJ33">
        <v>0</v>
      </c>
      <c r="AK33">
        <v>8.073804955097702E-2</v>
      </c>
      <c r="AQ33" t="str">
        <f t="shared" si="0"/>
        <v>DOM_C50T52: Wholesale and retail trade; repairs</v>
      </c>
      <c r="AR33">
        <v>0.58726629236385208</v>
      </c>
      <c r="AS33">
        <v>0.28199640521059166</v>
      </c>
      <c r="AT33">
        <v>9600.9380053908353</v>
      </c>
    </row>
    <row r="34" spans="2:46" x14ac:dyDescent="0.3">
      <c r="B34" t="s">
        <v>949</v>
      </c>
      <c r="C34">
        <v>3.0932390631904551E-5</v>
      </c>
      <c r="D34">
        <v>4.5141189717348018E-4</v>
      </c>
      <c r="E34">
        <v>4.2666116539449741E-4</v>
      </c>
      <c r="F34">
        <v>5.3937022828275149E-4</v>
      </c>
      <c r="G34">
        <v>8.4925690021231425E-4</v>
      </c>
      <c r="H34">
        <v>8.884561552972677E-4</v>
      </c>
      <c r="I34">
        <v>3.6136126915746139E-4</v>
      </c>
      <c r="J34">
        <v>7.9885877318116975E-4</v>
      </c>
      <c r="K34">
        <v>3.6419430440573948E-3</v>
      </c>
      <c r="L34">
        <v>8.0219265993716152E-4</v>
      </c>
      <c r="M34">
        <v>8.5015488759358356E-5</v>
      </c>
      <c r="N34">
        <v>4.9826138580273097E-4</v>
      </c>
      <c r="O34">
        <v>1.5585284980596844E-3</v>
      </c>
      <c r="P34">
        <v>2.00877910869727E-3</v>
      </c>
      <c r="Q34">
        <v>1.6593886462882095E-3</v>
      </c>
      <c r="R34">
        <v>8.1144939181072536E-4</v>
      </c>
      <c r="S34">
        <v>2.5700393609631856E-3</v>
      </c>
      <c r="T34">
        <v>5.9258062126691052E-4</v>
      </c>
      <c r="U34">
        <v>4.6084899671292403E-4</v>
      </c>
      <c r="V34">
        <v>2.4344256426167689E-3</v>
      </c>
      <c r="W34">
        <v>1.8529842311041933E-3</v>
      </c>
      <c r="X34">
        <v>4.8781161903709023E-3</v>
      </c>
      <c r="Y34">
        <v>1.3650184951262564E-2</v>
      </c>
      <c r="Z34">
        <v>1.5422205389227088E-2</v>
      </c>
      <c r="AA34">
        <v>1.2046904878657125E-4</v>
      </c>
      <c r="AB34">
        <v>1.4859320125645897E-3</v>
      </c>
      <c r="AC34">
        <v>9.6610169491525427E-3</v>
      </c>
      <c r="AD34">
        <v>7.0835368832437712E-3</v>
      </c>
      <c r="AE34">
        <v>5.2672559886410486E-3</v>
      </c>
      <c r="AF34">
        <v>2.1099724996760431E-3</v>
      </c>
      <c r="AG34">
        <v>6.856478791400349E-3</v>
      </c>
      <c r="AH34">
        <v>1.5489107285301612E-3</v>
      </c>
      <c r="AI34">
        <v>1.4948055507112783E-3</v>
      </c>
      <c r="AJ34">
        <v>0</v>
      </c>
      <c r="AK34">
        <v>7.803942020017017E-3</v>
      </c>
      <c r="AQ34" t="str">
        <f t="shared" si="0"/>
        <v>DOM_C55: Hotels and restaurants</v>
      </c>
      <c r="AR34">
        <v>0.44906307003482393</v>
      </c>
      <c r="AS34">
        <v>0.17225415952683656</v>
      </c>
      <c r="AT34">
        <v>9600.9380053908353</v>
      </c>
    </row>
    <row r="35" spans="2:46" x14ac:dyDescent="0.3">
      <c r="B35" t="s">
        <v>950</v>
      </c>
      <c r="C35">
        <v>0.12128590366769774</v>
      </c>
      <c r="D35">
        <v>0.11043749478321156</v>
      </c>
      <c r="E35">
        <v>4.9225445884360758E-2</v>
      </c>
      <c r="F35">
        <v>4.1037717932160905E-2</v>
      </c>
      <c r="G35">
        <v>7.427137618220421E-2</v>
      </c>
      <c r="H35">
        <v>4.0083977362623993E-2</v>
      </c>
      <c r="I35">
        <v>2.5575166686742295E-2</v>
      </c>
      <c r="J35">
        <v>7.7617689015691868E-2</v>
      </c>
      <c r="K35">
        <v>5.4949501761958557E-2</v>
      </c>
      <c r="L35">
        <v>6.0515408784009628E-2</v>
      </c>
      <c r="M35">
        <v>3.1577940606054164E-2</v>
      </c>
      <c r="N35">
        <v>2.2612585870579259E-2</v>
      </c>
      <c r="O35">
        <v>3.3471752978463019E-2</v>
      </c>
      <c r="P35">
        <v>3.4818837884086004E-2</v>
      </c>
      <c r="Q35">
        <v>2.8419213973799123E-2</v>
      </c>
      <c r="R35">
        <v>3.3245558905657072E-2</v>
      </c>
      <c r="S35">
        <v>9.2845566103264641E-3</v>
      </c>
      <c r="T35">
        <v>3.6376369500952847E-2</v>
      </c>
      <c r="U35">
        <v>1.4860028873600408E-2</v>
      </c>
      <c r="V35">
        <v>2.7601005882110442E-2</v>
      </c>
      <c r="W35">
        <v>4.2376591250208463E-2</v>
      </c>
      <c r="X35">
        <v>4.1443259079100105E-2</v>
      </c>
      <c r="Y35">
        <v>6.6226541637693023E-2</v>
      </c>
      <c r="Z35">
        <v>6.5531671177704087E-2</v>
      </c>
      <c r="AA35">
        <v>2.4551931492136424E-3</v>
      </c>
      <c r="AB35">
        <v>8.0208084222518992E-3</v>
      </c>
      <c r="AC35">
        <v>2.7923728813559326E-2</v>
      </c>
      <c r="AD35">
        <v>9.4040058622374221E-3</v>
      </c>
      <c r="AE35">
        <v>3.8423246317139441E-2</v>
      </c>
      <c r="AF35">
        <v>3.2798815692855018E-2</v>
      </c>
      <c r="AG35">
        <v>2.8820453224869262E-3</v>
      </c>
      <c r="AH35">
        <v>6.1181973776941369E-3</v>
      </c>
      <c r="AI35">
        <v>1.1316231650569827E-2</v>
      </c>
      <c r="AJ35">
        <v>0</v>
      </c>
      <c r="AK35">
        <v>2.9707380245983246E-2</v>
      </c>
      <c r="AQ35" t="str">
        <f t="shared" si="0"/>
        <v>DOM_C60T63: Transport and storage</v>
      </c>
      <c r="AR35">
        <v>0.52880837074190346</v>
      </c>
      <c r="AS35">
        <v>0.1842106345947325</v>
      </c>
      <c r="AT35">
        <v>17847.568807339449</v>
      </c>
    </row>
    <row r="36" spans="2:46" x14ac:dyDescent="0.3">
      <c r="B36" t="s">
        <v>951</v>
      </c>
      <c r="C36">
        <v>8.5726911179849746E-4</v>
      </c>
      <c r="D36">
        <v>2.4018519811871966E-3</v>
      </c>
      <c r="E36">
        <v>3.9430993417227727E-3</v>
      </c>
      <c r="F36">
        <v>1.4069206518023321E-2</v>
      </c>
      <c r="G36">
        <v>1.0924531943640224E-2</v>
      </c>
      <c r="H36">
        <v>1.1075275360554981E-2</v>
      </c>
      <c r="I36">
        <v>2.6641536706510883E-3</v>
      </c>
      <c r="J36">
        <v>7.6533523537803136E-3</v>
      </c>
      <c r="K36">
        <v>1.1313628622974591E-2</v>
      </c>
      <c r="L36">
        <v>4.9134300421151142E-3</v>
      </c>
      <c r="M36">
        <v>1.1052013538716586E-3</v>
      </c>
      <c r="N36">
        <v>8.3220252735136981E-3</v>
      </c>
      <c r="O36">
        <v>1.5867702896352625E-2</v>
      </c>
      <c r="P36">
        <v>2.0087791086972697E-2</v>
      </c>
      <c r="Q36">
        <v>9.6419213973799132E-3</v>
      </c>
      <c r="R36">
        <v>6.0540488938035488E-3</v>
      </c>
      <c r="S36">
        <v>4.5149340125028945E-3</v>
      </c>
      <c r="T36">
        <v>6.0874191093782627E-3</v>
      </c>
      <c r="U36">
        <v>2.5816948897489315E-3</v>
      </c>
      <c r="V36">
        <v>2.0050380894315118E-2</v>
      </c>
      <c r="W36">
        <v>3.3126725591565216E-2</v>
      </c>
      <c r="X36">
        <v>4.2686971422254159E-2</v>
      </c>
      <c r="Y36">
        <v>1.8563017153766709E-2</v>
      </c>
      <c r="Z36">
        <v>1.5620814203763407E-2</v>
      </c>
      <c r="AA36">
        <v>1.2253908032910108E-2</v>
      </c>
      <c r="AB36">
        <v>1.2685506385745803E-2</v>
      </c>
      <c r="AC36">
        <v>4.1228813559322029E-2</v>
      </c>
      <c r="AD36">
        <v>1.0258915486077188E-2</v>
      </c>
      <c r="AE36">
        <v>5.8262842100441879E-2</v>
      </c>
      <c r="AF36">
        <v>4.8157635364814502E-2</v>
      </c>
      <c r="AG36">
        <v>3.0656595002905289E-2</v>
      </c>
      <c r="AH36">
        <v>4.5398573453219029E-2</v>
      </c>
      <c r="AI36">
        <v>1.380480607666138E-2</v>
      </c>
      <c r="AJ36">
        <v>0</v>
      </c>
      <c r="AK36">
        <v>1.4314089016091965E-2</v>
      </c>
      <c r="AQ36" t="str">
        <f t="shared" si="0"/>
        <v>DOM_C64: Post and telecommunications</v>
      </c>
      <c r="AR36">
        <v>0.40608112477252362</v>
      </c>
      <c r="AS36">
        <v>0.13288777216335806</v>
      </c>
      <c r="AT36">
        <v>17847.568807339449</v>
      </c>
    </row>
    <row r="37" spans="2:46" x14ac:dyDescent="0.3">
      <c r="B37" t="s">
        <v>952</v>
      </c>
      <c r="C37">
        <v>3.1219619973486521E-2</v>
      </c>
      <c r="D37">
        <v>3.4561116912274488E-2</v>
      </c>
      <c r="E37">
        <v>7.1266480373586389E-3</v>
      </c>
      <c r="F37">
        <v>2.1438067383294717E-2</v>
      </c>
      <c r="G37">
        <v>2.0073344914109247E-2</v>
      </c>
      <c r="H37">
        <v>9.0366944562770037E-3</v>
      </c>
      <c r="I37">
        <v>2.2957068864121076E-3</v>
      </c>
      <c r="J37">
        <v>1.8559201141226819E-2</v>
      </c>
      <c r="K37">
        <v>1.7552142170665499E-2</v>
      </c>
      <c r="L37">
        <v>9.6764489604920113E-3</v>
      </c>
      <c r="M37">
        <v>2.4229414296417129E-3</v>
      </c>
      <c r="N37">
        <v>1.2594351624120093E-2</v>
      </c>
      <c r="O37">
        <v>2.2446994341181765E-2</v>
      </c>
      <c r="P37">
        <v>4.103117327579793E-2</v>
      </c>
      <c r="Q37">
        <v>1.2733624454148473E-2</v>
      </c>
      <c r="R37">
        <v>6.1336027557457769E-3</v>
      </c>
      <c r="S37">
        <v>1.0812688122250521E-2</v>
      </c>
      <c r="T37">
        <v>1.3851572022114031E-2</v>
      </c>
      <c r="U37">
        <v>2.4772984843711057E-2</v>
      </c>
      <c r="V37">
        <v>1.5559060858471346E-2</v>
      </c>
      <c r="W37">
        <v>3.8742425926955364E-2</v>
      </c>
      <c r="X37">
        <v>1.6914487866895141E-2</v>
      </c>
      <c r="Y37">
        <v>2.9876109398980402E-2</v>
      </c>
      <c r="Z37">
        <v>1.3098944140116212E-2</v>
      </c>
      <c r="AA37">
        <v>0.35665964778922327</v>
      </c>
      <c r="AB37">
        <v>8.8664192800350386E-2</v>
      </c>
      <c r="AC37">
        <v>0.13588983050847459</v>
      </c>
      <c r="AD37">
        <v>2.5647288715192968E-2</v>
      </c>
      <c r="AE37">
        <v>4.4452265643268159E-2</v>
      </c>
      <c r="AF37">
        <v>1.8197858351734507E-2</v>
      </c>
      <c r="AG37">
        <v>4.0441603718768156E-3</v>
      </c>
      <c r="AH37">
        <v>1.016859893280051E-2</v>
      </c>
      <c r="AI37">
        <v>3.9363212835396996E-2</v>
      </c>
      <c r="AJ37">
        <v>0</v>
      </c>
      <c r="AK37">
        <v>5.0109292617258751E-2</v>
      </c>
      <c r="AQ37" t="str">
        <f t="shared" si="0"/>
        <v>DOM_C65T67: Financial intermediation</v>
      </c>
      <c r="AR37">
        <v>0.58192319504278345</v>
      </c>
      <c r="AS37">
        <v>0.2923648074276804</v>
      </c>
      <c r="AT37">
        <v>16095.64128256513</v>
      </c>
    </row>
    <row r="38" spans="2:46" x14ac:dyDescent="0.3">
      <c r="B38" t="s">
        <v>953</v>
      </c>
      <c r="C38">
        <v>2.7839151568714095E-4</v>
      </c>
      <c r="D38">
        <v>1.8533439400933826E-3</v>
      </c>
      <c r="E38">
        <v>7.6377037189850148E-3</v>
      </c>
      <c r="F38">
        <v>1.3476658943290159E-2</v>
      </c>
      <c r="G38">
        <v>1.2931866435051148E-2</v>
      </c>
      <c r="H38">
        <v>1.1184811050934097E-2</v>
      </c>
      <c r="I38">
        <v>2.9688308191563985E-3</v>
      </c>
      <c r="J38">
        <v>8.837375178316691E-3</v>
      </c>
      <c r="K38">
        <v>1.8445767084253658E-2</v>
      </c>
      <c r="L38">
        <v>4.5123337121465339E-3</v>
      </c>
      <c r="M38">
        <v>1.2114707148208565E-3</v>
      </c>
      <c r="N38">
        <v>9.4775676363327982E-3</v>
      </c>
      <c r="O38">
        <v>1.4005836636925621E-2</v>
      </c>
      <c r="P38">
        <v>2.2468566326910203E-2</v>
      </c>
      <c r="Q38">
        <v>9.4672489082969439E-3</v>
      </c>
      <c r="R38">
        <v>7.6292153602596641E-3</v>
      </c>
      <c r="S38">
        <v>1.3012271359110907E-2</v>
      </c>
      <c r="T38">
        <v>1.0861733432994621E-2</v>
      </c>
      <c r="U38">
        <v>6.2543792411039688E-4</v>
      </c>
      <c r="V38">
        <v>1.1152359895766659E-2</v>
      </c>
      <c r="W38">
        <v>5.6379361461633963E-2</v>
      </c>
      <c r="X38">
        <v>4.223094356309768E-2</v>
      </c>
      <c r="Y38">
        <v>1.4226228928105596E-2</v>
      </c>
      <c r="Z38">
        <v>2.0211910986300614E-2</v>
      </c>
      <c r="AA38">
        <v>7.5471313944037886E-3</v>
      </c>
      <c r="AB38">
        <v>2.0381183210311779E-2</v>
      </c>
      <c r="AC38">
        <v>1.9703389830508476E-2</v>
      </c>
      <c r="AD38">
        <v>1.5876893014167073E-2</v>
      </c>
      <c r="AE38">
        <v>4.0337297234750873E-2</v>
      </c>
      <c r="AF38">
        <v>1.1651969722156413E-2</v>
      </c>
      <c r="AG38">
        <v>2.4357931435212084E-2</v>
      </c>
      <c r="AH38">
        <v>4.9023024557979605E-2</v>
      </c>
      <c r="AI38">
        <v>1.2589584527101657E-2</v>
      </c>
      <c r="AJ38">
        <v>0</v>
      </c>
      <c r="AK38">
        <v>6.3278366798998897E-2</v>
      </c>
      <c r="AQ38" t="str">
        <f t="shared" si="0"/>
        <v>DOM_C70: Real estate activities</v>
      </c>
      <c r="AR38">
        <v>0.58803408238995913</v>
      </c>
      <c r="AS38">
        <v>3.6137974027090722E-2</v>
      </c>
      <c r="AT38">
        <v>16095.64128256513</v>
      </c>
    </row>
    <row r="39" spans="2:46" x14ac:dyDescent="0.3">
      <c r="B39" t="s">
        <v>954</v>
      </c>
      <c r="C39">
        <v>0</v>
      </c>
      <c r="D39">
        <v>0</v>
      </c>
      <c r="E39">
        <v>1.1463588454830179E-3</v>
      </c>
      <c r="F39">
        <v>6.7611197629809702E-4</v>
      </c>
      <c r="G39">
        <v>6.9484655471916616E-4</v>
      </c>
      <c r="H39">
        <v>2.6166859368344187E-3</v>
      </c>
      <c r="I39">
        <v>3.4010472391290486E-4</v>
      </c>
      <c r="J39">
        <v>8.3452211126961481E-4</v>
      </c>
      <c r="K39">
        <v>9.9478999814530691E-4</v>
      </c>
      <c r="L39">
        <v>8.1890500701918578E-4</v>
      </c>
      <c r="M39">
        <v>2.1785218994585577E-4</v>
      </c>
      <c r="N39">
        <v>6.9968620134000514E-4</v>
      </c>
      <c r="O39">
        <v>1.0669121261885088E-3</v>
      </c>
      <c r="P39">
        <v>1.2275872330927758E-3</v>
      </c>
      <c r="Q39">
        <v>5.2401746724890829E-4</v>
      </c>
      <c r="R39">
        <v>5.8869857837248708E-4</v>
      </c>
      <c r="S39">
        <v>4.5149340125028945E-3</v>
      </c>
      <c r="T39">
        <v>5.3197578500097651E-4</v>
      </c>
      <c r="U39">
        <v>3.8090580340558003E-4</v>
      </c>
      <c r="V39">
        <v>6.5460447092466944E-3</v>
      </c>
      <c r="W39">
        <v>3.784720292030315E-3</v>
      </c>
      <c r="X39">
        <v>8.0150351003261289E-4</v>
      </c>
      <c r="Y39">
        <v>8.83198854495406E-3</v>
      </c>
      <c r="Z39">
        <v>3.163884603659945E-3</v>
      </c>
      <c r="AA39">
        <v>1.0434995070949483E-3</v>
      </c>
      <c r="AB39">
        <v>6.0727058741337665E-4</v>
      </c>
      <c r="AC39">
        <v>2.1228813559322036E-2</v>
      </c>
      <c r="AD39">
        <v>3.6150464093795805E-2</v>
      </c>
      <c r="AE39">
        <v>2.6782248985721758E-3</v>
      </c>
      <c r="AF39">
        <v>4.4503142052720509E-5</v>
      </c>
      <c r="AG39">
        <v>3.3701336432306796E-3</v>
      </c>
      <c r="AH39">
        <v>3.9264886968239593E-3</v>
      </c>
      <c r="AI39">
        <v>1.8546661462528825E-3</v>
      </c>
      <c r="AJ39">
        <v>0</v>
      </c>
      <c r="AK39">
        <v>3.833351216067512E-4</v>
      </c>
      <c r="AQ39" t="str">
        <f t="shared" si="0"/>
        <v>DOM_C71: Renting of machinery and equipment</v>
      </c>
      <c r="AR39">
        <v>0.42648305084745763</v>
      </c>
      <c r="AS39">
        <v>0.14105932203389829</v>
      </c>
      <c r="AT39">
        <v>16095.64128256513</v>
      </c>
    </row>
    <row r="40" spans="2:46" x14ac:dyDescent="0.3">
      <c r="B40" t="s">
        <v>955</v>
      </c>
      <c r="C40">
        <v>4.4189129474149358E-6</v>
      </c>
      <c r="D40">
        <v>1.7034411214093592E-6</v>
      </c>
      <c r="E40">
        <v>2.3442921175521838E-5</v>
      </c>
      <c r="F40">
        <v>1.5193527557260608E-5</v>
      </c>
      <c r="G40">
        <v>3.860258637328701E-5</v>
      </c>
      <c r="H40">
        <v>3.7120428406255704E-4</v>
      </c>
      <c r="I40">
        <v>1.0628272622278277E-5</v>
      </c>
      <c r="J40">
        <v>4.2796005706134097E-4</v>
      </c>
      <c r="K40">
        <v>2.6977355881906628E-4</v>
      </c>
      <c r="L40">
        <v>1.0027408249214519E-4</v>
      </c>
      <c r="M40">
        <v>9.0328956806818244E-5</v>
      </c>
      <c r="N40">
        <v>3.8164701891273009E-4</v>
      </c>
      <c r="O40">
        <v>8.1587397885003613E-4</v>
      </c>
      <c r="P40">
        <v>2.8643702105498104E-3</v>
      </c>
      <c r="Q40">
        <v>5.93886462882096E-4</v>
      </c>
      <c r="R40">
        <v>3.4208160635158032E-4</v>
      </c>
      <c r="S40">
        <v>3.2414910858995135E-4</v>
      </c>
      <c r="T40">
        <v>9.4274189747008483E-5</v>
      </c>
      <c r="U40">
        <v>8.4645734090128908E-5</v>
      </c>
      <c r="V40">
        <v>2.6036637888949398E-5</v>
      </c>
      <c r="W40">
        <v>1.9108899883261995E-4</v>
      </c>
      <c r="X40">
        <v>1.3819026035045052E-5</v>
      </c>
      <c r="Y40">
        <v>4.5877788155712916E-4</v>
      </c>
      <c r="Z40">
        <v>9.2376192807589635E-4</v>
      </c>
      <c r="AA40">
        <v>4.0043233117789884E-4</v>
      </c>
      <c r="AB40">
        <v>7.5237063927320995E-5</v>
      </c>
      <c r="AC40">
        <v>2.1186440677966101E-4</v>
      </c>
      <c r="AD40">
        <v>0.19113336590131902</v>
      </c>
      <c r="AE40">
        <v>8.7988486766772656E-4</v>
      </c>
      <c r="AF40">
        <v>1.3874508992906982E-4</v>
      </c>
      <c r="AG40">
        <v>7.9023823358512495E-4</v>
      </c>
      <c r="AH40">
        <v>5.9633063048411213E-4</v>
      </c>
      <c r="AI40">
        <v>1.4948055507112785E-4</v>
      </c>
      <c r="AJ40">
        <v>0</v>
      </c>
      <c r="AK40">
        <v>3.1814631736280405E-5</v>
      </c>
      <c r="AQ40" t="str">
        <f t="shared" si="0"/>
        <v>DOM_C72: Computer and related activities</v>
      </c>
      <c r="AR40">
        <v>0.49963361016121161</v>
      </c>
      <c r="AS40">
        <v>0.37774792379091354</v>
      </c>
      <c r="AT40">
        <v>16095.64128256513</v>
      </c>
    </row>
    <row r="41" spans="2:46" x14ac:dyDescent="0.3">
      <c r="B41" t="s">
        <v>956</v>
      </c>
      <c r="C41">
        <v>1.652673442333186E-3</v>
      </c>
      <c r="D41">
        <v>1.0733382506000371E-2</v>
      </c>
      <c r="E41">
        <v>3.6029425554659517E-2</v>
      </c>
      <c r="F41">
        <v>1.9926311391347287E-2</v>
      </c>
      <c r="G41">
        <v>2.8064080293379659E-2</v>
      </c>
      <c r="H41">
        <v>2.9075640479522911E-2</v>
      </c>
      <c r="I41">
        <v>1.3327853868336959E-2</v>
      </c>
      <c r="J41">
        <v>8.7589158345221116E-2</v>
      </c>
      <c r="K41">
        <v>3.4800789087659552E-2</v>
      </c>
      <c r="L41">
        <v>1.9753994250952603E-2</v>
      </c>
      <c r="M41">
        <v>1.181715293755081E-2</v>
      </c>
      <c r="N41">
        <v>1.3919514884233739E-2</v>
      </c>
      <c r="O41">
        <v>2.1244103218518249E-2</v>
      </c>
      <c r="P41">
        <v>2.4812141953723683E-2</v>
      </c>
      <c r="Q41">
        <v>3.2192139737991267E-2</v>
      </c>
      <c r="R41">
        <v>3.4701394579199844E-2</v>
      </c>
      <c r="S41">
        <v>0.11683260013892105</v>
      </c>
      <c r="T41">
        <v>1.5804394524016351E-2</v>
      </c>
      <c r="U41">
        <v>1.2504055941425151E-2</v>
      </c>
      <c r="V41">
        <v>0.10139317709904121</v>
      </c>
      <c r="W41">
        <v>5.6702475586932762E-2</v>
      </c>
      <c r="X41">
        <v>5.148969100657786E-2</v>
      </c>
      <c r="Y41">
        <v>5.4888761793471776E-2</v>
      </c>
      <c r="Z41">
        <v>7.6307354068709407E-2</v>
      </c>
      <c r="AA41">
        <v>1.0721745342004842E-2</v>
      </c>
      <c r="AB41">
        <v>3.450156788667149E-2</v>
      </c>
      <c r="AC41">
        <v>5.3050847457627122E-2</v>
      </c>
      <c r="AD41">
        <v>6.7049340498290186E-2</v>
      </c>
      <c r="AE41">
        <v>4.4514942373567776E-2</v>
      </c>
      <c r="AF41">
        <v>7.3863435564031507E-2</v>
      </c>
      <c r="AG41">
        <v>0.23653689715281814</v>
      </c>
      <c r="AH41">
        <v>0.1618069592559033</v>
      </c>
      <c r="AI41">
        <v>4.4813716778638678E-2</v>
      </c>
      <c r="AJ41">
        <v>0</v>
      </c>
      <c r="AK41">
        <v>1.4930419528943828E-2</v>
      </c>
      <c r="AQ41" t="str">
        <f t="shared" si="0"/>
        <v>DOM_C73T74: R&amp;D and other business activities</v>
      </c>
      <c r="AR41">
        <v>0.42604748485513239</v>
      </c>
      <c r="AS41">
        <v>0.275039956415566</v>
      </c>
      <c r="AT41">
        <v>16095.64128256513</v>
      </c>
    </row>
    <row r="42" spans="2:46" x14ac:dyDescent="0.3">
      <c r="B42" t="s">
        <v>957</v>
      </c>
      <c r="C42">
        <v>0</v>
      </c>
      <c r="D42">
        <v>0</v>
      </c>
      <c r="E42">
        <v>0</v>
      </c>
      <c r="F42">
        <v>0</v>
      </c>
      <c r="G42">
        <v>0</v>
      </c>
      <c r="H42">
        <v>0</v>
      </c>
      <c r="I42">
        <v>0</v>
      </c>
      <c r="J42">
        <v>0</v>
      </c>
      <c r="K42">
        <v>0</v>
      </c>
      <c r="L42">
        <v>0</v>
      </c>
      <c r="M42">
        <v>0</v>
      </c>
      <c r="N42">
        <v>0</v>
      </c>
      <c r="O42">
        <v>0</v>
      </c>
      <c r="P42">
        <v>0</v>
      </c>
      <c r="Q42">
        <v>0</v>
      </c>
      <c r="R42">
        <v>0</v>
      </c>
      <c r="S42">
        <v>4.1676313961565178E-4</v>
      </c>
      <c r="T42">
        <v>0</v>
      </c>
      <c r="U42">
        <v>0</v>
      </c>
      <c r="V42">
        <v>0</v>
      </c>
      <c r="W42">
        <v>0</v>
      </c>
      <c r="X42">
        <v>0</v>
      </c>
      <c r="Y42">
        <v>6.4393487411381809E-4</v>
      </c>
      <c r="Z42">
        <v>8.5447978347020408E-4</v>
      </c>
      <c r="AA42">
        <v>4.0721931984193099E-5</v>
      </c>
      <c r="AB42">
        <v>0</v>
      </c>
      <c r="AC42">
        <v>0</v>
      </c>
      <c r="AD42">
        <v>3.6638983878847092E-4</v>
      </c>
      <c r="AE42">
        <v>0</v>
      </c>
      <c r="AF42">
        <v>2.84466701832875E-2</v>
      </c>
      <c r="AG42">
        <v>0</v>
      </c>
      <c r="AH42">
        <v>1.479209745746304E-2</v>
      </c>
      <c r="AI42">
        <v>3.8754217981403512E-5</v>
      </c>
      <c r="AJ42">
        <v>0</v>
      </c>
      <c r="AK42">
        <v>0.23074684536092765</v>
      </c>
      <c r="AQ42" t="str">
        <f t="shared" si="0"/>
        <v>DOM_C75: Public administration and defence; compulsory social security</v>
      </c>
      <c r="AR42">
        <v>0.618982422567805</v>
      </c>
      <c r="AS42">
        <v>0.54595931103900441</v>
      </c>
      <c r="AT42">
        <v>16814.639175257733</v>
      </c>
    </row>
    <row r="43" spans="2:46" x14ac:dyDescent="0.3">
      <c r="B43" t="s">
        <v>958</v>
      </c>
      <c r="C43">
        <v>0</v>
      </c>
      <c r="D43">
        <v>0</v>
      </c>
      <c r="E43">
        <v>2.3442921175521838E-5</v>
      </c>
      <c r="F43">
        <v>2.2790291335890908E-5</v>
      </c>
      <c r="G43">
        <v>3.860258637328701E-5</v>
      </c>
      <c r="H43">
        <v>3.042658066086533E-5</v>
      </c>
      <c r="I43">
        <v>1.0628272622278277E-5</v>
      </c>
      <c r="J43">
        <v>4.2796005706134094E-5</v>
      </c>
      <c r="K43">
        <v>5.058254227857492E-5</v>
      </c>
      <c r="L43">
        <v>1.6712347082024198E-5</v>
      </c>
      <c r="M43">
        <v>1.0626936094919794E-5</v>
      </c>
      <c r="N43">
        <v>1.0601306080909169E-5</v>
      </c>
      <c r="O43">
        <v>5.2299614028848473E-5</v>
      </c>
      <c r="P43">
        <v>3.7199613124023517E-5</v>
      </c>
      <c r="Q43">
        <v>9.7816593886462886E-4</v>
      </c>
      <c r="R43">
        <v>1.5910772388445596E-5</v>
      </c>
      <c r="S43">
        <v>1.1576753878212549E-4</v>
      </c>
      <c r="T43">
        <v>6.7338706962148919E-6</v>
      </c>
      <c r="U43">
        <v>4.2322867045064454E-5</v>
      </c>
      <c r="V43">
        <v>0</v>
      </c>
      <c r="W43">
        <v>4.0534030055404233E-5</v>
      </c>
      <c r="X43">
        <v>4.1457078105135152E-5</v>
      </c>
      <c r="Y43">
        <v>1.4606829412805455E-4</v>
      </c>
      <c r="Z43">
        <v>4.1569286763415336E-5</v>
      </c>
      <c r="AA43">
        <v>2.5790556923322295E-4</v>
      </c>
      <c r="AB43">
        <v>7.5237063927320995E-5</v>
      </c>
      <c r="AC43">
        <v>4.2372881355932206E-5</v>
      </c>
      <c r="AD43">
        <v>4.2745481191988274E-3</v>
      </c>
      <c r="AE43">
        <v>2.9409850371359629E-4</v>
      </c>
      <c r="AF43">
        <v>0</v>
      </c>
      <c r="AG43">
        <v>1.1621150493898897E-4</v>
      </c>
      <c r="AH43">
        <v>6.9700982783857252E-5</v>
      </c>
      <c r="AI43">
        <v>1.1349449551696742E-4</v>
      </c>
      <c r="AJ43">
        <v>0</v>
      </c>
      <c r="AK43">
        <v>1.3207750792870527E-2</v>
      </c>
      <c r="AQ43" t="str">
        <f t="shared" si="0"/>
        <v>DOM_C80: Education</v>
      </c>
      <c r="AR43">
        <v>0.5101452643811738</v>
      </c>
      <c r="AS43">
        <v>0.25880302149912843</v>
      </c>
      <c r="AT43">
        <v>16814.639175257733</v>
      </c>
    </row>
    <row r="44" spans="2:46" x14ac:dyDescent="0.3">
      <c r="B44" t="s">
        <v>959</v>
      </c>
      <c r="C44">
        <v>5.258506407423774E-3</v>
      </c>
      <c r="D44">
        <v>0</v>
      </c>
      <c r="E44">
        <v>0</v>
      </c>
      <c r="F44">
        <v>0</v>
      </c>
      <c r="G44">
        <v>0</v>
      </c>
      <c r="H44">
        <v>0</v>
      </c>
      <c r="I44">
        <v>0</v>
      </c>
      <c r="J44">
        <v>0</v>
      </c>
      <c r="K44">
        <v>0</v>
      </c>
      <c r="L44">
        <v>0</v>
      </c>
      <c r="M44">
        <v>0</v>
      </c>
      <c r="N44">
        <v>0</v>
      </c>
      <c r="O44">
        <v>0</v>
      </c>
      <c r="P44">
        <v>0</v>
      </c>
      <c r="Q44">
        <v>0</v>
      </c>
      <c r="R44">
        <v>0</v>
      </c>
      <c r="S44">
        <v>0</v>
      </c>
      <c r="T44">
        <v>0</v>
      </c>
      <c r="U44">
        <v>4.2322867045064454E-5</v>
      </c>
      <c r="V44">
        <v>0</v>
      </c>
      <c r="W44">
        <v>0</v>
      </c>
      <c r="X44">
        <v>0</v>
      </c>
      <c r="Y44">
        <v>7.2005497105379014E-4</v>
      </c>
      <c r="Z44">
        <v>9.607124051989322E-4</v>
      </c>
      <c r="AA44">
        <v>1.0468930014269644E-3</v>
      </c>
      <c r="AB44">
        <v>6.661167195565313E-3</v>
      </c>
      <c r="AC44">
        <v>6.0169491525423726E-3</v>
      </c>
      <c r="AD44">
        <v>0</v>
      </c>
      <c r="AE44">
        <v>9.2761560843435953E-3</v>
      </c>
      <c r="AF44">
        <v>5.8560899277609281E-3</v>
      </c>
      <c r="AG44">
        <v>1.1133062173155142E-2</v>
      </c>
      <c r="AH44">
        <v>7.2798804240917583E-4</v>
      </c>
      <c r="AI44">
        <v>1.6691995316275941E-3</v>
      </c>
      <c r="AJ44">
        <v>0</v>
      </c>
      <c r="AK44">
        <v>3.5414363744794251E-2</v>
      </c>
      <c r="AQ44" t="str">
        <f t="shared" si="0"/>
        <v>DOM_C85: Health and social work</v>
      </c>
      <c r="AR44">
        <v>0.46203232576690439</v>
      </c>
      <c r="AS44">
        <v>0.20389086375006776</v>
      </c>
      <c r="AT44">
        <v>16814.639175257733</v>
      </c>
    </row>
    <row r="45" spans="2:46" x14ac:dyDescent="0.3">
      <c r="B45" t="s">
        <v>960</v>
      </c>
      <c r="C45">
        <v>1.1900132567388423E-2</v>
      </c>
      <c r="D45">
        <v>1.8012186417782565E-2</v>
      </c>
      <c r="E45">
        <v>5.6204403518313607E-2</v>
      </c>
      <c r="F45">
        <v>7.5602993124928783E-2</v>
      </c>
      <c r="G45">
        <v>5.7826674387183946E-2</v>
      </c>
      <c r="H45">
        <v>0.10243412645286923</v>
      </c>
      <c r="I45">
        <v>2.7268604791225302E-2</v>
      </c>
      <c r="J45">
        <v>6.7689015691868762E-2</v>
      </c>
      <c r="K45">
        <v>7.6868603416007694E-2</v>
      </c>
      <c r="L45">
        <v>4.0176482385186174E-2</v>
      </c>
      <c r="M45">
        <v>3.1620448350433851E-2</v>
      </c>
      <c r="N45">
        <v>4.202357730472394E-2</v>
      </c>
      <c r="O45">
        <v>5.8439588715835288E-2</v>
      </c>
      <c r="P45">
        <v>5.2302656052377057E-2</v>
      </c>
      <c r="Q45">
        <v>6.2131004366812223E-2</v>
      </c>
      <c r="R45">
        <v>8.1518842332201025E-2</v>
      </c>
      <c r="S45">
        <v>1.5744385274369067E-3</v>
      </c>
      <c r="T45">
        <v>3.5938667905698878E-2</v>
      </c>
      <c r="U45">
        <v>8.558624224668589E-4</v>
      </c>
      <c r="V45">
        <v>1.1931289312611061E-2</v>
      </c>
      <c r="W45">
        <v>1.7441214075268219E-3</v>
      </c>
      <c r="X45">
        <v>2.9323973246365598E-2</v>
      </c>
      <c r="Y45">
        <v>3.3562790850775806E-2</v>
      </c>
      <c r="Z45">
        <v>4.4742408986356043E-2</v>
      </c>
      <c r="AA45">
        <v>9.1115322814632068E-4</v>
      </c>
      <c r="AB45">
        <v>3.5691925719521601E-2</v>
      </c>
      <c r="AC45">
        <v>3.3305084745762707E-2</v>
      </c>
      <c r="AD45">
        <v>1.1480214948705424E-2</v>
      </c>
      <c r="AE45">
        <v>4.9999156274784427E-2</v>
      </c>
      <c r="AF45">
        <v>4.6257089415974789E-3</v>
      </c>
      <c r="AG45">
        <v>2.3149331783846601E-2</v>
      </c>
      <c r="AH45">
        <v>4.824856919371452E-3</v>
      </c>
      <c r="AI45">
        <v>1.0117619051573559E-2</v>
      </c>
      <c r="AJ45">
        <v>0</v>
      </c>
      <c r="AK45">
        <v>4.6137454180692136E-2</v>
      </c>
      <c r="AQ45" t="str">
        <f t="shared" si="0"/>
        <v>DOM_C90T93: Other community, social and personal services</v>
      </c>
      <c r="AR45">
        <v>0.70378767117599683</v>
      </c>
      <c r="AS45">
        <v>0.39138438371104856</v>
      </c>
      <c r="AT45">
        <v>16814.639175257733</v>
      </c>
    </row>
    <row r="46" spans="2:46" x14ac:dyDescent="0.3">
      <c r="B46" t="s">
        <v>961</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Q46" t="str">
        <f t="shared" si="0"/>
        <v>DOM_C95: Private households with employed persons</v>
      </c>
      <c r="AR46">
        <v>0</v>
      </c>
      <c r="AS46">
        <v>0</v>
      </c>
      <c r="AT46">
        <v>16814.639175257733</v>
      </c>
    </row>
    <row r="47" spans="2:46" x14ac:dyDescent="0.3">
      <c r="B47" t="s">
        <v>305</v>
      </c>
      <c r="C47">
        <v>0.12388422448077772</v>
      </c>
      <c r="D47">
        <v>0.20179474556551691</v>
      </c>
      <c r="E47">
        <v>0.13561729900039382</v>
      </c>
      <c r="F47">
        <v>0.13375621985034375</v>
      </c>
      <c r="G47">
        <v>0.22065238370970855</v>
      </c>
      <c r="H47">
        <v>0.19149272804722206</v>
      </c>
      <c r="I47">
        <v>4.0231554632864035E-2</v>
      </c>
      <c r="J47">
        <v>0.16134094151212552</v>
      </c>
      <c r="K47">
        <v>0.27801851321047399</v>
      </c>
      <c r="L47">
        <v>0.14863961494752323</v>
      </c>
      <c r="M47">
        <v>0.10270402388935236</v>
      </c>
      <c r="N47">
        <v>0.24410567381901452</v>
      </c>
      <c r="O47">
        <v>0.24330826438500885</v>
      </c>
      <c r="P47">
        <v>0.17792574957220447</v>
      </c>
      <c r="Q47">
        <v>0.19191266375545851</v>
      </c>
      <c r="R47">
        <v>0.17750057676549907</v>
      </c>
      <c r="S47">
        <v>0.13026163463764762</v>
      </c>
      <c r="T47">
        <v>0.10384302000632983</v>
      </c>
      <c r="U47">
        <v>0.17767139585518055</v>
      </c>
      <c r="V47">
        <v>0.13428829935190467</v>
      </c>
      <c r="W47">
        <v>0.28199640521059166</v>
      </c>
      <c r="X47">
        <v>0.17225415952683656</v>
      </c>
      <c r="Y47">
        <v>0.1842106345947325</v>
      </c>
      <c r="Z47">
        <v>0.13288777216335806</v>
      </c>
      <c r="AA47">
        <v>0.2923648074276804</v>
      </c>
      <c r="AB47">
        <v>3.6137974027090722E-2</v>
      </c>
      <c r="AC47">
        <v>0.14105932203389829</v>
      </c>
      <c r="AD47">
        <v>0.37774792379091354</v>
      </c>
      <c r="AE47">
        <v>0.275039956415566</v>
      </c>
      <c r="AF47">
        <v>0.54595931103900441</v>
      </c>
      <c r="AG47">
        <v>0.25880302149912843</v>
      </c>
      <c r="AH47">
        <v>0.20389086375006776</v>
      </c>
      <c r="AI47">
        <v>0.39138438371104856</v>
      </c>
      <c r="AJ47">
        <v>0</v>
      </c>
      <c r="AK47">
        <v>0</v>
      </c>
    </row>
    <row r="48" spans="2:46" x14ac:dyDescent="0.3">
      <c r="B48" t="s">
        <v>964</v>
      </c>
      <c r="C48">
        <v>0.40384887317719842</v>
      </c>
      <c r="D48">
        <v>0.59559456057181115</v>
      </c>
      <c r="E48">
        <v>0.26195354550739858</v>
      </c>
      <c r="F48">
        <v>0.13309530140160292</v>
      </c>
      <c r="G48">
        <v>0.2650453580389886</v>
      </c>
      <c r="H48">
        <v>0.22970851335726891</v>
      </c>
      <c r="I48">
        <v>0.21217220635854123</v>
      </c>
      <c r="J48">
        <v>0.23171897289586305</v>
      </c>
      <c r="K48">
        <v>0.29452528284071561</v>
      </c>
      <c r="L48">
        <v>0.32976803262250148</v>
      </c>
      <c r="M48">
        <v>0.15953687812498341</v>
      </c>
      <c r="N48">
        <v>0.2627957764396574</v>
      </c>
      <c r="O48">
        <v>0.30389213727602693</v>
      </c>
      <c r="P48">
        <v>0.25451975299456892</v>
      </c>
      <c r="Q48">
        <v>0.1881048034934498</v>
      </c>
      <c r="R48">
        <v>0.24178009721481927</v>
      </c>
      <c r="S48">
        <v>0.12759898124565872</v>
      </c>
      <c r="T48">
        <v>0.2675770859847949</v>
      </c>
      <c r="U48">
        <v>0.54372657546872583</v>
      </c>
      <c r="V48">
        <v>0.29775065145837715</v>
      </c>
      <c r="W48">
        <v>0.58726629236385208</v>
      </c>
      <c r="X48">
        <v>0.44906307003482393</v>
      </c>
      <c r="Y48">
        <v>0.52880837074190346</v>
      </c>
      <c r="Z48">
        <v>0.40608112477252362</v>
      </c>
      <c r="AA48">
        <v>0.58192319504278345</v>
      </c>
      <c r="AB48">
        <v>0.58803408238995913</v>
      </c>
      <c r="AC48">
        <v>0.42648305084745763</v>
      </c>
      <c r="AD48">
        <v>0.49963361016121161</v>
      </c>
      <c r="AE48">
        <v>0.42604748485513239</v>
      </c>
      <c r="AF48">
        <v>0.618982422567805</v>
      </c>
      <c r="AG48">
        <v>0.5101452643811738</v>
      </c>
      <c r="AH48">
        <v>0.46203232576690439</v>
      </c>
      <c r="AI48">
        <v>0.70378767117599683</v>
      </c>
      <c r="AJ48">
        <v>0</v>
      </c>
      <c r="AK48">
        <v>0</v>
      </c>
    </row>
    <row r="51" spans="2:46" x14ac:dyDescent="0.3">
      <c r="AT51" t="s">
        <v>584</v>
      </c>
    </row>
    <row r="56" spans="2:46" x14ac:dyDescent="0.3">
      <c r="B56" t="s">
        <v>75</v>
      </c>
    </row>
    <row r="57" spans="2:46" x14ac:dyDescent="0.3">
      <c r="C57" t="s">
        <v>928</v>
      </c>
      <c r="D57" t="s">
        <v>929</v>
      </c>
      <c r="E57" t="s">
        <v>930</v>
      </c>
      <c r="F57" t="s">
        <v>931</v>
      </c>
      <c r="G57" t="s">
        <v>932</v>
      </c>
      <c r="H57" t="s">
        <v>933</v>
      </c>
      <c r="I57" t="s">
        <v>934</v>
      </c>
      <c r="J57" t="s">
        <v>935</v>
      </c>
      <c r="K57" t="s">
        <v>936</v>
      </c>
      <c r="L57" t="s">
        <v>937</v>
      </c>
      <c r="M57" t="s">
        <v>938</v>
      </c>
      <c r="N57" t="s">
        <v>939</v>
      </c>
      <c r="O57" t="s">
        <v>940</v>
      </c>
      <c r="P57" t="s">
        <v>941</v>
      </c>
      <c r="Q57" t="s">
        <v>942</v>
      </c>
      <c r="R57" t="s">
        <v>943</v>
      </c>
      <c r="S57" t="s">
        <v>944</v>
      </c>
      <c r="T57" t="s">
        <v>945</v>
      </c>
      <c r="U57" t="s">
        <v>946</v>
      </c>
      <c r="V57" t="s">
        <v>947</v>
      </c>
      <c r="W57" t="s">
        <v>948</v>
      </c>
      <c r="X57" t="s">
        <v>949</v>
      </c>
      <c r="Y57" t="s">
        <v>950</v>
      </c>
      <c r="Z57" t="s">
        <v>951</v>
      </c>
      <c r="AA57" t="s">
        <v>952</v>
      </c>
      <c r="AB57" t="s">
        <v>953</v>
      </c>
      <c r="AC57" t="s">
        <v>954</v>
      </c>
      <c r="AD57" t="s">
        <v>955</v>
      </c>
      <c r="AE57" t="s">
        <v>956</v>
      </c>
      <c r="AF57" t="s">
        <v>957</v>
      </c>
      <c r="AG57" t="s">
        <v>958</v>
      </c>
      <c r="AH57" t="s">
        <v>959</v>
      </c>
      <c r="AI57" t="s">
        <v>960</v>
      </c>
      <c r="AJ57" t="s">
        <v>961</v>
      </c>
    </row>
    <row r="58" spans="2:46" x14ac:dyDescent="0.3">
      <c r="B58" t="s">
        <v>928</v>
      </c>
      <c r="C58">
        <v>1.0444638200179919</v>
      </c>
      <c r="D58">
        <v>3.7172256768809066E-3</v>
      </c>
      <c r="E58">
        <v>0.22001822417446548</v>
      </c>
      <c r="F58">
        <v>0.13348672384129084</v>
      </c>
      <c r="G58">
        <v>0.20916362400454944</v>
      </c>
      <c r="H58">
        <v>0.10011231342060989</v>
      </c>
      <c r="I58">
        <v>4.681856452682636E-3</v>
      </c>
      <c r="J58">
        <v>2.0193227754602382E-2</v>
      </c>
      <c r="K58">
        <v>3.3347090294094946E-2</v>
      </c>
      <c r="L58">
        <v>5.6644020068226395E-3</v>
      </c>
      <c r="M58">
        <v>4.7187505288514122E-3</v>
      </c>
      <c r="N58">
        <v>5.4029803693897869E-3</v>
      </c>
      <c r="O58">
        <v>6.2830366922617823E-3</v>
      </c>
      <c r="P58">
        <v>5.6393351968573972E-3</v>
      </c>
      <c r="Q58">
        <v>6.9154441398595603E-3</v>
      </c>
      <c r="R58">
        <v>1.0731897833197357E-2</v>
      </c>
      <c r="S58">
        <v>7.5242870601987828E-3</v>
      </c>
      <c r="T58">
        <v>4.4313510910135918E-2</v>
      </c>
      <c r="U58">
        <v>1.5926554779135179E-3</v>
      </c>
      <c r="V58">
        <v>7.0592088463753361E-3</v>
      </c>
      <c r="W58">
        <v>8.4742086113608374E-3</v>
      </c>
      <c r="X58">
        <v>3.6400336268097654E-2</v>
      </c>
      <c r="Y58">
        <v>5.6959549317825049E-3</v>
      </c>
      <c r="Z58">
        <v>8.5528863263914755E-3</v>
      </c>
      <c r="AA58">
        <v>1.050738177467748E-3</v>
      </c>
      <c r="AB58">
        <v>6.1493069683876108E-3</v>
      </c>
      <c r="AC58">
        <v>9.1605786148457949E-3</v>
      </c>
      <c r="AD58">
        <v>3.565790227467289E-3</v>
      </c>
      <c r="AE58">
        <v>9.6807173154586958E-3</v>
      </c>
      <c r="AF58">
        <v>4.6754125680910519E-3</v>
      </c>
      <c r="AG58">
        <v>8.2790551054962268E-3</v>
      </c>
      <c r="AH58">
        <v>1.1168985670028369E-2</v>
      </c>
      <c r="AI58">
        <v>1.5079105786482246E-2</v>
      </c>
      <c r="AJ58">
        <v>0</v>
      </c>
    </row>
    <row r="59" spans="2:46" x14ac:dyDescent="0.3">
      <c r="B59" t="s">
        <v>929</v>
      </c>
      <c r="C59">
        <v>2.4731160434934688E-2</v>
      </c>
      <c r="D59">
        <v>1.0290903652880845</v>
      </c>
      <c r="E59">
        <v>2.2666684114209499E-2</v>
      </c>
      <c r="F59">
        <v>3.24406431383268E-2</v>
      </c>
      <c r="G59">
        <v>3.8824118762134936E-2</v>
      </c>
      <c r="H59">
        <v>5.5408840796392009E-2</v>
      </c>
      <c r="I59">
        <v>0.27906526736895793</v>
      </c>
      <c r="J59">
        <v>5.2679010305433913E-2</v>
      </c>
      <c r="K59">
        <v>6.008456568307121E-2</v>
      </c>
      <c r="L59">
        <v>0.18161893580297359</v>
      </c>
      <c r="M59">
        <v>0.29321574228317454</v>
      </c>
      <c r="N59">
        <v>0.22550604508702032</v>
      </c>
      <c r="O59">
        <v>0.12908953679502605</v>
      </c>
      <c r="P59">
        <v>9.0963382427930436E-2</v>
      </c>
      <c r="Q59">
        <v>0.17225590778340935</v>
      </c>
      <c r="R59">
        <v>0.10085939247547394</v>
      </c>
      <c r="S59">
        <v>6.0191674611368762E-2</v>
      </c>
      <c r="T59">
        <v>0.1096446001212901</v>
      </c>
      <c r="U59">
        <v>0.13587145250085267</v>
      </c>
      <c r="V59">
        <v>7.9044577572157951E-2</v>
      </c>
      <c r="W59">
        <v>1.3344909857623313E-2</v>
      </c>
      <c r="X59">
        <v>1.6254960513432514E-2</v>
      </c>
      <c r="Y59">
        <v>2.1056387694195104E-2</v>
      </c>
      <c r="Z59">
        <v>3.1441717635830868E-2</v>
      </c>
      <c r="AA59">
        <v>2.8007433251461926E-3</v>
      </c>
      <c r="AB59">
        <v>1.4022943756273056E-2</v>
      </c>
      <c r="AC59">
        <v>1.5643618377703453E-2</v>
      </c>
      <c r="AD59">
        <v>8.723713904409805E-3</v>
      </c>
      <c r="AE59">
        <v>1.9664943612900606E-2</v>
      </c>
      <c r="AF59">
        <v>1.5165937210204341E-2</v>
      </c>
      <c r="AG59">
        <v>1.7853632879197133E-2</v>
      </c>
      <c r="AH59">
        <v>2.3208034276746954E-2</v>
      </c>
      <c r="AI59">
        <v>1.6911006944734037E-2</v>
      </c>
      <c r="AJ59">
        <v>0</v>
      </c>
    </row>
    <row r="60" spans="2:46" x14ac:dyDescent="0.3">
      <c r="B60" t="s">
        <v>930</v>
      </c>
      <c r="C60">
        <v>0.11965050841059507</v>
      </c>
      <c r="D60">
        <v>4.5570641567419731E-3</v>
      </c>
      <c r="E60">
        <v>1.1955454893651574</v>
      </c>
      <c r="F60">
        <v>2.1041851019778471E-2</v>
      </c>
      <c r="G60">
        <v>2.8412722509218318E-2</v>
      </c>
      <c r="H60">
        <v>2.106266094888393E-2</v>
      </c>
      <c r="I60">
        <v>6.3748918651232479E-3</v>
      </c>
      <c r="J60">
        <v>3.8434357044113431E-2</v>
      </c>
      <c r="K60">
        <v>9.8323030713755449E-3</v>
      </c>
      <c r="L60">
        <v>4.3152524376147529E-3</v>
      </c>
      <c r="M60">
        <v>4.2846469506091778E-3</v>
      </c>
      <c r="N60">
        <v>4.5270108991303949E-3</v>
      </c>
      <c r="O60">
        <v>5.0553590481856947E-3</v>
      </c>
      <c r="P60">
        <v>4.4837598467730297E-3</v>
      </c>
      <c r="Q60">
        <v>5.2891713022297114E-3</v>
      </c>
      <c r="R60">
        <v>5.9522873053562417E-3</v>
      </c>
      <c r="S60">
        <v>5.1207166079477017E-3</v>
      </c>
      <c r="T60">
        <v>2.1434930935502691E-2</v>
      </c>
      <c r="U60">
        <v>2.0991830456447004E-3</v>
      </c>
      <c r="V60">
        <v>5.5129171430195641E-3</v>
      </c>
      <c r="W60">
        <v>6.834727465469718E-3</v>
      </c>
      <c r="X60">
        <v>0.15700090000468039</v>
      </c>
      <c r="Y60">
        <v>1.1632780548886692E-2</v>
      </c>
      <c r="Z60">
        <v>1.7908174316257228E-2</v>
      </c>
      <c r="AA60">
        <v>1.0485307966633926E-3</v>
      </c>
      <c r="AB60">
        <v>7.4747024314994453E-3</v>
      </c>
      <c r="AC60">
        <v>1.2803683328918776E-2</v>
      </c>
      <c r="AD60">
        <v>4.4093898967664975E-3</v>
      </c>
      <c r="AE60">
        <v>1.2821460033927201E-2</v>
      </c>
      <c r="AF60">
        <v>8.7066425814768082E-3</v>
      </c>
      <c r="AG60">
        <v>1.0903770658980062E-2</v>
      </c>
      <c r="AH60">
        <v>1.3835572310530515E-2</v>
      </c>
      <c r="AI60">
        <v>2.2676724200960393E-2</v>
      </c>
      <c r="AJ60">
        <v>0</v>
      </c>
    </row>
    <row r="61" spans="2:46" x14ac:dyDescent="0.3">
      <c r="B61" t="s">
        <v>931</v>
      </c>
      <c r="C61">
        <v>1.2451676579379713E-2</v>
      </c>
      <c r="D61">
        <v>5.6100112388323114E-3</v>
      </c>
      <c r="E61">
        <v>5.1283693264749797E-3</v>
      </c>
      <c r="F61">
        <v>1.212731083370562</v>
      </c>
      <c r="G61">
        <v>6.0135368773628411E-3</v>
      </c>
      <c r="H61">
        <v>1.2696415648215371E-2</v>
      </c>
      <c r="I61">
        <v>2.7101525236957131E-3</v>
      </c>
      <c r="J61">
        <v>8.665343532628593E-3</v>
      </c>
      <c r="K61">
        <v>1.9992241988420041E-2</v>
      </c>
      <c r="L61">
        <v>2.3463860917170023E-3</v>
      </c>
      <c r="M61">
        <v>3.3845802549840238E-3</v>
      </c>
      <c r="N61">
        <v>3.0992129539347828E-3</v>
      </c>
      <c r="O61">
        <v>4.0615422112962839E-3</v>
      </c>
      <c r="P61">
        <v>6.5496738268540234E-3</v>
      </c>
      <c r="Q61">
        <v>3.745511024849608E-3</v>
      </c>
      <c r="R61">
        <v>3.8669983657406218E-2</v>
      </c>
      <c r="S61">
        <v>1.0031552559199899E-2</v>
      </c>
      <c r="T61">
        <v>2.2988309951486079E-2</v>
      </c>
      <c r="U61">
        <v>1.3062140029506751E-3</v>
      </c>
      <c r="V61">
        <v>1.0795770561539332E-2</v>
      </c>
      <c r="W61">
        <v>4.1983429955899489E-3</v>
      </c>
      <c r="X61">
        <v>3.6100184948456857E-3</v>
      </c>
      <c r="Y61">
        <v>4.920374767083892E-3</v>
      </c>
      <c r="Z61">
        <v>7.9813169079625181E-3</v>
      </c>
      <c r="AA61">
        <v>5.3843545059196259E-4</v>
      </c>
      <c r="AB61">
        <v>1.9333766143579977E-3</v>
      </c>
      <c r="AC61">
        <v>2.7325170129061174E-3</v>
      </c>
      <c r="AD61">
        <v>1.547300747985764E-3</v>
      </c>
      <c r="AE61">
        <v>3.2679700908044645E-3</v>
      </c>
      <c r="AF61">
        <v>3.7575949579670685E-3</v>
      </c>
      <c r="AG61">
        <v>7.6530332623102057E-3</v>
      </c>
      <c r="AH61">
        <v>1.2878062757350121E-2</v>
      </c>
      <c r="AI61">
        <v>7.3780998717299841E-3</v>
      </c>
      <c r="AJ61">
        <v>0</v>
      </c>
    </row>
    <row r="62" spans="2:46" x14ac:dyDescent="0.3">
      <c r="B62" t="s">
        <v>932</v>
      </c>
      <c r="C62">
        <v>3.9247461878805616E-3</v>
      </c>
      <c r="D62">
        <v>4.856661794183397E-3</v>
      </c>
      <c r="E62">
        <v>9.2713149559343032E-3</v>
      </c>
      <c r="F62">
        <v>4.4521660735743034E-3</v>
      </c>
      <c r="G62">
        <v>1.1097035670476838</v>
      </c>
      <c r="H62">
        <v>7.7182928997711082E-3</v>
      </c>
      <c r="I62">
        <v>4.8443988653641724E-3</v>
      </c>
      <c r="J62">
        <v>1.0885478516717905E-2</v>
      </c>
      <c r="K62">
        <v>3.2571553676967405E-3</v>
      </c>
      <c r="L62">
        <v>5.864029139210164E-3</v>
      </c>
      <c r="M62">
        <v>3.8454097058351752E-3</v>
      </c>
      <c r="N62">
        <v>4.6070332160713743E-3</v>
      </c>
      <c r="O62">
        <v>3.1883614777248248E-3</v>
      </c>
      <c r="P62">
        <v>4.1026525517977403E-3</v>
      </c>
      <c r="Q62">
        <v>2.8840675814723669E-3</v>
      </c>
      <c r="R62">
        <v>5.2199509192589547E-3</v>
      </c>
      <c r="S62">
        <v>1.3651378940490327E-2</v>
      </c>
      <c r="T62">
        <v>3.1788884156972876E-2</v>
      </c>
      <c r="U62">
        <v>1.4418773224500971E-3</v>
      </c>
      <c r="V62">
        <v>9.2792156258298224E-3</v>
      </c>
      <c r="W62">
        <v>3.1896947280896245E-3</v>
      </c>
      <c r="X62">
        <v>2.7395727109941889E-3</v>
      </c>
      <c r="Y62">
        <v>3.1307749895664416E-3</v>
      </c>
      <c r="Z62">
        <v>4.6812086496981894E-3</v>
      </c>
      <c r="AA62">
        <v>4.6394860499777681E-4</v>
      </c>
      <c r="AB62">
        <v>2.2497253425445549E-3</v>
      </c>
      <c r="AC62">
        <v>1.9376398986477859E-3</v>
      </c>
      <c r="AD62">
        <v>9.982350833402983E-4</v>
      </c>
      <c r="AE62">
        <v>2.4268308607623538E-3</v>
      </c>
      <c r="AF62">
        <v>1.8761661988540143E-3</v>
      </c>
      <c r="AG62">
        <v>3.2973538136923226E-3</v>
      </c>
      <c r="AH62">
        <v>4.5110597890236966E-3</v>
      </c>
      <c r="AI62">
        <v>2.9606764958907228E-3</v>
      </c>
      <c r="AJ62">
        <v>0</v>
      </c>
    </row>
    <row r="63" spans="2:46" x14ac:dyDescent="0.3">
      <c r="B63" t="s">
        <v>933</v>
      </c>
      <c r="C63">
        <v>1.6149368949329765E-2</v>
      </c>
      <c r="D63">
        <v>8.4735715991730905E-3</v>
      </c>
      <c r="E63">
        <v>3.774006501539743E-2</v>
      </c>
      <c r="F63">
        <v>3.3142033463477806E-2</v>
      </c>
      <c r="G63">
        <v>2.8583290550346443E-2</v>
      </c>
      <c r="H63">
        <v>1.2695205864791101</v>
      </c>
      <c r="I63">
        <v>1.4019652200119614E-2</v>
      </c>
      <c r="J63">
        <v>5.3129097873130977E-2</v>
      </c>
      <c r="K63">
        <v>2.5845933337422827E-2</v>
      </c>
      <c r="L63">
        <v>1.9951239492912342E-2</v>
      </c>
      <c r="M63">
        <v>1.3737436228370255E-2</v>
      </c>
      <c r="N63">
        <v>1.5518448463600693E-2</v>
      </c>
      <c r="O63">
        <v>1.7680891924096023E-2</v>
      </c>
      <c r="P63">
        <v>1.7905510978489938E-2</v>
      </c>
      <c r="Q63">
        <v>1.9131212365998795E-2</v>
      </c>
      <c r="R63">
        <v>2.3426937766643473E-2</v>
      </c>
      <c r="S63">
        <v>2.7063433810719153E-2</v>
      </c>
      <c r="T63">
        <v>3.0065463085078122E-2</v>
      </c>
      <c r="U63">
        <v>6.6758119507574817E-3</v>
      </c>
      <c r="V63">
        <v>2.4664056516497321E-2</v>
      </c>
      <c r="W63">
        <v>7.4152524037000594E-2</v>
      </c>
      <c r="X63">
        <v>2.0698032453671723E-2</v>
      </c>
      <c r="Y63">
        <v>2.0531812854107018E-2</v>
      </c>
      <c r="Z63">
        <v>3.003959529424292E-2</v>
      </c>
      <c r="AA63">
        <v>5.4024171481345624E-3</v>
      </c>
      <c r="AB63">
        <v>4.3403516435438029E-2</v>
      </c>
      <c r="AC63">
        <v>6.5279898541029807E-2</v>
      </c>
      <c r="AD63">
        <v>2.3897732582380312E-2</v>
      </c>
      <c r="AE63">
        <v>6.83280190364354E-2</v>
      </c>
      <c r="AF63">
        <v>1.8005768064875399E-2</v>
      </c>
      <c r="AG63">
        <v>4.3094279194013319E-2</v>
      </c>
      <c r="AH63">
        <v>5.6266448727331247E-2</v>
      </c>
      <c r="AI63">
        <v>1.5027027893401552E-2</v>
      </c>
      <c r="AJ63">
        <v>0</v>
      </c>
    </row>
    <row r="64" spans="2:46" x14ac:dyDescent="0.3">
      <c r="B64" t="s">
        <v>934</v>
      </c>
      <c r="C64">
        <v>2.8021221683263015E-2</v>
      </c>
      <c r="D64">
        <v>1.5162699122850664E-2</v>
      </c>
      <c r="E64">
        <v>2.4412619941410574E-2</v>
      </c>
      <c r="F64">
        <v>4.565755496898434E-2</v>
      </c>
      <c r="G64">
        <v>1.9452070604230671E-2</v>
      </c>
      <c r="H64">
        <v>2.6199058497021515E-2</v>
      </c>
      <c r="I64">
        <v>1.0573666036635858</v>
      </c>
      <c r="J64">
        <v>7.1410305076121824E-2</v>
      </c>
      <c r="K64">
        <v>0.13110516863676913</v>
      </c>
      <c r="L64">
        <v>1.2209015040750467E-2</v>
      </c>
      <c r="M64">
        <v>2.0272943256024935E-2</v>
      </c>
      <c r="N64">
        <v>2.0541179374035511E-2</v>
      </c>
      <c r="O64">
        <v>1.5686792598512952E-2</v>
      </c>
      <c r="P64">
        <v>1.5360582080757164E-2</v>
      </c>
      <c r="Q64">
        <v>2.7032903490039919E-2</v>
      </c>
      <c r="R64">
        <v>2.1576881752847023E-2</v>
      </c>
      <c r="S64">
        <v>1.1916809042088722E-2</v>
      </c>
      <c r="T64">
        <v>2.0811993701590724E-2</v>
      </c>
      <c r="U64">
        <v>7.4972266139717554E-3</v>
      </c>
      <c r="V64">
        <v>2.6510750914182504E-2</v>
      </c>
      <c r="W64">
        <v>1.5178585880335665E-2</v>
      </c>
      <c r="X64">
        <v>2.1363575465657366E-2</v>
      </c>
      <c r="Y64">
        <v>3.4656676973820431E-2</v>
      </c>
      <c r="Z64">
        <v>5.9694721023262835E-2</v>
      </c>
      <c r="AA64">
        <v>2.5218183469720842E-3</v>
      </c>
      <c r="AB64">
        <v>1.1638779222137498E-2</v>
      </c>
      <c r="AC64">
        <v>1.8526672910643135E-2</v>
      </c>
      <c r="AD64">
        <v>7.0700090886388987E-3</v>
      </c>
      <c r="AE64">
        <v>2.060292174491395E-2</v>
      </c>
      <c r="AF64">
        <v>1.7444960017965663E-2</v>
      </c>
      <c r="AG64">
        <v>1.3577996833953884E-2</v>
      </c>
      <c r="AH64">
        <v>1.7755894118403715E-2</v>
      </c>
      <c r="AI64">
        <v>1.0496371041754221E-2</v>
      </c>
      <c r="AJ64">
        <v>0</v>
      </c>
    </row>
    <row r="65" spans="2:36" x14ac:dyDescent="0.3">
      <c r="B65" t="s">
        <v>935</v>
      </c>
      <c r="C65">
        <v>4.8500782605138446E-2</v>
      </c>
      <c r="D65">
        <v>1.7832716373537935E-2</v>
      </c>
      <c r="E65">
        <v>1.4830390383026562E-2</v>
      </c>
      <c r="F65">
        <v>1.7597556005952919E-2</v>
      </c>
      <c r="G65">
        <v>2.2262843357609322E-2</v>
      </c>
      <c r="H65">
        <v>2.7770637216862334E-2</v>
      </c>
      <c r="I65">
        <v>1.0940185796932695E-2</v>
      </c>
      <c r="J65">
        <v>1.0666625574221968</v>
      </c>
      <c r="K65">
        <v>3.1452318207504701E-2</v>
      </c>
      <c r="L65">
        <v>1.1499919934214212E-2</v>
      </c>
      <c r="M65">
        <v>8.4501229656712938E-3</v>
      </c>
      <c r="N65">
        <v>9.7173444375208504E-3</v>
      </c>
      <c r="O65">
        <v>7.0646433922473316E-3</v>
      </c>
      <c r="P65">
        <v>4.8568496185488353E-3</v>
      </c>
      <c r="Q65">
        <v>9.8241106228590287E-3</v>
      </c>
      <c r="R65">
        <v>1.1132336574286261E-2</v>
      </c>
      <c r="S65">
        <v>1.2424115518308826E-2</v>
      </c>
      <c r="T65">
        <v>1.0350623582810605E-2</v>
      </c>
      <c r="U65">
        <v>5.3285948824203754E-3</v>
      </c>
      <c r="V65">
        <v>1.4124235855706494E-2</v>
      </c>
      <c r="W65">
        <v>6.0529512274364386E-3</v>
      </c>
      <c r="X65">
        <v>8.7201869541625801E-3</v>
      </c>
      <c r="Y65">
        <v>6.4900120285673558E-3</v>
      </c>
      <c r="Z65">
        <v>1.0316597711222982E-2</v>
      </c>
      <c r="AA65">
        <v>9.2777693239305963E-4</v>
      </c>
      <c r="AB65">
        <v>5.8733271828818852E-3</v>
      </c>
      <c r="AC65">
        <v>8.9105461815088254E-3</v>
      </c>
      <c r="AD65">
        <v>2.7308142605070003E-3</v>
      </c>
      <c r="AE65">
        <v>9.4168579422595593E-3</v>
      </c>
      <c r="AF65">
        <v>1.1996152142935597E-2</v>
      </c>
      <c r="AG65">
        <v>1.0858697988985155E-2</v>
      </c>
      <c r="AH65">
        <v>1.7045697472627276E-2</v>
      </c>
      <c r="AI65">
        <v>6.9674375829294078E-3</v>
      </c>
      <c r="AJ65">
        <v>0</v>
      </c>
    </row>
    <row r="66" spans="2:36" x14ac:dyDescent="0.3">
      <c r="B66" t="s">
        <v>936</v>
      </c>
      <c r="C66">
        <v>7.2156323772168338E-3</v>
      </c>
      <c r="D66">
        <v>7.9377659089393832E-3</v>
      </c>
      <c r="E66">
        <v>1.7756412654711964E-2</v>
      </c>
      <c r="F66">
        <v>1.6369647823977981E-2</v>
      </c>
      <c r="G66">
        <v>1.4472158306755573E-2</v>
      </c>
      <c r="H66">
        <v>7.6973495671550365E-3</v>
      </c>
      <c r="I66">
        <v>5.7524064974629474E-3</v>
      </c>
      <c r="J66">
        <v>2.4117920933261254E-2</v>
      </c>
      <c r="K66">
        <v>1.0390057874009577</v>
      </c>
      <c r="L66">
        <v>6.2061706979756265E-3</v>
      </c>
      <c r="M66">
        <v>5.0649948129417076E-3</v>
      </c>
      <c r="N66">
        <v>5.1580062269986028E-3</v>
      </c>
      <c r="O66">
        <v>1.0990503447249637E-2</v>
      </c>
      <c r="P66">
        <v>1.4913548520715809E-2</v>
      </c>
      <c r="Q66">
        <v>1.8106951179309768E-2</v>
      </c>
      <c r="R66">
        <v>2.3780029174202234E-2</v>
      </c>
      <c r="S66">
        <v>1.4109110356552386E-2</v>
      </c>
      <c r="T66">
        <v>2.0170493401096813E-2</v>
      </c>
      <c r="U66">
        <v>2.2148248003481348E-3</v>
      </c>
      <c r="V66">
        <v>2.1615864026400533E-2</v>
      </c>
      <c r="W66">
        <v>1.043909403063443E-2</v>
      </c>
      <c r="X66">
        <v>5.0610255853196099E-3</v>
      </c>
      <c r="Y66">
        <v>9.9360092732953854E-3</v>
      </c>
      <c r="Z66">
        <v>1.6397690716578595E-2</v>
      </c>
      <c r="AA66">
        <v>8.0022783562472418E-4</v>
      </c>
      <c r="AB66">
        <v>3.7455016903209532E-3</v>
      </c>
      <c r="AC66">
        <v>4.0234661550355945E-3</v>
      </c>
      <c r="AD66">
        <v>1.9993856372288801E-3</v>
      </c>
      <c r="AE66">
        <v>5.1275859617554344E-3</v>
      </c>
      <c r="AF66">
        <v>3.2160057008144677E-3</v>
      </c>
      <c r="AG66">
        <v>3.8507903224193167E-3</v>
      </c>
      <c r="AH66">
        <v>4.660953889215857E-3</v>
      </c>
      <c r="AI66">
        <v>5.9943070285890269E-3</v>
      </c>
      <c r="AJ66">
        <v>0</v>
      </c>
    </row>
    <row r="67" spans="2:36" x14ac:dyDescent="0.3">
      <c r="B67" t="s">
        <v>937</v>
      </c>
      <c r="C67">
        <v>3.8679260394480232E-3</v>
      </c>
      <c r="D67">
        <v>3.8539027420648854E-3</v>
      </c>
      <c r="E67">
        <v>7.0961385939566834E-3</v>
      </c>
      <c r="F67">
        <v>3.0926104046233587E-3</v>
      </c>
      <c r="G67">
        <v>6.4802668841686213E-3</v>
      </c>
      <c r="H67">
        <v>4.4847855196228992E-3</v>
      </c>
      <c r="I67">
        <v>3.981982790276316E-3</v>
      </c>
      <c r="J67">
        <v>9.5044746946190885E-3</v>
      </c>
      <c r="K67">
        <v>3.2228312939275847E-3</v>
      </c>
      <c r="L67">
        <v>1.0668473313187132</v>
      </c>
      <c r="M67">
        <v>2.7843848988486743E-3</v>
      </c>
      <c r="N67">
        <v>3.0968275919137549E-3</v>
      </c>
      <c r="O67">
        <v>4.0342911614826855E-3</v>
      </c>
      <c r="P67">
        <v>9.6595324661592572E-3</v>
      </c>
      <c r="Q67">
        <v>4.0607595847839536E-3</v>
      </c>
      <c r="R67">
        <v>1.1016194040405543E-2</v>
      </c>
      <c r="S67">
        <v>3.9511243067366321E-3</v>
      </c>
      <c r="T67">
        <v>6.7066349124321242E-3</v>
      </c>
      <c r="U67">
        <v>1.7254295735120945E-3</v>
      </c>
      <c r="V67">
        <v>9.0647272574507803E-2</v>
      </c>
      <c r="W67">
        <v>2.5872955081698329E-3</v>
      </c>
      <c r="X67">
        <v>4.7578173929653713E-3</v>
      </c>
      <c r="Y67">
        <v>6.1417855411191307E-3</v>
      </c>
      <c r="Z67">
        <v>8.9301963674379078E-3</v>
      </c>
      <c r="AA67">
        <v>4.6022199042693542E-4</v>
      </c>
      <c r="AB67">
        <v>3.105745069108747E-3</v>
      </c>
      <c r="AC67">
        <v>3.5393797758772106E-3</v>
      </c>
      <c r="AD67">
        <v>2.1826519317627228E-3</v>
      </c>
      <c r="AE67">
        <v>4.9873766550505728E-3</v>
      </c>
      <c r="AF67">
        <v>3.8901255053643133E-3</v>
      </c>
      <c r="AG67">
        <v>3.7570450744808426E-3</v>
      </c>
      <c r="AH67">
        <v>4.9201313064037846E-3</v>
      </c>
      <c r="AI67">
        <v>7.4367224926800051E-3</v>
      </c>
      <c r="AJ67">
        <v>0</v>
      </c>
    </row>
    <row r="68" spans="2:36" x14ac:dyDescent="0.3">
      <c r="B68" t="s">
        <v>938</v>
      </c>
      <c r="C68">
        <v>1.3181785783487102E-3</v>
      </c>
      <c r="D68">
        <v>2.1997833581252364E-3</v>
      </c>
      <c r="E68">
        <v>8.8685044909382247E-4</v>
      </c>
      <c r="F68">
        <v>1.6454508699392193E-3</v>
      </c>
      <c r="G68">
        <v>4.1297972078222821E-3</v>
      </c>
      <c r="H68">
        <v>1.2155489417685838E-3</v>
      </c>
      <c r="I68">
        <v>1.510972104801565E-3</v>
      </c>
      <c r="J68">
        <v>1.3288891111715407E-3</v>
      </c>
      <c r="K68">
        <v>4.4264306447724779E-3</v>
      </c>
      <c r="L68">
        <v>1.2810147304814867E-3</v>
      </c>
      <c r="M68">
        <v>1.0129518195488685</v>
      </c>
      <c r="N68">
        <v>4.7374653631057896E-2</v>
      </c>
      <c r="O68">
        <v>4.6310495357234069E-2</v>
      </c>
      <c r="P68">
        <v>5.676258850442182E-3</v>
      </c>
      <c r="Q68">
        <v>2.5025692675167355E-2</v>
      </c>
      <c r="R68">
        <v>2.6601889931751839E-2</v>
      </c>
      <c r="S68">
        <v>3.1674325311462734E-2</v>
      </c>
      <c r="T68">
        <v>3.9502245861017674E-3</v>
      </c>
      <c r="U68">
        <v>1.4848833818244592E-3</v>
      </c>
      <c r="V68">
        <v>1.6877459836539772E-2</v>
      </c>
      <c r="W68">
        <v>8.3392431738367511E-4</v>
      </c>
      <c r="X68">
        <v>7.7712225833698417E-4</v>
      </c>
      <c r="Y68">
        <v>2.0200163550449868E-3</v>
      </c>
      <c r="Z68">
        <v>2.6919781169195706E-3</v>
      </c>
      <c r="AA68">
        <v>1.5219571673747936E-4</v>
      </c>
      <c r="AB68">
        <v>8.2767063257986227E-4</v>
      </c>
      <c r="AC68">
        <v>1.0408840354424608E-3</v>
      </c>
      <c r="AD68">
        <v>6.0953848236699473E-4</v>
      </c>
      <c r="AE68">
        <v>1.3450864745901423E-3</v>
      </c>
      <c r="AF68">
        <v>1.0224803270592799E-3</v>
      </c>
      <c r="AG68">
        <v>8.948367605936809E-4</v>
      </c>
      <c r="AH68">
        <v>1.1414785597932957E-3</v>
      </c>
      <c r="AI68">
        <v>1.5028800642577916E-3</v>
      </c>
      <c r="AJ68">
        <v>0</v>
      </c>
    </row>
    <row r="69" spans="2:36" x14ac:dyDescent="0.3">
      <c r="B69" t="s">
        <v>939</v>
      </c>
      <c r="C69">
        <v>1.3629849442452192E-2</v>
      </c>
      <c r="D69">
        <v>1.6901832949684396E-2</v>
      </c>
      <c r="E69">
        <v>6.1781002680961674E-3</v>
      </c>
      <c r="F69">
        <v>9.1698779160172914E-3</v>
      </c>
      <c r="G69">
        <v>1.6778455589778519E-2</v>
      </c>
      <c r="H69">
        <v>9.2227514907629628E-3</v>
      </c>
      <c r="I69">
        <v>9.6060228591869253E-3</v>
      </c>
      <c r="J69">
        <v>5.8174181384629481E-3</v>
      </c>
      <c r="K69">
        <v>1.7363038904710238E-2</v>
      </c>
      <c r="L69">
        <v>6.7158881550139857E-3</v>
      </c>
      <c r="M69">
        <v>2.5408226076076235E-2</v>
      </c>
      <c r="N69">
        <v>1.0613946033577031</v>
      </c>
      <c r="O69">
        <v>3.5426558375439961E-2</v>
      </c>
      <c r="P69">
        <v>1.49500134315898E-2</v>
      </c>
      <c r="Q69">
        <v>7.8118467410336997E-2</v>
      </c>
      <c r="R69">
        <v>4.4730561618197606E-2</v>
      </c>
      <c r="S69">
        <v>8.2291819902065383E-2</v>
      </c>
      <c r="T69">
        <v>2.5195478680389162E-2</v>
      </c>
      <c r="U69">
        <v>6.5089401773500396E-3</v>
      </c>
      <c r="V69">
        <v>6.346021501707895E-2</v>
      </c>
      <c r="W69">
        <v>6.9832367396755789E-3</v>
      </c>
      <c r="X69">
        <v>5.16788509396739E-3</v>
      </c>
      <c r="Y69">
        <v>6.5289404817075077E-3</v>
      </c>
      <c r="Z69">
        <v>8.4817445349169747E-3</v>
      </c>
      <c r="AA69">
        <v>8.7229554072492277E-4</v>
      </c>
      <c r="AB69">
        <v>5.7688080434432059E-3</v>
      </c>
      <c r="AC69">
        <v>7.8862495904429546E-3</v>
      </c>
      <c r="AD69">
        <v>3.6183179735830005E-3</v>
      </c>
      <c r="AE69">
        <v>9.0487975212197765E-3</v>
      </c>
      <c r="AF69">
        <v>6.2396666345149957E-3</v>
      </c>
      <c r="AG69">
        <v>5.9180317162247295E-3</v>
      </c>
      <c r="AH69">
        <v>7.6867592249821644E-3</v>
      </c>
      <c r="AI69">
        <v>9.2965072432002957E-3</v>
      </c>
      <c r="AJ69">
        <v>0</v>
      </c>
    </row>
    <row r="70" spans="2:36" x14ac:dyDescent="0.3">
      <c r="B70" t="s">
        <v>940</v>
      </c>
      <c r="C70">
        <v>2.0740347521909148E-3</v>
      </c>
      <c r="D70">
        <v>4.8856534910119423E-3</v>
      </c>
      <c r="E70">
        <v>1.0265474793274046E-3</v>
      </c>
      <c r="F70">
        <v>1.045877454577938E-3</v>
      </c>
      <c r="G70">
        <v>1.1396369185303612E-3</v>
      </c>
      <c r="H70">
        <v>9.6786675001875257E-4</v>
      </c>
      <c r="I70">
        <v>1.6557514554477212E-3</v>
      </c>
      <c r="J70">
        <v>9.4515206074240253E-4</v>
      </c>
      <c r="K70">
        <v>8.6662055564240971E-4</v>
      </c>
      <c r="L70">
        <v>1.2276040747849918E-3</v>
      </c>
      <c r="M70">
        <v>1.7969956488295502E-3</v>
      </c>
      <c r="N70">
        <v>2.1849087695018157E-3</v>
      </c>
      <c r="O70">
        <v>1.0128665497083531</v>
      </c>
      <c r="P70">
        <v>1.1037667249783267E-3</v>
      </c>
      <c r="Q70">
        <v>2.9175421851266869E-3</v>
      </c>
      <c r="R70">
        <v>4.1094071404443331E-3</v>
      </c>
      <c r="S70">
        <v>1.5736366432474665E-2</v>
      </c>
      <c r="T70">
        <v>1.1057753021448157E-3</v>
      </c>
      <c r="U70">
        <v>1.7137398646176955E-3</v>
      </c>
      <c r="V70">
        <v>1.9331977979105796E-3</v>
      </c>
      <c r="W70">
        <v>1.8890728681650658E-3</v>
      </c>
      <c r="X70">
        <v>7.0667602351107118E-4</v>
      </c>
      <c r="Y70">
        <v>1.255080492523442E-3</v>
      </c>
      <c r="Z70">
        <v>1.7822402512223485E-3</v>
      </c>
      <c r="AA70">
        <v>1.3849679944369909E-4</v>
      </c>
      <c r="AB70">
        <v>1.7075224752974658E-3</v>
      </c>
      <c r="AC70">
        <v>2.6466837832919139E-3</v>
      </c>
      <c r="AD70">
        <v>5.3115541022076833E-4</v>
      </c>
      <c r="AE70">
        <v>2.7143670767631085E-3</v>
      </c>
      <c r="AF70">
        <v>8.6262380385710487E-4</v>
      </c>
      <c r="AG70">
        <v>1.4449387970127928E-3</v>
      </c>
      <c r="AH70">
        <v>1.8358169710933668E-3</v>
      </c>
      <c r="AI70">
        <v>6.2886317564851961E-4</v>
      </c>
      <c r="AJ70">
        <v>0</v>
      </c>
    </row>
    <row r="71" spans="2:36" x14ac:dyDescent="0.3">
      <c r="B71" t="s">
        <v>941</v>
      </c>
      <c r="C71">
        <v>2.2878495502759262E-4</v>
      </c>
      <c r="D71">
        <v>3.866144235479579E-4</v>
      </c>
      <c r="E71">
        <v>2.6175803975411055E-4</v>
      </c>
      <c r="F71">
        <v>2.9838866623321987E-4</v>
      </c>
      <c r="G71">
        <v>2.6691002434846718E-4</v>
      </c>
      <c r="H71">
        <v>7.2174110771884526E-4</v>
      </c>
      <c r="I71">
        <v>2.2484167433751257E-4</v>
      </c>
      <c r="J71">
        <v>3.0630677843783411E-4</v>
      </c>
      <c r="K71">
        <v>2.5799617427260912E-4</v>
      </c>
      <c r="L71">
        <v>2.1589198050742814E-4</v>
      </c>
      <c r="M71">
        <v>2.4367833977369924E-4</v>
      </c>
      <c r="N71">
        <v>3.4715063645445696E-4</v>
      </c>
      <c r="O71">
        <v>1.1872070577116919E-2</v>
      </c>
      <c r="P71">
        <v>1.0373967887187192</v>
      </c>
      <c r="Q71">
        <v>1.4227055973030592E-2</v>
      </c>
      <c r="R71">
        <v>5.2456072235866269E-3</v>
      </c>
      <c r="S71">
        <v>6.2037265292884877E-3</v>
      </c>
      <c r="T71">
        <v>2.944274533444272E-4</v>
      </c>
      <c r="U71">
        <v>2.0957203600357498E-4</v>
      </c>
      <c r="V71">
        <v>4.8061678914918709E-4</v>
      </c>
      <c r="W71">
        <v>4.5921552309965708E-4</v>
      </c>
      <c r="X71">
        <v>2.4319049216911867E-4</v>
      </c>
      <c r="Y71">
        <v>5.5472623107532019E-4</v>
      </c>
      <c r="Z71">
        <v>8.100542940268692E-4</v>
      </c>
      <c r="AA71">
        <v>1.9941722040028024E-4</v>
      </c>
      <c r="AB71">
        <v>5.2102126322417475E-4</v>
      </c>
      <c r="AC71">
        <v>8.1148911565607064E-4</v>
      </c>
      <c r="AD71">
        <v>1.0852090305806972E-2</v>
      </c>
      <c r="AE71">
        <v>8.3504619305404615E-4</v>
      </c>
      <c r="AF71">
        <v>2.9711302682205484E-3</v>
      </c>
      <c r="AG71">
        <v>2.6246048463264508E-3</v>
      </c>
      <c r="AH71">
        <v>4.6707670347931147E-3</v>
      </c>
      <c r="AI71">
        <v>8.0644792041067081E-4</v>
      </c>
      <c r="AJ71">
        <v>0</v>
      </c>
    </row>
    <row r="72" spans="2:36" x14ac:dyDescent="0.3">
      <c r="B72" t="s">
        <v>942</v>
      </c>
      <c r="C72">
        <v>1.0965828468584072E-3</v>
      </c>
      <c r="D72">
        <v>2.7640010521537066E-3</v>
      </c>
      <c r="E72">
        <v>1.1118052244936802E-3</v>
      </c>
      <c r="F72">
        <v>1.3177040797902149E-3</v>
      </c>
      <c r="G72">
        <v>1.2314692662378577E-3</v>
      </c>
      <c r="H72">
        <v>1.4980300435822797E-3</v>
      </c>
      <c r="I72">
        <v>1.59499058174634E-3</v>
      </c>
      <c r="J72">
        <v>1.2836173274296517E-3</v>
      </c>
      <c r="K72">
        <v>1.2135985820345546E-3</v>
      </c>
      <c r="L72">
        <v>1.1478089207034047E-3</v>
      </c>
      <c r="M72">
        <v>1.4115850556311084E-3</v>
      </c>
      <c r="N72">
        <v>2.1321559741844017E-3</v>
      </c>
      <c r="O72">
        <v>1.412211945578494E-2</v>
      </c>
      <c r="P72">
        <v>1.8305146742228589E-2</v>
      </c>
      <c r="Q72">
        <v>1.0167603033772286</v>
      </c>
      <c r="R72">
        <v>4.9170474629435454E-3</v>
      </c>
      <c r="S72">
        <v>1.1490329900159389E-2</v>
      </c>
      <c r="T72">
        <v>1.239816380577951E-3</v>
      </c>
      <c r="U72">
        <v>6.1461483970115961E-3</v>
      </c>
      <c r="V72">
        <v>1.5841116538650966E-2</v>
      </c>
      <c r="W72">
        <v>1.1733338700705977E-3</v>
      </c>
      <c r="X72">
        <v>1.2068182442815075E-3</v>
      </c>
      <c r="Y72">
        <v>2.1245703514219342E-3</v>
      </c>
      <c r="Z72">
        <v>3.0680352453982028E-3</v>
      </c>
      <c r="AA72">
        <v>1.9590788835909345E-4</v>
      </c>
      <c r="AB72">
        <v>1.4697616362884687E-3</v>
      </c>
      <c r="AC72">
        <v>1.8239402831330186E-3</v>
      </c>
      <c r="AD72">
        <v>1.8049290757849764E-3</v>
      </c>
      <c r="AE72">
        <v>2.2363077702465027E-3</v>
      </c>
      <c r="AF72">
        <v>2.3246315720582486E-3</v>
      </c>
      <c r="AG72">
        <v>1.4824776182762E-3</v>
      </c>
      <c r="AH72">
        <v>1.8137873489960398E-3</v>
      </c>
      <c r="AI72">
        <v>3.8309507048816683E-3</v>
      </c>
      <c r="AJ72">
        <v>0</v>
      </c>
    </row>
    <row r="73" spans="2:36" x14ac:dyDescent="0.3">
      <c r="B73" t="s">
        <v>943</v>
      </c>
      <c r="C73">
        <v>2.4417817147427789E-3</v>
      </c>
      <c r="D73">
        <v>2.1494397985284078E-3</v>
      </c>
      <c r="E73">
        <v>1.6974889943916155E-3</v>
      </c>
      <c r="F73">
        <v>1.7663373751655121E-3</v>
      </c>
      <c r="G73">
        <v>1.9337939899766146E-3</v>
      </c>
      <c r="H73">
        <v>1.4888172331988879E-3</v>
      </c>
      <c r="I73">
        <v>1.2026207250946353E-3</v>
      </c>
      <c r="J73">
        <v>1.5288221428892686E-3</v>
      </c>
      <c r="K73">
        <v>1.3897893603460327E-3</v>
      </c>
      <c r="L73">
        <v>1.3630658489907769E-3</v>
      </c>
      <c r="M73">
        <v>1.2856704469231129E-3</v>
      </c>
      <c r="N73">
        <v>1.5290777096983656E-3</v>
      </c>
      <c r="O73">
        <v>1.6150630050408626E-3</v>
      </c>
      <c r="P73">
        <v>1.1704052996239656E-3</v>
      </c>
      <c r="Q73">
        <v>1.9917723683681517E-3</v>
      </c>
      <c r="R73">
        <v>1.0346685453210775</v>
      </c>
      <c r="S73">
        <v>1.8199417247914357E-3</v>
      </c>
      <c r="T73">
        <v>1.4471908336846466E-3</v>
      </c>
      <c r="U73">
        <v>6.9407211456687606E-4</v>
      </c>
      <c r="V73">
        <v>1.2676698858279309E-3</v>
      </c>
      <c r="W73">
        <v>3.4155638518580697E-3</v>
      </c>
      <c r="X73">
        <v>1.1113899673917771E-3</v>
      </c>
      <c r="Y73">
        <v>4.60529457640754E-3</v>
      </c>
      <c r="Z73">
        <v>5.8240986253747309E-3</v>
      </c>
      <c r="AA73">
        <v>2.6414964325500697E-4</v>
      </c>
      <c r="AB73">
        <v>9.6829025564187173E-4</v>
      </c>
      <c r="AC73">
        <v>2.3904510203589134E-3</v>
      </c>
      <c r="AD73">
        <v>5.8206176073841555E-4</v>
      </c>
      <c r="AE73">
        <v>2.0824790005573302E-3</v>
      </c>
      <c r="AF73">
        <v>4.1845896290647784E-3</v>
      </c>
      <c r="AG73">
        <v>3.7847237358832608E-3</v>
      </c>
      <c r="AH73">
        <v>6.5662494783501986E-3</v>
      </c>
      <c r="AI73">
        <v>1.4114660207227502E-3</v>
      </c>
      <c r="AJ73">
        <v>0</v>
      </c>
    </row>
    <row r="74" spans="2:36" x14ac:dyDescent="0.3">
      <c r="B74" t="s">
        <v>944</v>
      </c>
      <c r="C74">
        <v>1.6250415846170857E-3</v>
      </c>
      <c r="D74">
        <v>1.3355496282586483E-3</v>
      </c>
      <c r="E74">
        <v>1.1658890291252593E-3</v>
      </c>
      <c r="F74">
        <v>1.021388844024728E-3</v>
      </c>
      <c r="G74">
        <v>1.4217083890816625E-3</v>
      </c>
      <c r="H74">
        <v>9.6660644550742615E-4</v>
      </c>
      <c r="I74">
        <v>7.6892476042787728E-4</v>
      </c>
      <c r="J74">
        <v>1.2472354099335229E-3</v>
      </c>
      <c r="K74">
        <v>1.0385875049044968E-3</v>
      </c>
      <c r="L74">
        <v>1.0540878506133384E-3</v>
      </c>
      <c r="M74">
        <v>8.7472743276807827E-4</v>
      </c>
      <c r="N74">
        <v>7.4623624385586481E-4</v>
      </c>
      <c r="O74">
        <v>7.2096512529260014E-4</v>
      </c>
      <c r="P74">
        <v>6.7479156074520211E-4</v>
      </c>
      <c r="Q74">
        <v>7.4353008012073508E-4</v>
      </c>
      <c r="R74">
        <v>7.4558312879546027E-4</v>
      </c>
      <c r="S74">
        <v>1.2963971557543461</v>
      </c>
      <c r="T74">
        <v>8.8813495518605705E-4</v>
      </c>
      <c r="U74">
        <v>4.1297490735085676E-4</v>
      </c>
      <c r="V74">
        <v>7.5165946997561963E-4</v>
      </c>
      <c r="W74">
        <v>6.7079502057643744E-4</v>
      </c>
      <c r="X74">
        <v>7.8633441217630478E-4</v>
      </c>
      <c r="Y74">
        <v>1.0909976010780338E-2</v>
      </c>
      <c r="Z74">
        <v>1.0127684641609929E-3</v>
      </c>
      <c r="AA74">
        <v>9.2743202332044229E-5</v>
      </c>
      <c r="AB74">
        <v>2.7590904033464797E-4</v>
      </c>
      <c r="AC74">
        <v>5.7101440064080472E-4</v>
      </c>
      <c r="AD74">
        <v>2.8915045641154837E-4</v>
      </c>
      <c r="AE74">
        <v>7.2105287015817568E-4</v>
      </c>
      <c r="AF74">
        <v>5.7574251699896864E-3</v>
      </c>
      <c r="AG74">
        <v>3.387537700846329E-4</v>
      </c>
      <c r="AH74">
        <v>4.9736112828274281E-4</v>
      </c>
      <c r="AI74">
        <v>2.8979950795017279E-4</v>
      </c>
      <c r="AJ74">
        <v>0</v>
      </c>
    </row>
    <row r="75" spans="2:36" x14ac:dyDescent="0.3">
      <c r="B75" t="s">
        <v>945</v>
      </c>
      <c r="C75">
        <v>3.3862138249613864E-3</v>
      </c>
      <c r="D75">
        <v>6.4097597855660403E-3</v>
      </c>
      <c r="E75">
        <v>4.5434422549132554E-3</v>
      </c>
      <c r="F75">
        <v>5.5263983383981646E-3</v>
      </c>
      <c r="G75">
        <v>9.1388053804025305E-3</v>
      </c>
      <c r="H75">
        <v>9.2369417813974643E-3</v>
      </c>
      <c r="I75">
        <v>4.1172168170118296E-3</v>
      </c>
      <c r="J75">
        <v>5.879262981580321E-3</v>
      </c>
      <c r="K75">
        <v>5.3095320336700117E-3</v>
      </c>
      <c r="L75">
        <v>4.0685284928596559E-3</v>
      </c>
      <c r="M75">
        <v>4.8329834603884479E-2</v>
      </c>
      <c r="N75">
        <v>3.2667261938223419E-2</v>
      </c>
      <c r="O75">
        <v>1.3573940051648451E-2</v>
      </c>
      <c r="P75">
        <v>4.7478293789896915E-3</v>
      </c>
      <c r="Q75">
        <v>1.1962471068474412E-2</v>
      </c>
      <c r="R75">
        <v>7.0932443605854385E-3</v>
      </c>
      <c r="S75">
        <v>1.0566338639657211E-2</v>
      </c>
      <c r="T75">
        <v>1.1739508127625775</v>
      </c>
      <c r="U75">
        <v>2.3437898706145416E-3</v>
      </c>
      <c r="V75">
        <v>8.9683050120270055E-3</v>
      </c>
      <c r="W75">
        <v>1.0252774683133405E-2</v>
      </c>
      <c r="X75">
        <v>5.2256121832083202E-3</v>
      </c>
      <c r="Y75">
        <v>6.745600034694637E-3</v>
      </c>
      <c r="Z75">
        <v>9.8260291325193393E-3</v>
      </c>
      <c r="AA75">
        <v>9.6040895445378086E-3</v>
      </c>
      <c r="AB75">
        <v>1.1409469026209762E-2</v>
      </c>
      <c r="AC75">
        <v>1.8570667890398376E-2</v>
      </c>
      <c r="AD75">
        <v>4.4528135838345214E-3</v>
      </c>
      <c r="AE75">
        <v>1.8591081336625855E-2</v>
      </c>
      <c r="AF75">
        <v>5.0671319562210519E-3</v>
      </c>
      <c r="AG75">
        <v>1.339678918670815E-2</v>
      </c>
      <c r="AH75">
        <v>1.7203538370121039E-2</v>
      </c>
      <c r="AI75">
        <v>6.7003410013471969E-3</v>
      </c>
      <c r="AJ75">
        <v>0</v>
      </c>
    </row>
    <row r="76" spans="2:36" x14ac:dyDescent="0.3">
      <c r="B76" t="s">
        <v>946</v>
      </c>
      <c r="C76">
        <v>3.0126761065624338E-2</v>
      </c>
      <c r="D76">
        <v>4.4845740802565676E-2</v>
      </c>
      <c r="E76">
        <v>3.7335248647406852E-2</v>
      </c>
      <c r="F76">
        <v>4.1296838304508657E-2</v>
      </c>
      <c r="G76">
        <v>3.7852147152525883E-2</v>
      </c>
      <c r="H76">
        <v>3.5006191888690225E-2</v>
      </c>
      <c r="I76">
        <v>5.4314057446461214E-2</v>
      </c>
      <c r="J76">
        <v>5.3379077003877951E-2</v>
      </c>
      <c r="K76">
        <v>4.5360130676325834E-2</v>
      </c>
      <c r="L76">
        <v>4.498571095695663E-2</v>
      </c>
      <c r="M76">
        <v>5.0891854734888858E-2</v>
      </c>
      <c r="N76">
        <v>5.0275872682089343E-2</v>
      </c>
      <c r="O76">
        <v>2.6207490617994149E-2</v>
      </c>
      <c r="P76">
        <v>2.2002060251793864E-2</v>
      </c>
      <c r="Q76">
        <v>3.1008397746439202E-2</v>
      </c>
      <c r="R76">
        <v>2.7964569315008608E-2</v>
      </c>
      <c r="S76">
        <v>3.5022997085319682E-2</v>
      </c>
      <c r="T76">
        <v>2.7766977948925492E-2</v>
      </c>
      <c r="U76">
        <v>1.1363089422756949</v>
      </c>
      <c r="V76">
        <v>2.499338409328599E-2</v>
      </c>
      <c r="W76">
        <v>2.3867966805493111E-2</v>
      </c>
      <c r="X76">
        <v>3.4872845996787423E-2</v>
      </c>
      <c r="Y76">
        <v>2.3354988835352222E-2</v>
      </c>
      <c r="Z76">
        <v>1.9508343085378438E-2</v>
      </c>
      <c r="AA76">
        <v>5.2948724823601188E-3</v>
      </c>
      <c r="AB76">
        <v>4.4952738349199994E-2</v>
      </c>
      <c r="AC76">
        <v>2.4074065896952043E-2</v>
      </c>
      <c r="AD76">
        <v>1.763254510187488E-2</v>
      </c>
      <c r="AE76">
        <v>4.221628952731863E-2</v>
      </c>
      <c r="AF76">
        <v>1.4414178814213661E-2</v>
      </c>
      <c r="AG76">
        <v>3.8850066024740705E-2</v>
      </c>
      <c r="AH76">
        <v>3.4535546963440529E-2</v>
      </c>
      <c r="AI76">
        <v>1.3630897800633788E-2</v>
      </c>
      <c r="AJ76">
        <v>0</v>
      </c>
    </row>
    <row r="77" spans="2:36" x14ac:dyDescent="0.3">
      <c r="B77" t="s">
        <v>947</v>
      </c>
      <c r="C77">
        <v>9.4158125273886301E-3</v>
      </c>
      <c r="D77">
        <v>1.3238137159445384E-2</v>
      </c>
      <c r="E77">
        <v>1.1830127707702981E-2</v>
      </c>
      <c r="F77">
        <v>1.3876115625718813E-2</v>
      </c>
      <c r="G77">
        <v>1.6777840282470549E-2</v>
      </c>
      <c r="H77">
        <v>2.4692809438627766E-2</v>
      </c>
      <c r="I77">
        <v>2.8862689202314395E-2</v>
      </c>
      <c r="J77">
        <v>1.2699063514139075E-2</v>
      </c>
      <c r="K77">
        <v>1.354521740245786E-2</v>
      </c>
      <c r="L77">
        <v>8.192746716762421E-3</v>
      </c>
      <c r="M77">
        <v>9.7426714579945742E-3</v>
      </c>
      <c r="N77">
        <v>1.2205016207206959E-2</v>
      </c>
      <c r="O77">
        <v>1.0741052302122883E-2</v>
      </c>
      <c r="P77">
        <v>1.3509792558121212E-2</v>
      </c>
      <c r="Q77">
        <v>9.8847303227816794E-3</v>
      </c>
      <c r="R77">
        <v>1.0509858662688203E-2</v>
      </c>
      <c r="S77">
        <v>1.1062710812434581E-2</v>
      </c>
      <c r="T77">
        <v>8.8939454325230767E-3</v>
      </c>
      <c r="U77">
        <v>5.3890645405586229E-3</v>
      </c>
      <c r="V77">
        <v>1.0708666879197943</v>
      </c>
      <c r="W77">
        <v>9.3354712699332768E-3</v>
      </c>
      <c r="X77">
        <v>1.6750094833404623E-2</v>
      </c>
      <c r="Y77">
        <v>3.446154177656003E-2</v>
      </c>
      <c r="Z77">
        <v>4.1614963072941095E-2</v>
      </c>
      <c r="AA77">
        <v>2.3599770989343439E-3</v>
      </c>
      <c r="AB77">
        <v>2.1707974582306919E-2</v>
      </c>
      <c r="AC77">
        <v>1.8640553999773365E-2</v>
      </c>
      <c r="AD77">
        <v>1.744702121002285E-2</v>
      </c>
      <c r="AE77">
        <v>3.3224077282226649E-2</v>
      </c>
      <c r="AF77">
        <v>1.1829502120478265E-2</v>
      </c>
      <c r="AG77">
        <v>1.5351938718027135E-2</v>
      </c>
      <c r="AH77">
        <v>1.573552457886376E-2</v>
      </c>
      <c r="AI77">
        <v>7.4756165369257183E-3</v>
      </c>
      <c r="AJ77">
        <v>0</v>
      </c>
    </row>
    <row r="78" spans="2:36" x14ac:dyDescent="0.3">
      <c r="B78" t="s">
        <v>948</v>
      </c>
      <c r="C78">
        <v>0.12553982016139764</v>
      </c>
      <c r="D78">
        <v>5.4770310015368091E-2</v>
      </c>
      <c r="E78">
        <v>0.18451452198149274</v>
      </c>
      <c r="F78">
        <v>0.25632304009238133</v>
      </c>
      <c r="G78">
        <v>0.14866737426286841</v>
      </c>
      <c r="H78">
        <v>0.14743917148872332</v>
      </c>
      <c r="I78">
        <v>0.12085792771471665</v>
      </c>
      <c r="J78">
        <v>0.14288482293291349</v>
      </c>
      <c r="K78">
        <v>0.13899787615664902</v>
      </c>
      <c r="L78">
        <v>0.11138299590285812</v>
      </c>
      <c r="M78">
        <v>0.13766192939374355</v>
      </c>
      <c r="N78">
        <v>0.14323557666078501</v>
      </c>
      <c r="O78">
        <v>0.12700229468325983</v>
      </c>
      <c r="P78">
        <v>0.10691107674198999</v>
      </c>
      <c r="Q78">
        <v>0.14689702538477925</v>
      </c>
      <c r="R78">
        <v>0.16068903303355009</v>
      </c>
      <c r="S78">
        <v>0.12230539578381608</v>
      </c>
      <c r="T78">
        <v>0.18711003062405759</v>
      </c>
      <c r="U78">
        <v>5.6864018425063265E-2</v>
      </c>
      <c r="V78">
        <v>0.16342626736024427</v>
      </c>
      <c r="W78">
        <v>1.0791998859711291</v>
      </c>
      <c r="X78">
        <v>0.11427994028069446</v>
      </c>
      <c r="Y78">
        <v>0.10069433996544151</v>
      </c>
      <c r="Z78">
        <v>0.14609305080366319</v>
      </c>
      <c r="AA78">
        <v>1.4418441807603804E-2</v>
      </c>
      <c r="AB78">
        <v>0.10460797651911335</v>
      </c>
      <c r="AC78">
        <v>0.12352165511584144</v>
      </c>
      <c r="AD78">
        <v>4.5259662232005081E-2</v>
      </c>
      <c r="AE78">
        <v>0.15762889792338708</v>
      </c>
      <c r="AF78">
        <v>5.4246419480753399E-2</v>
      </c>
      <c r="AG78">
        <v>7.8440419958635238E-2</v>
      </c>
      <c r="AH78">
        <v>9.3444067429451466E-2</v>
      </c>
      <c r="AI78">
        <v>5.4407406615596288E-2</v>
      </c>
      <c r="AJ78">
        <v>0</v>
      </c>
    </row>
    <row r="79" spans="2:36" x14ac:dyDescent="0.3">
      <c r="B79" t="s">
        <v>949</v>
      </c>
      <c r="C79">
        <v>3.2766202432143654E-3</v>
      </c>
      <c r="D79">
        <v>3.0071634051098365E-3</v>
      </c>
      <c r="E79">
        <v>3.6658779044433116E-3</v>
      </c>
      <c r="F79">
        <v>3.9759662559184514E-3</v>
      </c>
      <c r="G79">
        <v>4.4543262683037306E-3</v>
      </c>
      <c r="H79">
        <v>4.1729664960619053E-3</v>
      </c>
      <c r="I79">
        <v>2.5180024593459906E-3</v>
      </c>
      <c r="J79">
        <v>4.530043943783279E-3</v>
      </c>
      <c r="K79">
        <v>6.6898740911401243E-3</v>
      </c>
      <c r="L79">
        <v>3.3873836834327504E-3</v>
      </c>
      <c r="M79">
        <v>2.3566511001511491E-3</v>
      </c>
      <c r="N79">
        <v>2.7677674548190205E-3</v>
      </c>
      <c r="O79">
        <v>4.0070528050591995E-3</v>
      </c>
      <c r="P79">
        <v>4.4911181233015804E-3</v>
      </c>
      <c r="Q79">
        <v>4.2557857897826861E-3</v>
      </c>
      <c r="R79">
        <v>3.4281301434128325E-3</v>
      </c>
      <c r="S79">
        <v>6.1284384432032189E-3</v>
      </c>
      <c r="T79">
        <v>3.3633703365893572E-3</v>
      </c>
      <c r="U79">
        <v>1.653498332532327E-3</v>
      </c>
      <c r="V79">
        <v>5.9381103587793872E-3</v>
      </c>
      <c r="W79">
        <v>4.5041418456171264E-3</v>
      </c>
      <c r="X79">
        <v>1.0079878109791427</v>
      </c>
      <c r="Y79">
        <v>1.667683821153769E-2</v>
      </c>
      <c r="Z79">
        <v>1.8851182773729287E-2</v>
      </c>
      <c r="AA79">
        <v>9.0119009277779408E-4</v>
      </c>
      <c r="AB79">
        <v>3.1296696791945538E-3</v>
      </c>
      <c r="AC79">
        <v>1.2741692356041225E-2</v>
      </c>
      <c r="AD79">
        <v>1.0980709949253162E-2</v>
      </c>
      <c r="AE79">
        <v>8.7793254117925629E-3</v>
      </c>
      <c r="AF79">
        <v>4.7753847839982731E-3</v>
      </c>
      <c r="AG79">
        <v>1.021750683874185E-2</v>
      </c>
      <c r="AH79">
        <v>4.8343978992009496E-3</v>
      </c>
      <c r="AI79">
        <v>2.9177571661249814E-3</v>
      </c>
      <c r="AJ79">
        <v>0</v>
      </c>
    </row>
    <row r="80" spans="2:36" x14ac:dyDescent="0.3">
      <c r="B80" t="s">
        <v>950</v>
      </c>
      <c r="C80">
        <v>0.16275705008953154</v>
      </c>
      <c r="D80">
        <v>0.13378042312277652</v>
      </c>
      <c r="E80">
        <v>0.11671302846111353</v>
      </c>
      <c r="F80">
        <v>0.1022225792276449</v>
      </c>
      <c r="G80">
        <v>0.14234582188893308</v>
      </c>
      <c r="H80">
        <v>9.6791528625767911E-2</v>
      </c>
      <c r="I80">
        <v>7.7006913853043937E-2</v>
      </c>
      <c r="J80">
        <v>0.12482897048072271</v>
      </c>
      <c r="K80">
        <v>9.721056666697267E-2</v>
      </c>
      <c r="L80">
        <v>0.10559824347879017</v>
      </c>
      <c r="M80">
        <v>8.6178959312016717E-2</v>
      </c>
      <c r="N80">
        <v>7.1769862522389219E-2</v>
      </c>
      <c r="O80">
        <v>7.2019789920835506E-2</v>
      </c>
      <c r="P80">
        <v>6.7473545393826856E-2</v>
      </c>
      <c r="Q80">
        <v>7.4147733885985959E-2</v>
      </c>
      <c r="R80">
        <v>7.4406377832622148E-2</v>
      </c>
      <c r="S80">
        <v>4.8423182210985294E-2</v>
      </c>
      <c r="T80">
        <v>8.8807186565163954E-2</v>
      </c>
      <c r="U80">
        <v>4.1357778414551682E-2</v>
      </c>
      <c r="V80">
        <v>7.4976082369073688E-2</v>
      </c>
      <c r="W80">
        <v>6.7121842339005935E-2</v>
      </c>
      <c r="X80">
        <v>7.8739192002529601E-2</v>
      </c>
      <c r="Y80">
        <v>1.0936625788030518</v>
      </c>
      <c r="Z80">
        <v>0.10090784132087313</v>
      </c>
      <c r="AA80">
        <v>9.2251961417007065E-3</v>
      </c>
      <c r="AB80">
        <v>2.7520149653783198E-2</v>
      </c>
      <c r="AC80">
        <v>5.7081195319563967E-2</v>
      </c>
      <c r="AD80">
        <v>2.8695680993126811E-2</v>
      </c>
      <c r="AE80">
        <v>7.2073037109329552E-2</v>
      </c>
      <c r="AF80">
        <v>5.5282432520407529E-2</v>
      </c>
      <c r="AG80">
        <v>3.3738709709646653E-2</v>
      </c>
      <c r="AH80">
        <v>3.9004155127053144E-2</v>
      </c>
      <c r="AI80">
        <v>2.8925788140055728E-2</v>
      </c>
      <c r="AJ80">
        <v>0</v>
      </c>
    </row>
    <row r="81" spans="2:36" x14ac:dyDescent="0.3">
      <c r="B81" t="s">
        <v>951</v>
      </c>
      <c r="C81">
        <v>1.4694033832110147E-2</v>
      </c>
      <c r="D81">
        <v>1.1825810029048969E-2</v>
      </c>
      <c r="E81">
        <v>2.2441045624789119E-2</v>
      </c>
      <c r="F81">
        <v>3.7243261527263212E-2</v>
      </c>
      <c r="G81">
        <v>2.9131525513084847E-2</v>
      </c>
      <c r="H81">
        <v>3.1112939113356095E-2</v>
      </c>
      <c r="I81">
        <v>1.4431027050433072E-2</v>
      </c>
      <c r="J81">
        <v>2.8704262052415351E-2</v>
      </c>
      <c r="K81">
        <v>2.8083544283268227E-2</v>
      </c>
      <c r="L81">
        <v>1.7275469830315821E-2</v>
      </c>
      <c r="M81">
        <v>1.3511340784857299E-2</v>
      </c>
      <c r="N81">
        <v>2.1711128477153598E-2</v>
      </c>
      <c r="O81">
        <v>2.9698975223817221E-2</v>
      </c>
      <c r="P81">
        <v>3.3925861317252066E-2</v>
      </c>
      <c r="Q81">
        <v>2.539092313306435E-2</v>
      </c>
      <c r="R81">
        <v>2.2699957186181965E-2</v>
      </c>
      <c r="S81">
        <v>2.7058968234038212E-2</v>
      </c>
      <c r="T81">
        <v>2.3129978114228414E-2</v>
      </c>
      <c r="U81">
        <v>9.2385289483013673E-3</v>
      </c>
      <c r="V81">
        <v>4.2553627072944897E-2</v>
      </c>
      <c r="W81">
        <v>4.7119324047093576E-2</v>
      </c>
      <c r="X81">
        <v>5.8564244994443501E-2</v>
      </c>
      <c r="Y81">
        <v>3.4342240002582826E-2</v>
      </c>
      <c r="Z81">
        <v>1.0353025444647483</v>
      </c>
      <c r="AA81">
        <v>2.2241200541750578E-2</v>
      </c>
      <c r="AB81">
        <v>2.5707326837751648E-2</v>
      </c>
      <c r="AC81">
        <v>6.0474608818409187E-2</v>
      </c>
      <c r="AD81">
        <v>2.689691426009283E-2</v>
      </c>
      <c r="AE81">
        <v>7.7543149624418328E-2</v>
      </c>
      <c r="AF81">
        <v>6.2126346065136916E-2</v>
      </c>
      <c r="AG81">
        <v>5.5480831086407535E-2</v>
      </c>
      <c r="AH81">
        <v>6.7234448244516243E-2</v>
      </c>
      <c r="AI81">
        <v>2.3066024096704513E-2</v>
      </c>
      <c r="AJ81">
        <v>0</v>
      </c>
    </row>
    <row r="82" spans="2:36" x14ac:dyDescent="0.3">
      <c r="B82" t="s">
        <v>952</v>
      </c>
      <c r="C82">
        <v>8.1011402650406822E-2</v>
      </c>
      <c r="D82">
        <v>7.5624514357101991E-2</v>
      </c>
      <c r="E82">
        <v>6.2225980609611216E-2</v>
      </c>
      <c r="F82">
        <v>9.2096670946230613E-2</v>
      </c>
      <c r="G82">
        <v>8.3285816545326519E-2</v>
      </c>
      <c r="H82">
        <v>6.4514926030160999E-2</v>
      </c>
      <c r="I82">
        <v>4.2720211464020601E-2</v>
      </c>
      <c r="J82">
        <v>7.5698989604327915E-2</v>
      </c>
      <c r="K82">
        <v>6.9337402058952419E-2</v>
      </c>
      <c r="L82">
        <v>5.152819092719995E-2</v>
      </c>
      <c r="M82">
        <v>4.5717663786371578E-2</v>
      </c>
      <c r="N82">
        <v>6.0870171711450892E-2</v>
      </c>
      <c r="O82">
        <v>7.2075429019781964E-2</v>
      </c>
      <c r="P82">
        <v>9.9229667600189586E-2</v>
      </c>
      <c r="Q82">
        <v>6.2611262442526475E-2</v>
      </c>
      <c r="R82">
        <v>5.1342392699655411E-2</v>
      </c>
      <c r="S82">
        <v>6.412828548758305E-2</v>
      </c>
      <c r="T82">
        <v>6.7261915148816714E-2</v>
      </c>
      <c r="U82">
        <v>6.1476986245290098E-2</v>
      </c>
      <c r="V82">
        <v>7.0749886937714029E-2</v>
      </c>
      <c r="W82">
        <v>9.2196190214900511E-2</v>
      </c>
      <c r="X82">
        <v>6.4116168486704372E-2</v>
      </c>
      <c r="Y82">
        <v>7.8976340337521184E-2</v>
      </c>
      <c r="Z82">
        <v>6.0906326037109264E-2</v>
      </c>
      <c r="AA82">
        <v>1.5615928429447983</v>
      </c>
      <c r="AB82">
        <v>0.16349011212186171</v>
      </c>
      <c r="AC82">
        <v>0.24819743021875615</v>
      </c>
      <c r="AD82">
        <v>8.1024826373057468E-2</v>
      </c>
      <c r="AE82">
        <v>0.1107712565741026</v>
      </c>
      <c r="AF82">
        <v>5.2016977687197881E-2</v>
      </c>
      <c r="AG82">
        <v>4.9436867192572252E-2</v>
      </c>
      <c r="AH82">
        <v>5.8683858401525832E-2</v>
      </c>
      <c r="AI82">
        <v>7.9886435787615798E-2</v>
      </c>
      <c r="AJ82">
        <v>0</v>
      </c>
    </row>
    <row r="83" spans="2:36" x14ac:dyDescent="0.3">
      <c r="B83" t="s">
        <v>953</v>
      </c>
      <c r="C83">
        <v>1.5801793699199533E-2</v>
      </c>
      <c r="D83">
        <v>1.1028904066800908E-2</v>
      </c>
      <c r="E83">
        <v>2.8969885356941307E-2</v>
      </c>
      <c r="F83">
        <v>4.0677824610422027E-2</v>
      </c>
      <c r="G83">
        <v>3.2738104677704029E-2</v>
      </c>
      <c r="H83">
        <v>3.2579796580961988E-2</v>
      </c>
      <c r="I83">
        <v>1.5990404028887743E-2</v>
      </c>
      <c r="J83">
        <v>3.0330295243336036E-2</v>
      </c>
      <c r="K83">
        <v>3.6809754341306171E-2</v>
      </c>
      <c r="L83">
        <v>1.7838461184743918E-2</v>
      </c>
      <c r="M83">
        <v>1.559617974394063E-2</v>
      </c>
      <c r="N83">
        <v>2.4970840313441812E-2</v>
      </c>
      <c r="O83">
        <v>2.9456819207956269E-2</v>
      </c>
      <c r="P83">
        <v>3.7441388928253445E-2</v>
      </c>
      <c r="Q83">
        <v>2.7130555123547298E-2</v>
      </c>
      <c r="R83">
        <v>2.6468758699690276E-2</v>
      </c>
      <c r="S83">
        <v>3.7383220184029349E-2</v>
      </c>
      <c r="T83">
        <v>3.1778594864882589E-2</v>
      </c>
      <c r="U83">
        <v>7.3796152322994982E-3</v>
      </c>
      <c r="V83">
        <v>3.3963073535617151E-2</v>
      </c>
      <c r="W83">
        <v>7.0649590896672096E-2</v>
      </c>
      <c r="X83">
        <v>5.9576503024274877E-2</v>
      </c>
      <c r="Y83">
        <v>2.9972324107142002E-2</v>
      </c>
      <c r="Z83">
        <v>4.0599174233388054E-2</v>
      </c>
      <c r="AA83">
        <v>1.4969363801234417E-2</v>
      </c>
      <c r="AB83">
        <v>1.0340202412695612</v>
      </c>
      <c r="AC83">
        <v>3.8805809351648068E-2</v>
      </c>
      <c r="AD83">
        <v>3.16592955562695E-2</v>
      </c>
      <c r="AE83">
        <v>6.1389151534943474E-2</v>
      </c>
      <c r="AF83">
        <v>2.3979717236676593E-2</v>
      </c>
      <c r="AG83">
        <v>4.6146033069755406E-2</v>
      </c>
      <c r="AH83">
        <v>6.916372425763484E-2</v>
      </c>
      <c r="AI83">
        <v>2.1770020923338549E-2</v>
      </c>
      <c r="AJ83">
        <v>0</v>
      </c>
    </row>
    <row r="84" spans="2:36" x14ac:dyDescent="0.3">
      <c r="B84" t="s">
        <v>954</v>
      </c>
      <c r="C84">
        <v>2.6657569642793287E-3</v>
      </c>
      <c r="D84">
        <v>1.9119922185518443E-3</v>
      </c>
      <c r="E84">
        <v>4.0012452234295332E-3</v>
      </c>
      <c r="F84">
        <v>3.7135782303413076E-3</v>
      </c>
      <c r="G84">
        <v>3.548830330432756E-3</v>
      </c>
      <c r="H84">
        <v>5.8437583988415892E-3</v>
      </c>
      <c r="I84">
        <v>2.1417577784878343E-3</v>
      </c>
      <c r="J84">
        <v>3.7635406437162748E-3</v>
      </c>
      <c r="K84">
        <v>3.3925608248427425E-3</v>
      </c>
      <c r="L84">
        <v>2.8319426833384835E-3</v>
      </c>
      <c r="M84">
        <v>2.0647726965376412E-3</v>
      </c>
      <c r="N84">
        <v>2.5954096574186541E-3</v>
      </c>
      <c r="O84">
        <v>3.0185030088851531E-3</v>
      </c>
      <c r="P84">
        <v>3.2202977653924313E-3</v>
      </c>
      <c r="Q84">
        <v>2.6141149400723354E-3</v>
      </c>
      <c r="R84">
        <v>2.781869496063859E-3</v>
      </c>
      <c r="S84">
        <v>8.0028830051898005E-3</v>
      </c>
      <c r="T84">
        <v>2.9014865963110643E-3</v>
      </c>
      <c r="U84">
        <v>1.3231962208627068E-3</v>
      </c>
      <c r="V84">
        <v>9.5013070779505562E-3</v>
      </c>
      <c r="W84">
        <v>5.7056216965970727E-3</v>
      </c>
      <c r="X84">
        <v>3.0448502828600552E-3</v>
      </c>
      <c r="Y84">
        <v>1.1277207060831958E-2</v>
      </c>
      <c r="Z84">
        <v>5.9165611502832675E-3</v>
      </c>
      <c r="AA84">
        <v>2.0453042428261619E-3</v>
      </c>
      <c r="AB84">
        <v>2.1796582268125905E-3</v>
      </c>
      <c r="AC84">
        <v>1.023957309357785</v>
      </c>
      <c r="AD84">
        <v>4.6906200856021298E-2</v>
      </c>
      <c r="AE84">
        <v>5.3806694084147944E-3</v>
      </c>
      <c r="AF84">
        <v>1.606586948108811E-3</v>
      </c>
      <c r="AG84">
        <v>5.5756425767074817E-3</v>
      </c>
      <c r="AH84">
        <v>6.076156691498075E-3</v>
      </c>
      <c r="AI84">
        <v>2.9480799360140772E-3</v>
      </c>
      <c r="AJ84">
        <v>0</v>
      </c>
    </row>
    <row r="85" spans="2:36" x14ac:dyDescent="0.3">
      <c r="B85" t="s">
        <v>955</v>
      </c>
      <c r="C85">
        <v>2.9523364283162088E-4</v>
      </c>
      <c r="D85">
        <v>2.2623731347858823E-4</v>
      </c>
      <c r="E85">
        <v>3.5436828530499434E-4</v>
      </c>
      <c r="F85">
        <v>3.7582650182312478E-4</v>
      </c>
      <c r="G85">
        <v>3.9109005183673366E-4</v>
      </c>
      <c r="H85">
        <v>8.9059509460651717E-4</v>
      </c>
      <c r="I85">
        <v>2.1103208484474253E-4</v>
      </c>
      <c r="J85">
        <v>9.5755983749858076E-4</v>
      </c>
      <c r="K85">
        <v>6.5379311701544568E-4</v>
      </c>
      <c r="L85">
        <v>3.6006575419179898E-4</v>
      </c>
      <c r="M85">
        <v>3.2920762122916791E-4</v>
      </c>
      <c r="N85">
        <v>7.2890455116307378E-4</v>
      </c>
      <c r="O85">
        <v>1.3329501406755128E-3</v>
      </c>
      <c r="P85">
        <v>3.9455296254488417E-3</v>
      </c>
      <c r="Q85">
        <v>1.0954699339425591E-3</v>
      </c>
      <c r="R85">
        <v>7.5105501410347862E-4</v>
      </c>
      <c r="S85">
        <v>9.7263705713385065E-4</v>
      </c>
      <c r="T85">
        <v>4.1395181660853618E-4</v>
      </c>
      <c r="U85">
        <v>2.4771697858387185E-4</v>
      </c>
      <c r="V85">
        <v>4.6311054696426043E-4</v>
      </c>
      <c r="W85">
        <v>5.5244283680319032E-4</v>
      </c>
      <c r="X85">
        <v>3.3295712333601012E-4</v>
      </c>
      <c r="Y85">
        <v>8.7155556639719779E-4</v>
      </c>
      <c r="Z85">
        <v>1.496450800173198E-3</v>
      </c>
      <c r="AA85">
        <v>8.4397147663242461E-4</v>
      </c>
      <c r="AB85">
        <v>3.6711335279025726E-4</v>
      </c>
      <c r="AC85">
        <v>6.927261917617553E-4</v>
      </c>
      <c r="AD85">
        <v>1.2365972323492824</v>
      </c>
      <c r="AE85">
        <v>1.4922804459039183E-3</v>
      </c>
      <c r="AF85">
        <v>4.7858841898419674E-4</v>
      </c>
      <c r="AG85">
        <v>1.4768065363311366E-3</v>
      </c>
      <c r="AH85">
        <v>1.193247231826083E-3</v>
      </c>
      <c r="AI85">
        <v>3.850659845262951E-4</v>
      </c>
      <c r="AJ85">
        <v>0</v>
      </c>
    </row>
    <row r="86" spans="2:36" x14ac:dyDescent="0.3">
      <c r="B86" t="s">
        <v>956</v>
      </c>
      <c r="C86">
        <v>3.7353486687301971E-2</v>
      </c>
      <c r="D86">
        <v>3.2357509980650755E-2</v>
      </c>
      <c r="E86">
        <v>7.8267290469499734E-2</v>
      </c>
      <c r="F86">
        <v>6.6056417904051881E-2</v>
      </c>
      <c r="G86">
        <v>6.8025382627332501E-2</v>
      </c>
      <c r="H86">
        <v>7.4406245405573238E-2</v>
      </c>
      <c r="I86">
        <v>4.0640088881018575E-2</v>
      </c>
      <c r="J86">
        <v>0.13214917519206107</v>
      </c>
      <c r="K86">
        <v>7.1673288881934402E-2</v>
      </c>
      <c r="L86">
        <v>4.7058228991461087E-2</v>
      </c>
      <c r="M86">
        <v>3.9102446300594791E-2</v>
      </c>
      <c r="N86">
        <v>4.3073803252188687E-2</v>
      </c>
      <c r="O86">
        <v>5.032348766915401E-2</v>
      </c>
      <c r="P86">
        <v>5.2926305193469511E-2</v>
      </c>
      <c r="Q86">
        <v>6.4551008555713565E-2</v>
      </c>
      <c r="R86">
        <v>6.9016494893947025E-2</v>
      </c>
      <c r="S86">
        <v>0.18419474109834189</v>
      </c>
      <c r="T86">
        <v>5.1599207453194178E-2</v>
      </c>
      <c r="U86">
        <v>2.6712289340627821E-2</v>
      </c>
      <c r="V86">
        <v>0.14540554771421557</v>
      </c>
      <c r="W86">
        <v>8.3289017690296341E-2</v>
      </c>
      <c r="X86">
        <v>8.730172511911137E-2</v>
      </c>
      <c r="Y86">
        <v>8.694772712752083E-2</v>
      </c>
      <c r="Z86">
        <v>0.11492804207988654</v>
      </c>
      <c r="AA86">
        <v>2.3134608197166263E-2</v>
      </c>
      <c r="AB86">
        <v>5.9210927967349815E-2</v>
      </c>
      <c r="AC86">
        <v>8.837451376663738E-2</v>
      </c>
      <c r="AD86">
        <v>0.10574192788594955</v>
      </c>
      <c r="AE86">
        <v>1.0854068740337808</v>
      </c>
      <c r="AF86">
        <v>0.10045275768438112</v>
      </c>
      <c r="AG86">
        <v>0.27312278750791558</v>
      </c>
      <c r="AH86">
        <v>0.19785548325510696</v>
      </c>
      <c r="AI86">
        <v>6.1675034978369583E-2</v>
      </c>
      <c r="AJ86">
        <v>0</v>
      </c>
    </row>
    <row r="87" spans="2:36" x14ac:dyDescent="0.3">
      <c r="B87" t="s">
        <v>957</v>
      </c>
      <c r="C87">
        <v>2.216323951529027E-4</v>
      </c>
      <c r="D87">
        <v>1.1407208513780302E-4</v>
      </c>
      <c r="E87">
        <v>1.4091122763588393E-4</v>
      </c>
      <c r="F87">
        <v>1.401851894511043E-4</v>
      </c>
      <c r="G87">
        <v>1.6346774824704138E-4</v>
      </c>
      <c r="H87">
        <v>1.2983513887767173E-4</v>
      </c>
      <c r="I87">
        <v>7.863417896581811E-5</v>
      </c>
      <c r="J87">
        <v>1.4551709068642526E-4</v>
      </c>
      <c r="K87">
        <v>1.1906270665071106E-4</v>
      </c>
      <c r="L87">
        <v>1.0329856216691606E-4</v>
      </c>
      <c r="M87">
        <v>8.4372727706492638E-5</v>
      </c>
      <c r="N87">
        <v>8.5388248175025848E-5</v>
      </c>
      <c r="O87">
        <v>9.6216258887141937E-5</v>
      </c>
      <c r="P87">
        <v>1.0013148014015595E-4</v>
      </c>
      <c r="Q87">
        <v>9.5580502760574454E-5</v>
      </c>
      <c r="R87">
        <v>9.4745104444576091E-5</v>
      </c>
      <c r="S87">
        <v>6.5037313684796134E-4</v>
      </c>
      <c r="T87">
        <v>1.0364673979721669E-4</v>
      </c>
      <c r="U87">
        <v>4.6132552427796736E-5</v>
      </c>
      <c r="V87">
        <v>1.2153892983337155E-4</v>
      </c>
      <c r="W87">
        <v>1.1504001730007184E-4</v>
      </c>
      <c r="X87">
        <v>1.349481811457696E-4</v>
      </c>
      <c r="Y87">
        <v>7.975682222929266E-4</v>
      </c>
      <c r="Z87">
        <v>1.0245306046952878E-3</v>
      </c>
      <c r="AA87">
        <v>1.2236351108399306E-4</v>
      </c>
      <c r="AB87">
        <v>1.6864429553543184E-4</v>
      </c>
      <c r="AC87">
        <v>2.222503613022357E-4</v>
      </c>
      <c r="AD87">
        <v>5.4022770805355557E-4</v>
      </c>
      <c r="AE87">
        <v>2.911929517745362E-4</v>
      </c>
      <c r="AF87">
        <v>1.0294884975343959</v>
      </c>
      <c r="AG87">
        <v>2.9352499289201576E-4</v>
      </c>
      <c r="AH87">
        <v>1.5366911718537843E-2</v>
      </c>
      <c r="AI87">
        <v>1.2430563785243004E-4</v>
      </c>
      <c r="AJ87">
        <v>0</v>
      </c>
    </row>
    <row r="88" spans="2:36" x14ac:dyDescent="0.3">
      <c r="B88" t="s">
        <v>958</v>
      </c>
      <c r="C88">
        <v>7.8205945124981222E-5</v>
      </c>
      <c r="D88">
        <v>6.437479818465981E-5</v>
      </c>
      <c r="E88">
        <v>1.135743377712462E-4</v>
      </c>
      <c r="F88">
        <v>1.231277659083946E-4</v>
      </c>
      <c r="G88">
        <v>1.3420074480558343E-4</v>
      </c>
      <c r="H88">
        <v>1.2889799875687844E-4</v>
      </c>
      <c r="I88">
        <v>6.4338165415268159E-5</v>
      </c>
      <c r="J88">
        <v>1.5686604561198917E-4</v>
      </c>
      <c r="K88">
        <v>1.3846665042130724E-4</v>
      </c>
      <c r="L88">
        <v>8.0894820210485144E-5</v>
      </c>
      <c r="M88">
        <v>6.7414982284491568E-5</v>
      </c>
      <c r="N88">
        <v>7.6268895201632843E-5</v>
      </c>
      <c r="O88">
        <v>1.3903096109745932E-4</v>
      </c>
      <c r="P88">
        <v>1.4517133197980989E-4</v>
      </c>
      <c r="Q88">
        <v>1.0705043522397295E-3</v>
      </c>
      <c r="R88">
        <v>9.7617988651696043E-5</v>
      </c>
      <c r="S88">
        <v>2.6352623115206915E-4</v>
      </c>
      <c r="T88">
        <v>8.1835027815692395E-5</v>
      </c>
      <c r="U88">
        <v>9.0506557641069541E-5</v>
      </c>
      <c r="V88">
        <v>1.1339921362718497E-4</v>
      </c>
      <c r="W88">
        <v>1.2108393026543924E-4</v>
      </c>
      <c r="X88">
        <v>1.2354717639495762E-4</v>
      </c>
      <c r="Y88">
        <v>2.3155858896598271E-4</v>
      </c>
      <c r="Z88">
        <v>1.3997897221820337E-4</v>
      </c>
      <c r="AA88">
        <v>4.1899257661357674E-4</v>
      </c>
      <c r="AB88">
        <v>1.6071667507879531E-4</v>
      </c>
      <c r="AC88">
        <v>1.6929579347876449E-4</v>
      </c>
      <c r="AD88">
        <v>5.3583316194054766E-3</v>
      </c>
      <c r="AE88">
        <v>3.9700905760495052E-4</v>
      </c>
      <c r="AF88">
        <v>6.8663067119774612E-5</v>
      </c>
      <c r="AG88">
        <v>1.0002434176886568</v>
      </c>
      <c r="AH88">
        <v>1.7794348202162326E-4</v>
      </c>
      <c r="AI88">
        <v>1.727213847222965E-4</v>
      </c>
      <c r="AJ88">
        <v>0</v>
      </c>
    </row>
    <row r="89" spans="2:36" x14ac:dyDescent="0.3">
      <c r="B89" t="s">
        <v>959</v>
      </c>
      <c r="C89">
        <v>6.2474995086019471E-3</v>
      </c>
      <c r="D89">
        <v>6.492656508250102E-4</v>
      </c>
      <c r="E89">
        <v>2.4275483651528523E-3</v>
      </c>
      <c r="F89">
        <v>2.0119322094618534E-3</v>
      </c>
      <c r="G89">
        <v>2.3433629321067619E-3</v>
      </c>
      <c r="H89">
        <v>1.8935422746562637E-3</v>
      </c>
      <c r="I89">
        <v>7.1503756776108648E-4</v>
      </c>
      <c r="J89">
        <v>1.9303207830365452E-3</v>
      </c>
      <c r="K89">
        <v>1.4553729373445131E-3</v>
      </c>
      <c r="L89">
        <v>8.5263283188240333E-4</v>
      </c>
      <c r="M89">
        <v>7.1638044713897469E-4</v>
      </c>
      <c r="N89">
        <v>8.5650265806295209E-4</v>
      </c>
      <c r="O89">
        <v>1.0075044768295901E-3</v>
      </c>
      <c r="P89">
        <v>1.0995510508717721E-3</v>
      </c>
      <c r="Q89">
        <v>1.134796953881453E-3</v>
      </c>
      <c r="R89">
        <v>1.2050737881366073E-3</v>
      </c>
      <c r="S89">
        <v>2.2362700974727142E-3</v>
      </c>
      <c r="T89">
        <v>1.2115101906574339E-3</v>
      </c>
      <c r="U89">
        <v>4.8271503289065796E-4</v>
      </c>
      <c r="V89">
        <v>1.9168664926706917E-3</v>
      </c>
      <c r="W89">
        <v>1.5589034108017242E-3</v>
      </c>
      <c r="X89">
        <v>1.6965071440349841E-3</v>
      </c>
      <c r="Y89">
        <v>2.105621866035062E-3</v>
      </c>
      <c r="Z89">
        <v>2.6760085749459304E-3</v>
      </c>
      <c r="AA89">
        <v>2.0121537850304877E-3</v>
      </c>
      <c r="AB89">
        <v>7.7934124837518567E-3</v>
      </c>
      <c r="AC89">
        <v>7.7522877446509581E-3</v>
      </c>
      <c r="AD89">
        <v>1.7394178035031436E-3</v>
      </c>
      <c r="AE89">
        <v>1.0946409952048703E-2</v>
      </c>
      <c r="AF89">
        <v>7.3518963340203306E-3</v>
      </c>
      <c r="AG89">
        <v>1.4284896282467723E-2</v>
      </c>
      <c r="AH89">
        <v>1.0034281970415482</v>
      </c>
      <c r="AI89">
        <v>2.6541041803186879E-3</v>
      </c>
      <c r="AJ89">
        <v>0</v>
      </c>
    </row>
    <row r="90" spans="2:36" x14ac:dyDescent="0.3">
      <c r="B90" t="s">
        <v>960</v>
      </c>
      <c r="C90">
        <v>3.7905696718670438E-2</v>
      </c>
      <c r="D90">
        <v>3.2338224916736415E-2</v>
      </c>
      <c r="E90">
        <v>9.0661941954258141E-2</v>
      </c>
      <c r="F90">
        <v>0.11546257878406023</v>
      </c>
      <c r="G90">
        <v>8.9623207415307174E-2</v>
      </c>
      <c r="H90">
        <v>0.15129083504052224</v>
      </c>
      <c r="I90">
        <v>4.553067546978478E-2</v>
      </c>
      <c r="J90">
        <v>0.10223224722271278</v>
      </c>
      <c r="K90">
        <v>0.10470382390761933</v>
      </c>
      <c r="L90">
        <v>5.9821768872282036E-2</v>
      </c>
      <c r="M90">
        <v>5.1353022308240605E-2</v>
      </c>
      <c r="N90">
        <v>6.3634630182770338E-2</v>
      </c>
      <c r="O90">
        <v>7.9965288583331712E-2</v>
      </c>
      <c r="P90">
        <v>7.2591351676250054E-2</v>
      </c>
      <c r="Q90">
        <v>8.7017362799136869E-2</v>
      </c>
      <c r="R90">
        <v>0.10936009166113352</v>
      </c>
      <c r="S90">
        <v>3.1790181170431038E-2</v>
      </c>
      <c r="T90">
        <v>6.6226865614884875E-2</v>
      </c>
      <c r="U90">
        <v>1.0003548672642948E-2</v>
      </c>
      <c r="V90">
        <v>4.4437298623604127E-2</v>
      </c>
      <c r="W90">
        <v>2.5470175077167603E-2</v>
      </c>
      <c r="X90">
        <v>5.6998675726631309E-2</v>
      </c>
      <c r="Y90">
        <v>5.3129683856821659E-2</v>
      </c>
      <c r="Z90">
        <v>7.0407214449477951E-2</v>
      </c>
      <c r="AA90">
        <v>6.0552881287459356E-3</v>
      </c>
      <c r="AB90">
        <v>5.0866880563584661E-2</v>
      </c>
      <c r="AC90">
        <v>5.7431562803286387E-2</v>
      </c>
      <c r="AD90">
        <v>3.026035571992286E-2</v>
      </c>
      <c r="AE90">
        <v>7.6421077375422072E-2</v>
      </c>
      <c r="AF90">
        <v>2.1952788902587901E-2</v>
      </c>
      <c r="AG90">
        <v>5.2727013860893235E-2</v>
      </c>
      <c r="AH90">
        <v>3.5241554984593949E-2</v>
      </c>
      <c r="AI90">
        <v>1.023347230238169</v>
      </c>
      <c r="AJ90">
        <v>0</v>
      </c>
    </row>
    <row r="91" spans="2:36" x14ac:dyDescent="0.3">
      <c r="B91" t="s">
        <v>961</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1</v>
      </c>
    </row>
    <row r="98" spans="2:37" x14ac:dyDescent="0.3">
      <c r="B98" t="s">
        <v>107</v>
      </c>
    </row>
    <row r="99" spans="2:37" x14ac:dyDescent="0.3">
      <c r="C99" t="s">
        <v>928</v>
      </c>
      <c r="D99" t="s">
        <v>929</v>
      </c>
      <c r="E99" t="s">
        <v>930</v>
      </c>
      <c r="F99" t="s">
        <v>931</v>
      </c>
      <c r="G99" t="s">
        <v>932</v>
      </c>
      <c r="H99" t="s">
        <v>933</v>
      </c>
      <c r="I99" t="s">
        <v>934</v>
      </c>
      <c r="J99" t="s">
        <v>935</v>
      </c>
      <c r="K99" t="s">
        <v>936</v>
      </c>
      <c r="L99" t="s">
        <v>937</v>
      </c>
      <c r="M99" t="s">
        <v>938</v>
      </c>
      <c r="N99" t="s">
        <v>939</v>
      </c>
      <c r="O99" t="s">
        <v>940</v>
      </c>
      <c r="P99" t="s">
        <v>941</v>
      </c>
      <c r="Q99" t="s">
        <v>942</v>
      </c>
      <c r="R99" t="s">
        <v>943</v>
      </c>
      <c r="S99" t="s">
        <v>944</v>
      </c>
      <c r="T99" t="s">
        <v>945</v>
      </c>
      <c r="U99" t="s">
        <v>946</v>
      </c>
      <c r="V99" t="s">
        <v>947</v>
      </c>
      <c r="W99" t="s">
        <v>948</v>
      </c>
      <c r="X99" t="s">
        <v>949</v>
      </c>
      <c r="Y99" t="s">
        <v>950</v>
      </c>
      <c r="Z99" t="s">
        <v>951</v>
      </c>
      <c r="AA99" t="s">
        <v>952</v>
      </c>
      <c r="AB99" t="s">
        <v>953</v>
      </c>
      <c r="AC99" t="s">
        <v>954</v>
      </c>
      <c r="AD99" t="s">
        <v>955</v>
      </c>
      <c r="AE99" t="s">
        <v>956</v>
      </c>
      <c r="AF99" t="s">
        <v>957</v>
      </c>
      <c r="AG99" t="s">
        <v>958</v>
      </c>
      <c r="AH99" t="s">
        <v>959</v>
      </c>
      <c r="AI99" t="s">
        <v>960</v>
      </c>
      <c r="AJ99" t="s">
        <v>961</v>
      </c>
      <c r="AK99" t="s">
        <v>108</v>
      </c>
    </row>
    <row r="100" spans="2:37" x14ac:dyDescent="0.3">
      <c r="B100" t="s">
        <v>928</v>
      </c>
      <c r="C100">
        <v>1.0709477908747116</v>
      </c>
      <c r="D100">
        <v>3.2293471784150186E-2</v>
      </c>
      <c r="E100">
        <v>0.25363588426670575</v>
      </c>
      <c r="F100">
        <v>0.16965676778446143</v>
      </c>
      <c r="G100">
        <v>0.2505592992851477</v>
      </c>
      <c r="H100">
        <v>0.14096189626476691</v>
      </c>
      <c r="I100">
        <v>2.4108850312087399E-2</v>
      </c>
      <c r="J100">
        <v>5.5505653145565957E-2</v>
      </c>
      <c r="K100">
        <v>7.6518718191005808E-2</v>
      </c>
      <c r="L100">
        <v>3.445856871561196E-2</v>
      </c>
      <c r="M100">
        <v>3.1070151495445487E-2</v>
      </c>
      <c r="N100">
        <v>4.5122742315083619E-2</v>
      </c>
      <c r="O100">
        <v>4.4607606946672679E-2</v>
      </c>
      <c r="P100">
        <v>3.7056098283856385E-2</v>
      </c>
      <c r="Q100">
        <v>4.3225376134347494E-2</v>
      </c>
      <c r="R100">
        <v>4.5567734801392097E-2</v>
      </c>
      <c r="S100">
        <v>4.0537153156995832E-2</v>
      </c>
      <c r="T100">
        <v>7.3175600237919455E-2</v>
      </c>
      <c r="U100">
        <v>2.7583964257101079E-2</v>
      </c>
      <c r="V100">
        <v>3.9574639795538984E-2</v>
      </c>
      <c r="W100">
        <v>4.5913940354080571E-2</v>
      </c>
      <c r="X100">
        <v>6.7067392169891091E-2</v>
      </c>
      <c r="Y100">
        <v>3.5948462249282706E-2</v>
      </c>
      <c r="Z100">
        <v>3.7272262636207198E-2</v>
      </c>
      <c r="AA100">
        <v>4.37004924843463E-2</v>
      </c>
      <c r="AB100">
        <v>2.3277203710945289E-2</v>
      </c>
      <c r="AC100">
        <v>4.092200008533383E-2</v>
      </c>
      <c r="AD100">
        <v>5.5324101745172771E-2</v>
      </c>
      <c r="AE100">
        <v>5.2214298367199589E-2</v>
      </c>
      <c r="AF100">
        <v>6.4342843561456531E-2</v>
      </c>
      <c r="AG100">
        <v>4.7847683976615124E-2</v>
      </c>
      <c r="AH100">
        <v>4.5502314811051159E-2</v>
      </c>
      <c r="AI100">
        <v>5.8704270078556171E-2</v>
      </c>
      <c r="AJ100">
        <v>0</v>
      </c>
      <c r="AK100">
        <v>8.8643978002371088E-2</v>
      </c>
    </row>
    <row r="101" spans="2:37" x14ac:dyDescent="0.3">
      <c r="B101" t="s">
        <v>929</v>
      </c>
      <c r="C101">
        <v>3.8728899075665152E-2</v>
      </c>
      <c r="D101">
        <v>1.0441939472436292</v>
      </c>
      <c r="E101">
        <v>4.0434836111880534E-2</v>
      </c>
      <c r="F101">
        <v>5.1557822525033825E-2</v>
      </c>
      <c r="G101">
        <v>6.0703233739613366E-2</v>
      </c>
      <c r="H101">
        <v>7.699932612538074E-2</v>
      </c>
      <c r="I101">
        <v>0.28933313785145487</v>
      </c>
      <c r="J101">
        <v>7.1342907198659142E-2</v>
      </c>
      <c r="K101">
        <v>8.2902335996486734E-2</v>
      </c>
      <c r="L101">
        <v>0.19683769669603604</v>
      </c>
      <c r="M101">
        <v>0.30714341293131964</v>
      </c>
      <c r="N101">
        <v>0.24649937911520584</v>
      </c>
      <c r="O101">
        <v>0.14934546143872185</v>
      </c>
      <c r="P101">
        <v>0.10756828057589747</v>
      </c>
      <c r="Q101">
        <v>0.19144702307617431</v>
      </c>
      <c r="R101">
        <v>0.11927139511095332</v>
      </c>
      <c r="S101">
        <v>7.764017105868852E-2</v>
      </c>
      <c r="T101">
        <v>0.12489926058068335</v>
      </c>
      <c r="U101">
        <v>0.14960880137462532</v>
      </c>
      <c r="V101">
        <v>9.6230161511947965E-2</v>
      </c>
      <c r="W101">
        <v>3.313316527252741E-2</v>
      </c>
      <c r="X101">
        <v>3.2463611237160891E-2</v>
      </c>
      <c r="Y101">
        <v>3.7045934463753843E-2</v>
      </c>
      <c r="Z101">
        <v>4.6620949091886583E-2</v>
      </c>
      <c r="AA101">
        <v>2.5342684528331504E-2</v>
      </c>
      <c r="AB101">
        <v>2.3075658070331715E-2</v>
      </c>
      <c r="AC101">
        <v>3.2430680975197898E-2</v>
      </c>
      <c r="AD101">
        <v>3.6079857778375683E-2</v>
      </c>
      <c r="AE101">
        <v>4.2145483039469502E-2</v>
      </c>
      <c r="AF101">
        <v>4.6702337432342027E-2</v>
      </c>
      <c r="AG101">
        <v>3.8767087598901538E-2</v>
      </c>
      <c r="AH101">
        <v>4.135444330967597E-2</v>
      </c>
      <c r="AI101">
        <v>3.9968487683670603E-2</v>
      </c>
      <c r="AJ101">
        <v>0</v>
      </c>
      <c r="AK101">
        <v>4.6851555715143489E-2</v>
      </c>
    </row>
    <row r="102" spans="2:37" x14ac:dyDescent="0.3">
      <c r="B102" t="s">
        <v>930</v>
      </c>
      <c r="C102">
        <v>0.17483728701154788</v>
      </c>
      <c r="D102">
        <v>6.4103684854221701E-2</v>
      </c>
      <c r="E102">
        <v>1.2655973095634798</v>
      </c>
      <c r="F102">
        <v>9.6412278584344327E-2</v>
      </c>
      <c r="G102">
        <v>0.11467221807755977</v>
      </c>
      <c r="H102">
        <v>0.10618421981775579</v>
      </c>
      <c r="I102">
        <v>4.6856480324846468E-2</v>
      </c>
      <c r="J102">
        <v>0.11201769590431671</v>
      </c>
      <c r="K102">
        <v>9.97924938403143E-2</v>
      </c>
      <c r="L102">
        <v>6.4315971806843356E-2</v>
      </c>
      <c r="M102">
        <v>5.9195179016814224E-2</v>
      </c>
      <c r="N102">
        <v>8.7294271157739411E-2</v>
      </c>
      <c r="O102">
        <v>8.491534624758186E-2</v>
      </c>
      <c r="P102">
        <v>6.9949394068344994E-2</v>
      </c>
      <c r="Q102">
        <v>8.095109484218159E-2</v>
      </c>
      <c r="R102">
        <v>7.8542520565443377E-2</v>
      </c>
      <c r="S102">
        <v>7.3912278950441543E-2</v>
      </c>
      <c r="T102">
        <v>8.1577186124896256E-2</v>
      </c>
      <c r="U102">
        <v>5.6259362080204822E-2</v>
      </c>
      <c r="V102">
        <v>7.326793388933775E-2</v>
      </c>
      <c r="W102">
        <v>8.4850905543247451E-2</v>
      </c>
      <c r="X102">
        <v>0.22090430911018813</v>
      </c>
      <c r="Y102">
        <v>7.4672361451875252E-2</v>
      </c>
      <c r="Z102">
        <v>7.7753046920211732E-2</v>
      </c>
      <c r="AA102">
        <v>8.99212516228729E-2</v>
      </c>
      <c r="AB102">
        <v>4.3165477449539136E-2</v>
      </c>
      <c r="AC102">
        <v>7.8987509924492161E-2</v>
      </c>
      <c r="AD102">
        <v>0.11226234344138167</v>
      </c>
      <c r="AE102">
        <v>0.10145210131151768</v>
      </c>
      <c r="AF102">
        <v>0.13304046403646361</v>
      </c>
      <c r="AG102">
        <v>9.3356102783474629E-2</v>
      </c>
      <c r="AH102">
        <v>8.5378689624394349E-2</v>
      </c>
      <c r="AI102">
        <v>0.11358198520739277</v>
      </c>
      <c r="AJ102">
        <v>0</v>
      </c>
      <c r="AK102">
        <v>0.1847145813137501</v>
      </c>
    </row>
    <row r="103" spans="2:37" x14ac:dyDescent="0.3">
      <c r="B103" t="s">
        <v>931</v>
      </c>
      <c r="C103">
        <v>2.8843800354346791E-2</v>
      </c>
      <c r="D103">
        <v>2.3297138510965786E-2</v>
      </c>
      <c r="E103">
        <v>2.5935855040685542E-2</v>
      </c>
      <c r="F103">
        <v>1.2351183545418718</v>
      </c>
      <c r="G103">
        <v>3.1635186916889976E-2</v>
      </c>
      <c r="H103">
        <v>3.7980064454500362E-2</v>
      </c>
      <c r="I103">
        <v>1.4734395022742493E-2</v>
      </c>
      <c r="J103">
        <v>3.0521795910353949E-2</v>
      </c>
      <c r="K103">
        <v>4.6713109183205606E-2</v>
      </c>
      <c r="L103">
        <v>2.0168394250578432E-2</v>
      </c>
      <c r="M103">
        <v>1.9694650547128094E-2</v>
      </c>
      <c r="N103">
        <v>2.7683564660425021E-2</v>
      </c>
      <c r="O103">
        <v>2.7782346868250617E-2</v>
      </c>
      <c r="P103">
        <v>2.5994925141961608E-2</v>
      </c>
      <c r="Q103">
        <v>2.6219365218933217E-2</v>
      </c>
      <c r="R103">
        <v>6.0231453970017231E-2</v>
      </c>
      <c r="S103">
        <v>3.0464703998339254E-2</v>
      </c>
      <c r="T103">
        <v>4.0852358482000875E-2</v>
      </c>
      <c r="U103">
        <v>1.739340700307913E-2</v>
      </c>
      <c r="V103">
        <v>3.0921036957527879E-2</v>
      </c>
      <c r="W103">
        <v>2.7371481198636409E-2</v>
      </c>
      <c r="X103">
        <v>2.2591242227331398E-2</v>
      </c>
      <c r="Y103">
        <v>2.3645015687980091E-2</v>
      </c>
      <c r="Z103">
        <v>2.5757033916460309E-2</v>
      </c>
      <c r="AA103">
        <v>2.6936291548250994E-2</v>
      </c>
      <c r="AB103">
        <v>1.2534604237202226E-2</v>
      </c>
      <c r="AC103">
        <v>2.239109294284573E-2</v>
      </c>
      <c r="AD103">
        <v>3.3582853625293646E-2</v>
      </c>
      <c r="AE103">
        <v>2.95939213223896E-2</v>
      </c>
      <c r="AF103">
        <v>4.0688458515739823E-2</v>
      </c>
      <c r="AG103">
        <v>3.2143841894073225E-2</v>
      </c>
      <c r="AH103">
        <v>3.4128508316707322E-2</v>
      </c>
      <c r="AI103">
        <v>3.4379681192285648E-2</v>
      </c>
      <c r="AJ103">
        <v>0</v>
      </c>
      <c r="AK103">
        <v>5.4865755108306637E-2</v>
      </c>
    </row>
    <row r="104" spans="2:37" x14ac:dyDescent="0.3">
      <c r="B104" t="s">
        <v>932</v>
      </c>
      <c r="C104">
        <v>5.6094682549135992E-3</v>
      </c>
      <c r="D104">
        <v>6.6744795478103141E-3</v>
      </c>
      <c r="E104">
        <v>1.140983164989305E-2</v>
      </c>
      <c r="F104">
        <v>6.7530472943808173E-3</v>
      </c>
      <c r="G104">
        <v>1.1123368658079886</v>
      </c>
      <c r="H104">
        <v>1.0316853139055743E-2</v>
      </c>
      <c r="I104">
        <v>6.0802061930538527E-3</v>
      </c>
      <c r="J104">
        <v>1.3131804138297374E-2</v>
      </c>
      <c r="K104">
        <v>6.0034276159615773E-3</v>
      </c>
      <c r="L104">
        <v>7.6957094532600677E-3</v>
      </c>
      <c r="M104">
        <v>5.5216986183187098E-3</v>
      </c>
      <c r="N104">
        <v>7.1337222767576839E-3</v>
      </c>
      <c r="O104">
        <v>5.6262983553354998E-3</v>
      </c>
      <c r="P104">
        <v>6.1011638148467367E-3</v>
      </c>
      <c r="Q104">
        <v>5.1938474862505482E-3</v>
      </c>
      <c r="R104">
        <v>7.4359593713673178E-3</v>
      </c>
      <c r="S104">
        <v>1.5751422937297883E-2</v>
      </c>
      <c r="T104">
        <v>3.362488522547797E-2</v>
      </c>
      <c r="U104">
        <v>3.09525972829337E-3</v>
      </c>
      <c r="V104">
        <v>1.1347616332638691E-2</v>
      </c>
      <c r="W104">
        <v>5.5713444660386658E-3</v>
      </c>
      <c r="X104">
        <v>4.690392929314194E-3</v>
      </c>
      <c r="Y104">
        <v>5.055224572168923E-3</v>
      </c>
      <c r="Z104">
        <v>6.5081313299236712E-3</v>
      </c>
      <c r="AA104">
        <v>3.1770229631846586E-3</v>
      </c>
      <c r="AB104">
        <v>3.3392804458997772E-3</v>
      </c>
      <c r="AC104">
        <v>3.9580758793833111E-3</v>
      </c>
      <c r="AD104">
        <v>4.2907311383313575E-3</v>
      </c>
      <c r="AE104">
        <v>5.1325151018256241E-3</v>
      </c>
      <c r="AF104">
        <v>5.6717842435018541E-3</v>
      </c>
      <c r="AG104">
        <v>5.8144288619190838E-3</v>
      </c>
      <c r="AH104">
        <v>6.6951022633006544E-3</v>
      </c>
      <c r="AI104">
        <v>5.7357995074065679E-3</v>
      </c>
      <c r="AJ104">
        <v>0</v>
      </c>
      <c r="AK104">
        <v>5.6389000976525567E-3</v>
      </c>
    </row>
    <row r="105" spans="2:37" x14ac:dyDescent="0.3">
      <c r="B105" t="s">
        <v>933</v>
      </c>
      <c r="C105">
        <v>3.2076883788313346E-2</v>
      </c>
      <c r="D105">
        <v>2.5659385100417393E-2</v>
      </c>
      <c r="E105">
        <v>5.7957795312257178E-2</v>
      </c>
      <c r="F105">
        <v>5.4894772686318254E-2</v>
      </c>
      <c r="G105">
        <v>5.347873526551012E-2</v>
      </c>
      <c r="H105">
        <v>1.2940876100737431</v>
      </c>
      <c r="I105">
        <v>2.5703086479915326E-2</v>
      </c>
      <c r="J105">
        <v>7.436606352521942E-2</v>
      </c>
      <c r="K105">
        <v>5.1809439628498981E-2</v>
      </c>
      <c r="L105">
        <v>3.7268110894545091E-2</v>
      </c>
      <c r="M105">
        <v>2.9585223261293127E-2</v>
      </c>
      <c r="N105">
        <v>3.9405995433560097E-2</v>
      </c>
      <c r="O105">
        <v>4.072936772582475E-2</v>
      </c>
      <c r="P105">
        <v>3.6799617265200368E-2</v>
      </c>
      <c r="Q105">
        <v>4.0968080552173707E-2</v>
      </c>
      <c r="R105">
        <v>4.437728215574966E-2</v>
      </c>
      <c r="S105">
        <v>4.6917439748076384E-2</v>
      </c>
      <c r="T105">
        <v>4.7423183290230028E-2</v>
      </c>
      <c r="U105">
        <v>2.2307038797545569E-2</v>
      </c>
      <c r="V105">
        <v>4.421890392743013E-2</v>
      </c>
      <c r="W105">
        <v>9.6668856128055744E-2</v>
      </c>
      <c r="X105">
        <v>3.9141263288892808E-2</v>
      </c>
      <c r="Y105">
        <v>3.87257333134962E-2</v>
      </c>
      <c r="Z105">
        <v>4.7311487595275162E-2</v>
      </c>
      <c r="AA105">
        <v>3.1052067582991762E-2</v>
      </c>
      <c r="AB105">
        <v>5.3704268954898139E-2</v>
      </c>
      <c r="AC105">
        <v>8.4381283092283751E-2</v>
      </c>
      <c r="AD105">
        <v>5.5025288159259132E-2</v>
      </c>
      <c r="AE105">
        <v>9.3907802635420118E-2</v>
      </c>
      <c r="AF105">
        <v>5.3889884449549591E-2</v>
      </c>
      <c r="AG105">
        <v>6.6890934420397855E-2</v>
      </c>
      <c r="AH105">
        <v>7.6914583870048833E-2</v>
      </c>
      <c r="AI105">
        <v>4.1263291910388925E-2</v>
      </c>
      <c r="AJ105">
        <v>0</v>
      </c>
      <c r="AK105">
        <v>5.3310671675998123E-2</v>
      </c>
    </row>
    <row r="106" spans="2:37" x14ac:dyDescent="0.3">
      <c r="B106" t="s">
        <v>934</v>
      </c>
      <c r="C106">
        <v>5.1551653567155742E-2</v>
      </c>
      <c r="D106">
        <v>4.0552072044390486E-2</v>
      </c>
      <c r="E106">
        <v>5.4281179500544709E-2</v>
      </c>
      <c r="F106">
        <v>7.7793852046438086E-2</v>
      </c>
      <c r="G106">
        <v>5.6231227428846689E-2</v>
      </c>
      <c r="H106">
        <v>6.2493024073410029E-2</v>
      </c>
      <c r="I106">
        <v>1.074627065026823</v>
      </c>
      <c r="J106">
        <v>0.10278462672948827</v>
      </c>
      <c r="K106">
        <v>0.16946222072087025</v>
      </c>
      <c r="L106">
        <v>3.7792005675355504E-2</v>
      </c>
      <c r="M106">
        <v>4.3685589676916742E-2</v>
      </c>
      <c r="N106">
        <v>5.5831323664102789E-2</v>
      </c>
      <c r="O106">
        <v>4.9737339426616713E-2</v>
      </c>
      <c r="P106">
        <v>4.3273692536527471E-2</v>
      </c>
      <c r="Q106">
        <v>5.9293488057489199E-2</v>
      </c>
      <c r="R106">
        <v>5.2527764961907433E-2</v>
      </c>
      <c r="S106">
        <v>4.1248022295015674E-2</v>
      </c>
      <c r="T106">
        <v>4.6455332105352652E-2</v>
      </c>
      <c r="U106">
        <v>3.0589938961022026E-2</v>
      </c>
      <c r="V106">
        <v>5.5400003861331822E-2</v>
      </c>
      <c r="W106">
        <v>4.844297294258576E-2</v>
      </c>
      <c r="X106">
        <v>4.8610587399050373E-2</v>
      </c>
      <c r="Y106">
        <v>6.1535371509567595E-2</v>
      </c>
      <c r="Z106">
        <v>8.5211262015624317E-2</v>
      </c>
      <c r="AA106">
        <v>4.0415197100941123E-2</v>
      </c>
      <c r="AB106">
        <v>2.6856542819428238E-2</v>
      </c>
      <c r="AC106">
        <v>4.6746004841273718E-2</v>
      </c>
      <c r="AD106">
        <v>5.305614274592034E-2</v>
      </c>
      <c r="AE106">
        <v>5.8393083089320959E-2</v>
      </c>
      <c r="AF106">
        <v>7.0458174247508248E-2</v>
      </c>
      <c r="AG106">
        <v>4.8733862675523834E-2</v>
      </c>
      <c r="AH106">
        <v>4.8260310056284811E-2</v>
      </c>
      <c r="AI106">
        <v>4.9256380345185764E-2</v>
      </c>
      <c r="AJ106">
        <v>0</v>
      </c>
      <c r="AK106">
        <v>7.8758245792768966E-2</v>
      </c>
    </row>
    <row r="107" spans="2:37" x14ac:dyDescent="0.3">
      <c r="B107" t="s">
        <v>935</v>
      </c>
      <c r="C107">
        <v>5.6825136795399016E-2</v>
      </c>
      <c r="D107">
        <v>2.6814707605589412E-2</v>
      </c>
      <c r="E107">
        <v>2.5396982196979851E-2</v>
      </c>
      <c r="F107">
        <v>2.8966404676311692E-2</v>
      </c>
      <c r="G107">
        <v>3.5274195199256626E-2</v>
      </c>
      <c r="H107">
        <v>4.0610343088720809E-2</v>
      </c>
      <c r="I107">
        <v>1.7046414300679491E-2</v>
      </c>
      <c r="J107">
        <v>1.0777618422636523</v>
      </c>
      <c r="K107">
        <v>4.5021881605994615E-2</v>
      </c>
      <c r="L107">
        <v>2.0550407249508695E-2</v>
      </c>
      <c r="M107">
        <v>1.6732808226210507E-2</v>
      </c>
      <c r="N107">
        <v>2.2201928738628175E-2</v>
      </c>
      <c r="O107">
        <v>1.9110695652053877E-2</v>
      </c>
      <c r="P107">
        <v>1.4731662759771058E-2</v>
      </c>
      <c r="Q107">
        <v>2.1236928443178427E-2</v>
      </c>
      <c r="R107">
        <v>2.2081821717819666E-2</v>
      </c>
      <c r="S107">
        <v>2.2800610482456369E-2</v>
      </c>
      <c r="T107">
        <v>1.9422460111223342E-2</v>
      </c>
      <c r="U107">
        <v>1.3498097156717294E-2</v>
      </c>
      <c r="V107">
        <v>2.4344378648271183E-2</v>
      </c>
      <c r="W107">
        <v>1.7820883970636154E-2</v>
      </c>
      <c r="X107">
        <v>1.8359354610710404E-2</v>
      </c>
      <c r="Y107">
        <v>1.5998880144181635E-2</v>
      </c>
      <c r="Z107">
        <v>1.9343577155494066E-2</v>
      </c>
      <c r="AA107">
        <v>1.4333306748854286E-2</v>
      </c>
      <c r="AB107">
        <v>1.1256911079368595E-2</v>
      </c>
      <c r="AC107">
        <v>1.8893691206734668E-2</v>
      </c>
      <c r="AD107">
        <v>1.8999315675728181E-2</v>
      </c>
      <c r="AE107">
        <v>2.2785872565118086E-2</v>
      </c>
      <c r="AF107">
        <v>3.0750621852136246E-2</v>
      </c>
      <c r="AG107">
        <v>2.3295778641586325E-2</v>
      </c>
      <c r="AH107">
        <v>2.7837236016710468E-2</v>
      </c>
      <c r="AI107">
        <v>2.0679555042210924E-2</v>
      </c>
      <c r="AJ107">
        <v>0</v>
      </c>
      <c r="AK107">
        <v>2.7862282197692909E-2</v>
      </c>
    </row>
    <row r="108" spans="2:37" x14ac:dyDescent="0.3">
      <c r="B108" t="s">
        <v>936</v>
      </c>
      <c r="C108">
        <v>1.1827095908026136E-2</v>
      </c>
      <c r="D108">
        <v>1.2913542293985012E-2</v>
      </c>
      <c r="E108">
        <v>2.361001422923463E-2</v>
      </c>
      <c r="F108">
        <v>2.2667677656969514E-2</v>
      </c>
      <c r="G108">
        <v>2.1680089773017053E-2</v>
      </c>
      <c r="H108">
        <v>1.4810193881692767E-2</v>
      </c>
      <c r="I108">
        <v>9.1350893353414619E-3</v>
      </c>
      <c r="J108">
        <v>3.0266619810625183E-2</v>
      </c>
      <c r="K108">
        <v>1.046522952734257</v>
      </c>
      <c r="L108">
        <v>1.1219892031381086E-2</v>
      </c>
      <c r="M108">
        <v>9.6533749014339077E-3</v>
      </c>
      <c r="N108">
        <v>1.2074122947407931E-2</v>
      </c>
      <c r="O108">
        <v>1.7663685464337969E-2</v>
      </c>
      <c r="P108">
        <v>2.0383923715416304E-2</v>
      </c>
      <c r="Q108">
        <v>2.442933871343821E-2</v>
      </c>
      <c r="R108">
        <v>2.9845743134285646E-2</v>
      </c>
      <c r="S108">
        <v>1.9857403498713209E-2</v>
      </c>
      <c r="T108">
        <v>2.5196041612054108E-2</v>
      </c>
      <c r="U108">
        <v>6.7405046238786272E-3</v>
      </c>
      <c r="V108">
        <v>2.7277542360885271E-2</v>
      </c>
      <c r="W108">
        <v>1.6958205476153454E-2</v>
      </c>
      <c r="X108">
        <v>1.0400859655274687E-2</v>
      </c>
      <c r="Y108">
        <v>1.5203660977223891E-2</v>
      </c>
      <c r="Z108">
        <v>2.1398389335256444E-2</v>
      </c>
      <c r="AA108">
        <v>8.2265230708893841E-3</v>
      </c>
      <c r="AB108">
        <v>6.7278592686117805E-3</v>
      </c>
      <c r="AC108">
        <v>9.5538542373293477E-3</v>
      </c>
      <c r="AD108">
        <v>1.1011688485296836E-2</v>
      </c>
      <c r="AE108">
        <v>1.2533652782926862E-2</v>
      </c>
      <c r="AF108">
        <v>1.3605466688050414E-2</v>
      </c>
      <c r="AG108">
        <v>1.0740591326598934E-2</v>
      </c>
      <c r="AH108">
        <v>1.0639169772387528E-2</v>
      </c>
      <c r="AI108">
        <v>1.3590443395255411E-2</v>
      </c>
      <c r="AJ108">
        <v>0</v>
      </c>
      <c r="AK108">
        <v>1.5434938891728704E-2</v>
      </c>
    </row>
    <row r="109" spans="2:37" x14ac:dyDescent="0.3">
      <c r="B109" t="s">
        <v>937</v>
      </c>
      <c r="C109">
        <v>6.4136831279257437E-3</v>
      </c>
      <c r="D109">
        <v>6.6007786347789029E-3</v>
      </c>
      <c r="E109">
        <v>1.0327617624833927E-2</v>
      </c>
      <c r="F109">
        <v>6.5694359251254235E-3</v>
      </c>
      <c r="G109">
        <v>1.0459403334213678E-2</v>
      </c>
      <c r="H109">
        <v>8.4114291354719078E-3</v>
      </c>
      <c r="I109">
        <v>5.8493918579329476E-3</v>
      </c>
      <c r="J109">
        <v>1.2898862104903373E-2</v>
      </c>
      <c r="K109">
        <v>7.372680209495195E-3</v>
      </c>
      <c r="L109">
        <v>1.0696151547090305</v>
      </c>
      <c r="M109">
        <v>5.317398779771435E-3</v>
      </c>
      <c r="N109">
        <v>6.9148677971740125E-3</v>
      </c>
      <c r="O109">
        <v>7.7182193350886115E-3</v>
      </c>
      <c r="P109">
        <v>1.2679451486552652E-2</v>
      </c>
      <c r="Q109">
        <v>7.5510317670483889E-3</v>
      </c>
      <c r="R109">
        <v>1.4364769651465534E-2</v>
      </c>
      <c r="S109">
        <v>7.1244678484420586E-3</v>
      </c>
      <c r="T109">
        <v>9.4809873270300504E-3</v>
      </c>
      <c r="U109">
        <v>4.2238297915685487E-3</v>
      </c>
      <c r="V109">
        <v>9.377280043706171E-2</v>
      </c>
      <c r="W109">
        <v>6.1861690679686967E-3</v>
      </c>
      <c r="X109">
        <v>7.7056712237636984E-3</v>
      </c>
      <c r="Y109">
        <v>9.0497911179417845E-3</v>
      </c>
      <c r="Z109">
        <v>1.1690830571912617E-2</v>
      </c>
      <c r="AA109">
        <v>4.5599060950490189E-3</v>
      </c>
      <c r="AB109">
        <v>4.7521546947263829E-3</v>
      </c>
      <c r="AC109">
        <v>6.5924288932495403E-3</v>
      </c>
      <c r="AD109">
        <v>7.1578910734567437E-3</v>
      </c>
      <c r="AE109">
        <v>9.0758936696105855E-3</v>
      </c>
      <c r="AF109">
        <v>9.6256243935181323E-3</v>
      </c>
      <c r="AG109">
        <v>7.5605576963215246E-3</v>
      </c>
      <c r="AH109">
        <v>8.2204036297899054E-3</v>
      </c>
      <c r="AI109">
        <v>1.1630167344035162E-2</v>
      </c>
      <c r="AJ109">
        <v>0</v>
      </c>
      <c r="AK109">
        <v>8.5208534842175932E-3</v>
      </c>
    </row>
    <row r="110" spans="2:37" x14ac:dyDescent="0.3">
      <c r="B110" t="s">
        <v>938</v>
      </c>
      <c r="C110">
        <v>1.9443016279951351E-3</v>
      </c>
      <c r="D110">
        <v>2.8753711110694022E-3</v>
      </c>
      <c r="E110">
        <v>1.681625219569352E-3</v>
      </c>
      <c r="F110">
        <v>2.5005680403236879E-3</v>
      </c>
      <c r="G110">
        <v>5.1084565859451396E-3</v>
      </c>
      <c r="H110">
        <v>2.1812978291065313E-3</v>
      </c>
      <c r="I110">
        <v>1.9702570325232896E-3</v>
      </c>
      <c r="J110">
        <v>2.1637308196078677E-3</v>
      </c>
      <c r="K110">
        <v>5.4470763577304298E-3</v>
      </c>
      <c r="L110">
        <v>1.9617544718620811E-3</v>
      </c>
      <c r="M110">
        <v>1.0135748084361813</v>
      </c>
      <c r="N110">
        <v>4.8313691761526084E-2</v>
      </c>
      <c r="O110">
        <v>4.7216548944662463E-2</v>
      </c>
      <c r="P110">
        <v>6.4190009271674281E-3</v>
      </c>
      <c r="Q110">
        <v>2.5884117020815462E-2</v>
      </c>
      <c r="R110">
        <v>2.742546433445427E-2</v>
      </c>
      <c r="S110">
        <v>3.2454801793253253E-2</v>
      </c>
      <c r="T110">
        <v>4.6325701258565838E-3</v>
      </c>
      <c r="U110">
        <v>2.0993591190607251E-3</v>
      </c>
      <c r="V110">
        <v>1.7646176162977385E-2</v>
      </c>
      <c r="W110">
        <v>1.719058919876552E-3</v>
      </c>
      <c r="X110">
        <v>1.5021400688756262E-3</v>
      </c>
      <c r="Y110">
        <v>2.7352335799679557E-3</v>
      </c>
      <c r="Z110">
        <v>3.3709496947214122E-3</v>
      </c>
      <c r="AA110">
        <v>1.1605035108278731E-3</v>
      </c>
      <c r="AB110">
        <v>1.2326012602601963E-3</v>
      </c>
      <c r="AC110">
        <v>1.7917743826564427E-3</v>
      </c>
      <c r="AD110">
        <v>1.8331870065003237E-3</v>
      </c>
      <c r="AE110">
        <v>2.3506477487878936E-3</v>
      </c>
      <c r="AF110">
        <v>2.4331129719994652E-3</v>
      </c>
      <c r="AG110">
        <v>1.8303018656244199E-3</v>
      </c>
      <c r="AH110">
        <v>1.9531728809580205E-3</v>
      </c>
      <c r="AI110">
        <v>2.5342480964782666E-3</v>
      </c>
      <c r="AJ110">
        <v>0</v>
      </c>
      <c r="AK110">
        <v>2.095684145700996E-3</v>
      </c>
    </row>
    <row r="111" spans="2:37" x14ac:dyDescent="0.3">
      <c r="B111" t="s">
        <v>939</v>
      </c>
      <c r="C111">
        <v>1.7354242184258847E-2</v>
      </c>
      <c r="D111">
        <v>2.0920458561598229E-2</v>
      </c>
      <c r="E111">
        <v>1.0905690776386303E-2</v>
      </c>
      <c r="F111">
        <v>1.4256405531591625E-2</v>
      </c>
      <c r="G111">
        <v>2.2599854253571659E-2</v>
      </c>
      <c r="H111">
        <v>1.4967354166611498E-2</v>
      </c>
      <c r="I111">
        <v>1.2338005737303207E-2</v>
      </c>
      <c r="J111">
        <v>1.0783340413986186E-2</v>
      </c>
      <c r="K111">
        <v>2.3434186560819172E-2</v>
      </c>
      <c r="L111">
        <v>1.0765159545500166E-2</v>
      </c>
      <c r="M111">
        <v>2.9113975754905735E-2</v>
      </c>
      <c r="N111">
        <v>1.0669803213717104</v>
      </c>
      <c r="O111">
        <v>4.081607311477408E-2</v>
      </c>
      <c r="P111">
        <v>1.9368095789605577E-2</v>
      </c>
      <c r="Q111">
        <v>8.3224667228611313E-2</v>
      </c>
      <c r="R111">
        <v>4.9629462129039424E-2</v>
      </c>
      <c r="S111">
        <v>8.693435932873711E-2</v>
      </c>
      <c r="T111">
        <v>2.9254301905475785E-2</v>
      </c>
      <c r="U111">
        <v>1.0164050745586427E-2</v>
      </c>
      <c r="V111">
        <v>6.8032801041997271E-2</v>
      </c>
      <c r="W111">
        <v>1.2248318245472229E-2</v>
      </c>
      <c r="X111">
        <v>9.4805374915680127E-3</v>
      </c>
      <c r="Y111">
        <v>1.0783295664482582E-2</v>
      </c>
      <c r="Z111">
        <v>1.2520498287372167E-2</v>
      </c>
      <c r="AA111">
        <v>6.8700530612921589E-3</v>
      </c>
      <c r="AB111">
        <v>8.1774730678653082E-3</v>
      </c>
      <c r="AC111">
        <v>1.2352800631225904E-2</v>
      </c>
      <c r="AD111">
        <v>1.0896995358768152E-2</v>
      </c>
      <c r="AE111">
        <v>1.5030217807821324E-2</v>
      </c>
      <c r="AF111">
        <v>1.4630589133115816E-2</v>
      </c>
      <c r="AG111">
        <v>1.1482496160326153E-2</v>
      </c>
      <c r="AH111">
        <v>1.2514992972356141E-2</v>
      </c>
      <c r="AI111">
        <v>1.5431434899197793E-2</v>
      </c>
      <c r="AJ111">
        <v>0</v>
      </c>
      <c r="AK111">
        <v>1.2465841699607893E-2</v>
      </c>
    </row>
    <row r="112" spans="2:37" x14ac:dyDescent="0.3">
      <c r="B112" t="s">
        <v>940</v>
      </c>
      <c r="C112">
        <v>2.6756462263959517E-3</v>
      </c>
      <c r="D112">
        <v>5.5347932155966322E-3</v>
      </c>
      <c r="E112">
        <v>1.7902082670859193E-3</v>
      </c>
      <c r="F112">
        <v>1.8675183473442264E-3</v>
      </c>
      <c r="G112">
        <v>2.0799835669240894E-3</v>
      </c>
      <c r="H112">
        <v>1.8958083297950475E-3</v>
      </c>
      <c r="I112">
        <v>2.0970562159143007E-3</v>
      </c>
      <c r="J112">
        <v>1.7473112389164904E-3</v>
      </c>
      <c r="K112">
        <v>1.8473098504390641E-3</v>
      </c>
      <c r="L112">
        <v>1.8816940968552603E-3</v>
      </c>
      <c r="M112">
        <v>2.3955956574403469E-3</v>
      </c>
      <c r="N112">
        <v>3.0871852698234714E-3</v>
      </c>
      <c r="O112">
        <v>1.0137371329503357</v>
      </c>
      <c r="P112">
        <v>1.8174318040472396E-3</v>
      </c>
      <c r="Q112">
        <v>3.7423607832768116E-3</v>
      </c>
      <c r="R112">
        <v>4.9007401073541748E-3</v>
      </c>
      <c r="S112">
        <v>1.6486288683472319E-2</v>
      </c>
      <c r="T112">
        <v>1.7614082585116846E-3</v>
      </c>
      <c r="U112">
        <v>2.3041599974505229E-3</v>
      </c>
      <c r="V112">
        <v>2.6718202821886471E-3</v>
      </c>
      <c r="W112">
        <v>2.7395560653199029E-3</v>
      </c>
      <c r="X112">
        <v>1.4033107090882472E-3</v>
      </c>
      <c r="Y112">
        <v>1.942298267537036E-3</v>
      </c>
      <c r="Z112">
        <v>2.4346313300931135E-3</v>
      </c>
      <c r="AA112">
        <v>1.1073311823939916E-3</v>
      </c>
      <c r="AB112">
        <v>2.0966008074353808E-3</v>
      </c>
      <c r="AC112">
        <v>3.3681781429211232E-3</v>
      </c>
      <c r="AD112">
        <v>1.7069003263812295E-3</v>
      </c>
      <c r="AE112">
        <v>3.6805624610653253E-3</v>
      </c>
      <c r="AF112">
        <v>2.218032753525149E-3</v>
      </c>
      <c r="AG112">
        <v>2.3437821493262402E-3</v>
      </c>
      <c r="AH112">
        <v>2.6157349399902573E-3</v>
      </c>
      <c r="AI112">
        <v>1.6198550304644327E-3</v>
      </c>
      <c r="AJ112">
        <v>0</v>
      </c>
      <c r="AK112">
        <v>2.0136419336027815E-3</v>
      </c>
    </row>
    <row r="113" spans="2:37" x14ac:dyDescent="0.3">
      <c r="B113" t="s">
        <v>941</v>
      </c>
      <c r="C113">
        <v>1.2871970649096503E-3</v>
      </c>
      <c r="D113">
        <v>1.5286427507400441E-3</v>
      </c>
      <c r="E113">
        <v>1.6052627105613325E-3</v>
      </c>
      <c r="F113">
        <v>1.743897450830907E-3</v>
      </c>
      <c r="G113">
        <v>1.9212572614288005E-3</v>
      </c>
      <c r="H113">
        <v>2.3542641685466246E-3</v>
      </c>
      <c r="I113">
        <v>1.0012269705847751E-3</v>
      </c>
      <c r="J113">
        <v>1.7175414782985281E-3</v>
      </c>
      <c r="K113">
        <v>1.983318030901164E-3</v>
      </c>
      <c r="L113">
        <v>1.3666293417370996E-3</v>
      </c>
      <c r="M113">
        <v>1.2967923930359976E-3</v>
      </c>
      <c r="N113">
        <v>1.9345212491315902E-3</v>
      </c>
      <c r="O113">
        <v>1.3403683396159187E-2</v>
      </c>
      <c r="P113">
        <v>1.0386523361849389</v>
      </c>
      <c r="Q113">
        <v>1.5678155279092883E-2</v>
      </c>
      <c r="R113">
        <v>6.6377954231767577E-3</v>
      </c>
      <c r="S113">
        <v>7.5230610598918963E-3</v>
      </c>
      <c r="T113">
        <v>1.4478792912991829E-3</v>
      </c>
      <c r="U113">
        <v>1.248295274010605E-3</v>
      </c>
      <c r="V113">
        <v>1.7800716956967975E-3</v>
      </c>
      <c r="W113">
        <v>1.9554664320593886E-3</v>
      </c>
      <c r="X113">
        <v>1.4687764708159849E-3</v>
      </c>
      <c r="Y113">
        <v>1.7637450852481357E-3</v>
      </c>
      <c r="Z113">
        <v>1.9578027128352988E-3</v>
      </c>
      <c r="AA113">
        <v>1.9038827888798199E-3</v>
      </c>
      <c r="AB113">
        <v>1.20552486078544E-3</v>
      </c>
      <c r="AC113">
        <v>2.0808105966870303E-3</v>
      </c>
      <c r="AD113">
        <v>1.2920572558478213E-2</v>
      </c>
      <c r="AE113">
        <v>2.5348689841816797E-3</v>
      </c>
      <c r="AF113">
        <v>5.3556945720626943E-3</v>
      </c>
      <c r="AG113">
        <v>4.2059355385853344E-3</v>
      </c>
      <c r="AH113">
        <v>6.042872884479346E-3</v>
      </c>
      <c r="AI113">
        <v>2.5498950202480241E-3</v>
      </c>
      <c r="AJ113">
        <v>0</v>
      </c>
      <c r="AK113">
        <v>3.5425903575189259E-3</v>
      </c>
    </row>
    <row r="114" spans="2:37" x14ac:dyDescent="0.3">
      <c r="B114" t="s">
        <v>942</v>
      </c>
      <c r="C114">
        <v>3.1358391528617862E-3</v>
      </c>
      <c r="D114">
        <v>4.9643618058873972E-3</v>
      </c>
      <c r="E114">
        <v>3.7003530562016137E-3</v>
      </c>
      <c r="F114">
        <v>4.1027845572826661E-3</v>
      </c>
      <c r="G114">
        <v>4.4189214921116441E-3</v>
      </c>
      <c r="H114">
        <v>4.6434333467058253E-3</v>
      </c>
      <c r="I114">
        <v>3.0908621770146111E-3</v>
      </c>
      <c r="J114">
        <v>4.0026614824161203E-3</v>
      </c>
      <c r="K114">
        <v>4.5377985256721057E-3</v>
      </c>
      <c r="L114">
        <v>3.3649494829960922E-3</v>
      </c>
      <c r="M114">
        <v>3.4406335273981501E-3</v>
      </c>
      <c r="N114">
        <v>5.1905634712669946E-3</v>
      </c>
      <c r="O114">
        <v>1.7073097690468605E-2</v>
      </c>
      <c r="P114">
        <v>2.0724226289853178E-2</v>
      </c>
      <c r="Q114">
        <v>1.0195561551847583</v>
      </c>
      <c r="R114">
        <v>7.5993944794322576E-3</v>
      </c>
      <c r="S114">
        <v>1.4032308810019758E-2</v>
      </c>
      <c r="T114">
        <v>3.4621869602971633E-3</v>
      </c>
      <c r="U114">
        <v>8.1474698988357949E-3</v>
      </c>
      <c r="V114">
        <v>1.8344793119637503E-2</v>
      </c>
      <c r="W114">
        <v>4.0561798550805654E-3</v>
      </c>
      <c r="X114">
        <v>3.5681706061544715E-3</v>
      </c>
      <c r="Y114">
        <v>4.4540026202228196E-3</v>
      </c>
      <c r="Z114">
        <v>5.2794169736565004E-3</v>
      </c>
      <c r="AA114">
        <v>3.4799237517781725E-3</v>
      </c>
      <c r="AB114">
        <v>2.7886035739193181E-3</v>
      </c>
      <c r="AC114">
        <v>4.2695584033058641E-3</v>
      </c>
      <c r="AD114">
        <v>5.790300594338312E-3</v>
      </c>
      <c r="AE114">
        <v>5.5113783344727186E-3</v>
      </c>
      <c r="AF114">
        <v>6.9190024681192583E-3</v>
      </c>
      <c r="AG114">
        <v>4.5292479225435625E-3</v>
      </c>
      <c r="AH114">
        <v>4.4574414420964752E-3</v>
      </c>
      <c r="AI114">
        <v>7.1900727891167082E-3</v>
      </c>
      <c r="AJ114">
        <v>0</v>
      </c>
      <c r="AK114">
        <v>6.8255546763937303E-3</v>
      </c>
    </row>
    <row r="115" spans="2:37" x14ac:dyDescent="0.3">
      <c r="B115" t="s">
        <v>943</v>
      </c>
      <c r="C115">
        <v>5.9638942130512086E-3</v>
      </c>
      <c r="D115">
        <v>5.9498047103336386E-3</v>
      </c>
      <c r="E115">
        <v>6.1683133060230896E-3</v>
      </c>
      <c r="F115">
        <v>6.5766041031354644E-3</v>
      </c>
      <c r="G115">
        <v>7.4390192475673996E-3</v>
      </c>
      <c r="H115">
        <v>6.9214174676755945E-3</v>
      </c>
      <c r="I115">
        <v>3.7862233973279401E-3</v>
      </c>
      <c r="J115">
        <v>6.2250338812260241E-3</v>
      </c>
      <c r="K115">
        <v>7.1311991742542382E-3</v>
      </c>
      <c r="L115">
        <v>5.1924120974091992E-3</v>
      </c>
      <c r="M115">
        <v>4.7901524294211364E-3</v>
      </c>
      <c r="N115">
        <v>6.8114226698109733E-3</v>
      </c>
      <c r="O115">
        <v>6.7118609367267717E-3</v>
      </c>
      <c r="P115">
        <v>5.3485315528114582E-3</v>
      </c>
      <c r="Q115">
        <v>6.8206428569514482E-3</v>
      </c>
      <c r="R115">
        <v>1.0393013753992597</v>
      </c>
      <c r="S115">
        <v>6.2103342725542774E-3</v>
      </c>
      <c r="T115">
        <v>5.2855701348341584E-3</v>
      </c>
      <c r="U115">
        <v>4.1506653117815602E-3</v>
      </c>
      <c r="V115">
        <v>5.5919083602436852E-3</v>
      </c>
      <c r="W115">
        <v>8.3946868020288359E-3</v>
      </c>
      <c r="X115">
        <v>5.1898124011871645E-3</v>
      </c>
      <c r="Y115">
        <v>8.6285860497516288E-3</v>
      </c>
      <c r="Z115">
        <v>9.6434984726132267E-3</v>
      </c>
      <c r="AA115">
        <v>5.9361553068590783E-3</v>
      </c>
      <c r="AB115">
        <v>3.2461352024237716E-3</v>
      </c>
      <c r="AC115">
        <v>6.6144135118771661E-3</v>
      </c>
      <c r="AD115">
        <v>7.4654176167805184E-3</v>
      </c>
      <c r="AE115">
        <v>7.7390347425426538E-3</v>
      </c>
      <c r="AF115">
        <v>1.2119782035847097E-2</v>
      </c>
      <c r="AG115">
        <v>9.0469694558272407E-3</v>
      </c>
      <c r="AH115">
        <v>1.113225086576866E-2</v>
      </c>
      <c r="AI115">
        <v>7.2131917976141274E-3</v>
      </c>
      <c r="AJ115">
        <v>0</v>
      </c>
      <c r="AK115">
        <v>1.1788793474778674E-2</v>
      </c>
    </row>
    <row r="116" spans="2:37" x14ac:dyDescent="0.3">
      <c r="B116" t="s">
        <v>944</v>
      </c>
      <c r="C116">
        <v>3.4229640512907478E-3</v>
      </c>
      <c r="D116">
        <v>3.2755107907071709E-3</v>
      </c>
      <c r="E116">
        <v>3.4480976406598301E-3</v>
      </c>
      <c r="F116">
        <v>3.476871633135981E-3</v>
      </c>
      <c r="G116">
        <v>4.2319446264180577E-3</v>
      </c>
      <c r="H116">
        <v>3.7397699996850058E-3</v>
      </c>
      <c r="I116">
        <v>2.0877688608355975E-3</v>
      </c>
      <c r="J116">
        <v>3.6444968820379393E-3</v>
      </c>
      <c r="K116">
        <v>3.9693881819878856E-3</v>
      </c>
      <c r="L116">
        <v>3.0088430312075389E-3</v>
      </c>
      <c r="M116">
        <v>2.6636501015960454E-3</v>
      </c>
      <c r="N116">
        <v>3.4426994275469332E-3</v>
      </c>
      <c r="O116">
        <v>3.3227126600107529E-3</v>
      </c>
      <c r="P116">
        <v>2.8075874503746849E-3</v>
      </c>
      <c r="Q116">
        <v>3.2085094765060078E-3</v>
      </c>
      <c r="R116">
        <v>3.1104903501990144E-3</v>
      </c>
      <c r="S116">
        <v>1.2986383065986</v>
      </c>
      <c r="T116">
        <v>2.8475012117909399E-3</v>
      </c>
      <c r="U116">
        <v>2.1774519280049003E-3</v>
      </c>
      <c r="V116">
        <v>2.9590408378736264E-3</v>
      </c>
      <c r="W116">
        <v>3.2124733516183603E-3</v>
      </c>
      <c r="X116">
        <v>2.8682347847022497E-3</v>
      </c>
      <c r="Y116">
        <v>1.2963733843153942E-2</v>
      </c>
      <c r="Z116">
        <v>2.9624463344329016E-3</v>
      </c>
      <c r="AA116">
        <v>2.9881153457805417E-3</v>
      </c>
      <c r="AB116">
        <v>1.4386738888126991E-3</v>
      </c>
      <c r="AC116">
        <v>2.7272081808039548E-3</v>
      </c>
      <c r="AD116">
        <v>3.8028769900278181E-3</v>
      </c>
      <c r="AE116">
        <v>3.6085383373008948E-3</v>
      </c>
      <c r="AF116">
        <v>9.8080796315902618E-3</v>
      </c>
      <c r="AG116">
        <v>3.0249569534265921E-3</v>
      </c>
      <c r="AH116">
        <v>2.8281545033511054E-3</v>
      </c>
      <c r="AI116">
        <v>3.2513894982649219E-3</v>
      </c>
      <c r="AJ116">
        <v>0</v>
      </c>
      <c r="AK116">
        <v>6.0177909290120542E-3</v>
      </c>
    </row>
    <row r="117" spans="2:37" x14ac:dyDescent="0.3">
      <c r="B117" t="s">
        <v>945</v>
      </c>
      <c r="C117">
        <v>1.4164122293823182E-2</v>
      </c>
      <c r="D117">
        <v>1.803913993381023E-2</v>
      </c>
      <c r="E117">
        <v>1.8224474656424711E-2</v>
      </c>
      <c r="F117">
        <v>2.0246148070915505E-2</v>
      </c>
      <c r="G117">
        <v>2.5985176402133502E-2</v>
      </c>
      <c r="H117">
        <v>2.5861075196564633E-2</v>
      </c>
      <c r="I117">
        <v>1.2023220141610596E-2</v>
      </c>
      <c r="J117">
        <v>2.0249996537222575E-2</v>
      </c>
      <c r="K117">
        <v>2.2878644174820207E-2</v>
      </c>
      <c r="L117">
        <v>1.5786593540712331E-2</v>
      </c>
      <c r="M117">
        <v>5.9053792471862689E-2</v>
      </c>
      <c r="N117">
        <v>4.8831603795103401E-2</v>
      </c>
      <c r="O117">
        <v>2.9170495135671902E-2</v>
      </c>
      <c r="P117">
        <v>1.753318542591625E-2</v>
      </c>
      <c r="Q117">
        <v>2.6739149598457353E-2</v>
      </c>
      <c r="R117">
        <v>2.1270025641256872E-2</v>
      </c>
      <c r="S117">
        <v>2.4001244266574847E-2</v>
      </c>
      <c r="T117">
        <v>1.1856965195781408</v>
      </c>
      <c r="U117">
        <v>1.2921204735007054E-2</v>
      </c>
      <c r="V117">
        <v>2.2200774587364889E-2</v>
      </c>
      <c r="W117">
        <v>2.5489236164111986E-2</v>
      </c>
      <c r="X117">
        <v>1.7705867629310763E-2</v>
      </c>
      <c r="Y117">
        <v>1.9057150919023446E-2</v>
      </c>
      <c r="Z117">
        <v>2.151365750307584E-2</v>
      </c>
      <c r="AA117">
        <v>2.696082017325865E-2</v>
      </c>
      <c r="AB117">
        <v>1.8379832509620803E-2</v>
      </c>
      <c r="AC117">
        <v>3.1496286004911681E-2</v>
      </c>
      <c r="AD117">
        <v>2.5516359796698567E-2</v>
      </c>
      <c r="AE117">
        <v>3.5900534133892437E-2</v>
      </c>
      <c r="AF117">
        <v>2.934937094892277E-2</v>
      </c>
      <c r="AG117">
        <v>2.9499625974986503E-2</v>
      </c>
      <c r="AH117">
        <v>3.1175819223139577E-2</v>
      </c>
      <c r="AI117">
        <v>2.4454024171547746E-2</v>
      </c>
      <c r="AJ117">
        <v>0</v>
      </c>
      <c r="AK117">
        <v>3.6074525470297276E-2</v>
      </c>
    </row>
    <row r="118" spans="2:37" x14ac:dyDescent="0.3">
      <c r="B118" t="s">
        <v>946</v>
      </c>
      <c r="C118">
        <v>5.2524609935822995E-2</v>
      </c>
      <c r="D118">
        <v>6.901305487532744E-2</v>
      </c>
      <c r="E118">
        <v>6.5766154050123163E-2</v>
      </c>
      <c r="F118">
        <v>7.1886328915657619E-2</v>
      </c>
      <c r="G118">
        <v>7.2861024175942632E-2</v>
      </c>
      <c r="H118">
        <v>6.9553231224445067E-2</v>
      </c>
      <c r="I118">
        <v>7.0743726351447905E-2</v>
      </c>
      <c r="J118">
        <v>8.324326811879465E-2</v>
      </c>
      <c r="K118">
        <v>8.1870954613821323E-2</v>
      </c>
      <c r="L118">
        <v>6.9337323401173157E-2</v>
      </c>
      <c r="M118">
        <v>7.317758747341517E-2</v>
      </c>
      <c r="N118">
        <v>8.3867407351603793E-2</v>
      </c>
      <c r="O118">
        <v>5.8619092987500697E-2</v>
      </c>
      <c r="P118">
        <v>4.8571637579164072E-2</v>
      </c>
      <c r="Q118">
        <v>6.171619355619698E-2</v>
      </c>
      <c r="R118">
        <v>5.7425703217537746E-2</v>
      </c>
      <c r="S118">
        <v>6.2942420105699143E-2</v>
      </c>
      <c r="T118">
        <v>5.2176033461756269E-2</v>
      </c>
      <c r="U118">
        <v>1.1582901402283874</v>
      </c>
      <c r="V118">
        <v>5.2492119546846489E-2</v>
      </c>
      <c r="W118">
        <v>5.5531249394457333E-2</v>
      </c>
      <c r="X118">
        <v>6.0808385916324002E-2</v>
      </c>
      <c r="Y118">
        <v>4.89399394648391E-2</v>
      </c>
      <c r="Z118">
        <v>4.3796704287467576E-2</v>
      </c>
      <c r="AA118">
        <v>4.1364340934980225E-2</v>
      </c>
      <c r="AB118">
        <v>5.9438030029198723E-2</v>
      </c>
      <c r="AC118">
        <v>5.0935125435467923E-2</v>
      </c>
      <c r="AD118">
        <v>6.1405242384392857E-2</v>
      </c>
      <c r="AE118">
        <v>7.8187508702086489E-2</v>
      </c>
      <c r="AF118">
        <v>6.4875724369166166E-2</v>
      </c>
      <c r="AG118">
        <v>7.2313785428865712E-2</v>
      </c>
      <c r="AH118">
        <v>6.3571703266123325E-2</v>
      </c>
      <c r="AI118">
        <v>5.05252835420201E-2</v>
      </c>
      <c r="AJ118">
        <v>0</v>
      </c>
      <c r="AK118">
        <v>7.4967399461797327E-2</v>
      </c>
    </row>
    <row r="119" spans="2:37" x14ac:dyDescent="0.3">
      <c r="B119" t="s">
        <v>947</v>
      </c>
      <c r="C119">
        <v>1.7053256324816815E-2</v>
      </c>
      <c r="D119">
        <v>2.1478950999880769E-2</v>
      </c>
      <c r="E119">
        <v>2.1524783805331918E-2</v>
      </c>
      <c r="F119">
        <v>2.4306827819935654E-2</v>
      </c>
      <c r="G119">
        <v>2.8715519308119261E-2</v>
      </c>
      <c r="H119">
        <v>3.6473006404124486E-2</v>
      </c>
      <c r="I119">
        <v>3.4465042964025271E-2</v>
      </c>
      <c r="J119">
        <v>2.2882455790676357E-2</v>
      </c>
      <c r="K119">
        <v>2.5995045394262863E-2</v>
      </c>
      <c r="L119">
        <v>1.6496404469669063E-2</v>
      </c>
      <c r="M119">
        <v>1.7341884769120488E-2</v>
      </c>
      <c r="N119">
        <v>2.365939558062673E-2</v>
      </c>
      <c r="O119">
        <v>2.1793086491489245E-2</v>
      </c>
      <c r="P119">
        <v>2.2569754286374994E-2</v>
      </c>
      <c r="Q119">
        <v>2.0355783413597787E-2</v>
      </c>
      <c r="R119">
        <v>2.0555812436778315E-2</v>
      </c>
      <c r="S119">
        <v>2.0582956502568101E-2</v>
      </c>
      <c r="T119">
        <v>1.7217190700759239E-2</v>
      </c>
      <c r="U119">
        <v>1.28844345172356E-2</v>
      </c>
      <c r="V119">
        <v>1.0802434833318919</v>
      </c>
      <c r="W119">
        <v>2.0132335853525567E-2</v>
      </c>
      <c r="X119">
        <v>2.5593856108844407E-2</v>
      </c>
      <c r="Y119">
        <v>4.3185755589462131E-2</v>
      </c>
      <c r="Z119">
        <v>4.9897052781091973E-2</v>
      </c>
      <c r="AA119">
        <v>1.4659307258114561E-2</v>
      </c>
      <c r="AB119">
        <v>2.6647315040244524E-2</v>
      </c>
      <c r="AC119">
        <v>2.7799908264269198E-2</v>
      </c>
      <c r="AD119">
        <v>3.2373075818860078E-2</v>
      </c>
      <c r="AE119">
        <v>4.5489905414400483E-2</v>
      </c>
      <c r="AF119">
        <v>2.9036387493300828E-2</v>
      </c>
      <c r="AG119">
        <v>2.6762734356619407E-2</v>
      </c>
      <c r="AH119">
        <v>2.5636565216303912E-2</v>
      </c>
      <c r="AI119">
        <v>2.0056235290693319E-2</v>
      </c>
      <c r="AJ119">
        <v>0</v>
      </c>
      <c r="AK119">
        <v>2.5563137931100186E-2</v>
      </c>
    </row>
    <row r="120" spans="2:37" x14ac:dyDescent="0.3">
      <c r="B120" t="s">
        <v>948</v>
      </c>
      <c r="C120">
        <v>0.20238214516181197</v>
      </c>
      <c r="D120">
        <v>0.13768329925502504</v>
      </c>
      <c r="E120">
        <v>0.28205499944754064</v>
      </c>
      <c r="F120">
        <v>0.36126917098027045</v>
      </c>
      <c r="G120">
        <v>0.26877549365072212</v>
      </c>
      <c r="H120">
        <v>0.26596282256899884</v>
      </c>
      <c r="I120">
        <v>0.17722467815413018</v>
      </c>
      <c r="J120">
        <v>0.24534260326825144</v>
      </c>
      <c r="K120">
        <v>0.26425886060640463</v>
      </c>
      <c r="L120">
        <v>0.19492827422699124</v>
      </c>
      <c r="M120">
        <v>0.21411960744535122</v>
      </c>
      <c r="N120">
        <v>0.25848109150002402</v>
      </c>
      <c r="O120">
        <v>0.23819970910887692</v>
      </c>
      <c r="P120">
        <v>0.19806572770625958</v>
      </c>
      <c r="Q120">
        <v>0.25224903661293779</v>
      </c>
      <c r="R120">
        <v>0.26176400855189269</v>
      </c>
      <c r="S120">
        <v>0.21809108440012734</v>
      </c>
      <c r="T120">
        <v>0.27085238407683615</v>
      </c>
      <c r="U120">
        <v>0.13227690145539181</v>
      </c>
      <c r="V120">
        <v>0.25776866510873692</v>
      </c>
      <c r="W120">
        <v>1.1878299720736594</v>
      </c>
      <c r="X120">
        <v>0.20325934178964705</v>
      </c>
      <c r="Y120">
        <v>0.18847094310193482</v>
      </c>
      <c r="Z120">
        <v>0.22942132737319032</v>
      </c>
      <c r="AA120">
        <v>0.13816522809457815</v>
      </c>
      <c r="AB120">
        <v>0.15430397623099942</v>
      </c>
      <c r="AC120">
        <v>0.21567632045338855</v>
      </c>
      <c r="AD120">
        <v>0.19543461207745252</v>
      </c>
      <c r="AE120">
        <v>0.28103861153059073</v>
      </c>
      <c r="AF120">
        <v>0.22736940580093376</v>
      </c>
      <c r="AG120">
        <v>0.19324742741174139</v>
      </c>
      <c r="AH120">
        <v>0.19306103387582735</v>
      </c>
      <c r="AI120">
        <v>0.18098431122193182</v>
      </c>
      <c r="AJ120">
        <v>0</v>
      </c>
      <c r="AK120">
        <v>0.25719743477437862</v>
      </c>
    </row>
    <row r="121" spans="2:37" x14ac:dyDescent="0.3">
      <c r="B121" t="s">
        <v>949</v>
      </c>
      <c r="C121">
        <v>8.897202194266601E-3</v>
      </c>
      <c r="D121">
        <v>9.0717801488860265E-3</v>
      </c>
      <c r="E121">
        <v>1.0800412773602081E-2</v>
      </c>
      <c r="F121">
        <v>1.1652182834451897E-2</v>
      </c>
      <c r="G121">
        <v>1.3239556647558371E-2</v>
      </c>
      <c r="H121">
        <v>1.2842301970112411E-2</v>
      </c>
      <c r="I121">
        <v>6.6409118085558848E-3</v>
      </c>
      <c r="J121">
        <v>1.202425173739924E-2</v>
      </c>
      <c r="K121">
        <v>1.5852007438426741E-2</v>
      </c>
      <c r="L121">
        <v>9.4982488016046238E-3</v>
      </c>
      <c r="M121">
        <v>7.9490982999711919E-3</v>
      </c>
      <c r="N121">
        <v>1.1197325782754277E-2</v>
      </c>
      <c r="O121">
        <v>1.2140515457587339E-2</v>
      </c>
      <c r="P121">
        <v>1.1158565860749373E-2</v>
      </c>
      <c r="Q121">
        <v>1.1961690222175221E-2</v>
      </c>
      <c r="R121">
        <v>1.0821193576857619E-2</v>
      </c>
      <c r="S121">
        <v>1.3134620421729321E-2</v>
      </c>
      <c r="T121">
        <v>9.4886503870405519E-3</v>
      </c>
      <c r="U121">
        <v>7.1695246791426475E-3</v>
      </c>
      <c r="V121">
        <v>1.2838723764234129E-2</v>
      </c>
      <c r="W121">
        <v>1.2449818935500099E-2</v>
      </c>
      <c r="X121">
        <v>1.014496151508063</v>
      </c>
      <c r="Y121">
        <v>2.3097200834753345E-2</v>
      </c>
      <c r="Z121">
        <v>2.494617543950884E-2</v>
      </c>
      <c r="AA121">
        <v>9.9525683989591437E-3</v>
      </c>
      <c r="AB121">
        <v>6.7646512992668023E-3</v>
      </c>
      <c r="AC121">
        <v>1.9482285495286869E-2</v>
      </c>
      <c r="AD121">
        <v>2.1965159113134475E-2</v>
      </c>
      <c r="AE121">
        <v>1.7806048755749617E-2</v>
      </c>
      <c r="AF121">
        <v>1.743835317047308E-2</v>
      </c>
      <c r="AG121">
        <v>1.8614990828740449E-2</v>
      </c>
      <c r="AH121">
        <v>1.212081620609182E-2</v>
      </c>
      <c r="AI121">
        <v>1.2176142638540019E-2</v>
      </c>
      <c r="AJ121">
        <v>0</v>
      </c>
      <c r="AK121">
        <v>1.8812539310100442E-2</v>
      </c>
    </row>
    <row r="122" spans="2:37" x14ac:dyDescent="0.3">
      <c r="B122" t="s">
        <v>950</v>
      </c>
      <c r="C122">
        <v>0.20290441842801471</v>
      </c>
      <c r="D122">
        <v>0.17709949655049032</v>
      </c>
      <c r="E122">
        <v>0.16767444167602899</v>
      </c>
      <c r="F122">
        <v>0.1570531816649349</v>
      </c>
      <c r="G122">
        <v>0.20509802140242611</v>
      </c>
      <c r="H122">
        <v>0.15871590008011971</v>
      </c>
      <c r="I122">
        <v>0.1064565263149559</v>
      </c>
      <c r="J122">
        <v>0.17835949869214826</v>
      </c>
      <c r="K122">
        <v>0.16265495400322569</v>
      </c>
      <c r="L122">
        <v>0.149247665354065</v>
      </c>
      <c r="M122">
        <v>0.12612536336767874</v>
      </c>
      <c r="N122">
        <v>0.13198152495691487</v>
      </c>
      <c r="O122">
        <v>0.13011646457517653</v>
      </c>
      <c r="P122">
        <v>0.11509859250176728</v>
      </c>
      <c r="Q122">
        <v>0.12919039429421914</v>
      </c>
      <c r="R122">
        <v>0.12721443995094289</v>
      </c>
      <c r="S122">
        <v>9.846778097102496E-2</v>
      </c>
      <c r="T122">
        <v>0.13255957315135877</v>
      </c>
      <c r="U122">
        <v>8.0758314414330748E-2</v>
      </c>
      <c r="V122">
        <v>0.12426661323632678</v>
      </c>
      <c r="W122">
        <v>0.12387717970517644</v>
      </c>
      <c r="X122">
        <v>0.12522774901714936</v>
      </c>
      <c r="Y122">
        <v>1.1395227166581032</v>
      </c>
      <c r="Z122">
        <v>0.14444388753537493</v>
      </c>
      <c r="AA122">
        <v>7.3878469057895371E-2</v>
      </c>
      <c r="AB122">
        <v>5.348453328443839E-2</v>
      </c>
      <c r="AC122">
        <v>0.10522871419534244</v>
      </c>
      <c r="AD122">
        <v>0.10715672478150655</v>
      </c>
      <c r="AE122">
        <v>0.1365502015978898</v>
      </c>
      <c r="AF122">
        <v>0.14573300516532667</v>
      </c>
      <c r="AG122">
        <v>9.372126770791106E-2</v>
      </c>
      <c r="AH122">
        <v>9.1050459616973334E-2</v>
      </c>
      <c r="AI122">
        <v>9.5057696724916985E-2</v>
      </c>
      <c r="AJ122">
        <v>0</v>
      </c>
      <c r="AK122">
        <v>0.13437646699972056</v>
      </c>
    </row>
    <row r="123" spans="2:37" x14ac:dyDescent="0.3">
      <c r="B123" t="s">
        <v>951</v>
      </c>
      <c r="C123">
        <v>3.7561703143879285E-2</v>
      </c>
      <c r="D123">
        <v>3.6500061095405004E-2</v>
      </c>
      <c r="E123">
        <v>5.1468321715063957E-2</v>
      </c>
      <c r="F123">
        <v>6.847440161420032E-2</v>
      </c>
      <c r="G123">
        <v>6.4874753685906519E-2</v>
      </c>
      <c r="H123">
        <v>6.6384642025945448E-2</v>
      </c>
      <c r="I123">
        <v>3.1205327011041718E-2</v>
      </c>
      <c r="J123">
        <v>5.9194888658439582E-2</v>
      </c>
      <c r="K123">
        <v>6.5360224420786539E-2</v>
      </c>
      <c r="L123">
        <v>4.213788513679817E-2</v>
      </c>
      <c r="M123">
        <v>3.6264542201139886E-2</v>
      </c>
      <c r="N123">
        <v>5.6007283922659613E-2</v>
      </c>
      <c r="O123">
        <v>6.2790447942726355E-2</v>
      </c>
      <c r="P123">
        <v>6.1052765851561996E-2</v>
      </c>
      <c r="Q123">
        <v>5.6742850005166795E-2</v>
      </c>
      <c r="R123">
        <v>5.2779071994800246E-2</v>
      </c>
      <c r="S123">
        <v>5.5564033015278042E-2</v>
      </c>
      <c r="T123">
        <v>4.8051041423246031E-2</v>
      </c>
      <c r="U123">
        <v>3.1680807614067691E-2</v>
      </c>
      <c r="V123">
        <v>7.0629179885542542E-2</v>
      </c>
      <c r="W123">
        <v>7.944678012404445E-2</v>
      </c>
      <c r="X123">
        <v>8.5043812462696045E-2</v>
      </c>
      <c r="Y123">
        <v>6.0463864170317287E-2</v>
      </c>
      <c r="Z123">
        <v>1.0601003817621144</v>
      </c>
      <c r="AA123">
        <v>5.906726725940184E-2</v>
      </c>
      <c r="AB123">
        <v>4.049646404206006E-2</v>
      </c>
      <c r="AC123">
        <v>8.7899109735897291E-2</v>
      </c>
      <c r="AD123">
        <v>7.1587793823649701E-2</v>
      </c>
      <c r="AE123">
        <v>0.11426890617348753</v>
      </c>
      <c r="AF123">
        <v>0.11364638012728266</v>
      </c>
      <c r="AG123">
        <v>8.9646490195463543E-2</v>
      </c>
      <c r="AH123">
        <v>9.6879671063126227E-2</v>
      </c>
      <c r="AI123">
        <v>6.0734311684689721E-2</v>
      </c>
      <c r="AJ123">
        <v>0</v>
      </c>
      <c r="AK123">
        <v>7.6539926221962901E-2</v>
      </c>
    </row>
    <row r="124" spans="2:37" x14ac:dyDescent="0.3">
      <c r="B124" t="s">
        <v>952</v>
      </c>
      <c r="C124">
        <v>0.14596580119949032</v>
      </c>
      <c r="D124">
        <v>0.14571041230383275</v>
      </c>
      <c r="E124">
        <v>0.14467641463751732</v>
      </c>
      <c r="F124">
        <v>0.18080706345243711</v>
      </c>
      <c r="G124">
        <v>0.18481255530105126</v>
      </c>
      <c r="H124">
        <v>0.16470232236049359</v>
      </c>
      <c r="I124">
        <v>9.0366718424067086E-2</v>
      </c>
      <c r="J124">
        <v>0.16230599294942605</v>
      </c>
      <c r="K124">
        <v>0.1752198295695219</v>
      </c>
      <c r="L124">
        <v>0.12214855939120198</v>
      </c>
      <c r="M124">
        <v>0.11034692236587006</v>
      </c>
      <c r="N124">
        <v>0.15828657734235668</v>
      </c>
      <c r="O124">
        <v>0.1660699974323098</v>
      </c>
      <c r="P124">
        <v>0.17628219728749206</v>
      </c>
      <c r="Q124">
        <v>0.15166474338840408</v>
      </c>
      <c r="R124">
        <v>0.13678051866892937</v>
      </c>
      <c r="S124">
        <v>0.14509540606401994</v>
      </c>
      <c r="T124">
        <v>0.13804887014504674</v>
      </c>
      <c r="U124">
        <v>0.12522308528720444</v>
      </c>
      <c r="V124">
        <v>0.15049700160920157</v>
      </c>
      <c r="W124">
        <v>0.18402060998729788</v>
      </c>
      <c r="X124">
        <v>0.13932997166405839</v>
      </c>
      <c r="Y124">
        <v>0.15317342460562192</v>
      </c>
      <c r="Z124">
        <v>0.13134326410055469</v>
      </c>
      <c r="AA124">
        <v>1.6661953270004153</v>
      </c>
      <c r="AB124">
        <v>0.20549786984605323</v>
      </c>
      <c r="AC124">
        <v>0.32609526660593191</v>
      </c>
      <c r="AD124">
        <v>0.20796689305697461</v>
      </c>
      <c r="AE124">
        <v>0.2150888149304816</v>
      </c>
      <c r="AF124">
        <v>0.19835689454145633</v>
      </c>
      <c r="AG124">
        <v>0.14648260491974874</v>
      </c>
      <c r="AH124">
        <v>0.14288953724809503</v>
      </c>
      <c r="AI124">
        <v>0.18688120343506684</v>
      </c>
      <c r="AJ124">
        <v>0</v>
      </c>
      <c r="AK124">
        <v>0.21740758994534373</v>
      </c>
    </row>
    <row r="125" spans="2:37" x14ac:dyDescent="0.3">
      <c r="B125" t="s">
        <v>953</v>
      </c>
      <c r="C125">
        <v>5.9101630264182525E-2</v>
      </c>
      <c r="D125">
        <v>5.7749495657073421E-2</v>
      </c>
      <c r="E125">
        <v>8.3932911693371304E-2</v>
      </c>
      <c r="F125">
        <v>9.9813858242257275E-2</v>
      </c>
      <c r="G125">
        <v>0.10041775830080166</v>
      </c>
      <c r="H125">
        <v>9.9366619088393088E-2</v>
      </c>
      <c r="I125">
        <v>4.7752471115127385E-2</v>
      </c>
      <c r="J125">
        <v>8.8064169684370266E-2</v>
      </c>
      <c r="K125">
        <v>0.10739299287051593</v>
      </c>
      <c r="L125">
        <v>6.4915340979719932E-2</v>
      </c>
      <c r="M125">
        <v>5.8679271825743846E-2</v>
      </c>
      <c r="N125">
        <v>8.9910467756513984E-2</v>
      </c>
      <c r="O125">
        <v>9.2115384927459756E-2</v>
      </c>
      <c r="P125">
        <v>8.8806069641254579E-2</v>
      </c>
      <c r="Q125">
        <v>8.6495298029841766E-2</v>
      </c>
      <c r="R125">
        <v>8.3423437266876982E-2</v>
      </c>
      <c r="S125">
        <v>9.1357441582565466E-2</v>
      </c>
      <c r="T125">
        <v>7.8966524408305552E-2</v>
      </c>
      <c r="U125">
        <v>4.987397638144226E-2</v>
      </c>
      <c r="V125">
        <v>8.712401581106663E-2</v>
      </c>
      <c r="W125">
        <v>0.13186149428785973</v>
      </c>
      <c r="X125">
        <v>0.10971545369978966</v>
      </c>
      <c r="Y125">
        <v>7.9433510634476318E-2</v>
      </c>
      <c r="Z125">
        <v>8.7553775837162756E-2</v>
      </c>
      <c r="AA125">
        <v>8.4699367697381275E-2</v>
      </c>
      <c r="AB125">
        <v>1.0620234109478146</v>
      </c>
      <c r="AC125">
        <v>9.0733987576278596E-2</v>
      </c>
      <c r="AD125">
        <v>0.11628128980784033</v>
      </c>
      <c r="AE125">
        <v>0.13092921854481684</v>
      </c>
      <c r="AF125">
        <v>0.12153268707803921</v>
      </c>
      <c r="AG125">
        <v>0.11083856624346511</v>
      </c>
      <c r="AH125">
        <v>0.12529683014952733</v>
      </c>
      <c r="AI125">
        <v>9.3094766528397044E-2</v>
      </c>
      <c r="AJ125">
        <v>0</v>
      </c>
      <c r="AK125">
        <v>0.14492803140200966</v>
      </c>
    </row>
    <row r="126" spans="2:37" x14ac:dyDescent="0.3">
      <c r="B126" t="s">
        <v>954</v>
      </c>
      <c r="C126">
        <v>4.207205389203517E-3</v>
      </c>
      <c r="D126">
        <v>3.5752174875495809E-3</v>
      </c>
      <c r="E126">
        <v>5.9578962664007399E-3</v>
      </c>
      <c r="F126">
        <v>5.8187858507269775E-3</v>
      </c>
      <c r="G126">
        <v>5.9581857403584113E-3</v>
      </c>
      <c r="H126">
        <v>8.2213295521476604E-3</v>
      </c>
      <c r="I126">
        <v>3.2724684731793388E-3</v>
      </c>
      <c r="J126">
        <v>5.8188322309799846E-3</v>
      </c>
      <c r="K126">
        <v>5.9052821302364609E-3</v>
      </c>
      <c r="L126">
        <v>4.5078516004866008E-3</v>
      </c>
      <c r="M126">
        <v>3.5985051467904926E-3</v>
      </c>
      <c r="N126">
        <v>4.9072217652324727E-3</v>
      </c>
      <c r="O126">
        <v>5.2491106762232453E-3</v>
      </c>
      <c r="P126">
        <v>5.0488498446356099E-3</v>
      </c>
      <c r="Q126">
        <v>4.7274644745816689E-3</v>
      </c>
      <c r="R126">
        <v>4.8094221737211293E-3</v>
      </c>
      <c r="S126">
        <v>9.9243331805598974E-3</v>
      </c>
      <c r="T126">
        <v>4.5813488184462551E-3</v>
      </c>
      <c r="U126">
        <v>2.8359702001178291E-3</v>
      </c>
      <c r="V126">
        <v>1.1393805000315622E-2</v>
      </c>
      <c r="W126">
        <v>7.8847290455902469E-3</v>
      </c>
      <c r="X126">
        <v>4.8297671018908764E-3</v>
      </c>
      <c r="Y126">
        <v>1.3037995879353701E-2</v>
      </c>
      <c r="Z126">
        <v>7.5881170365614658E-3</v>
      </c>
      <c r="AA126">
        <v>4.5276509028271249E-3</v>
      </c>
      <c r="AB126">
        <v>3.1765544097496221E-3</v>
      </c>
      <c r="AC126">
        <v>1.0258059216132474</v>
      </c>
      <c r="AD126">
        <v>4.9918693514215698E-2</v>
      </c>
      <c r="AE126">
        <v>7.8562544282478573E-3</v>
      </c>
      <c r="AF126">
        <v>5.0794146453443552E-3</v>
      </c>
      <c r="AG126">
        <v>7.8786582755153468E-3</v>
      </c>
      <c r="AH126">
        <v>8.0744618706251256E-3</v>
      </c>
      <c r="AI126">
        <v>5.4871984522245568E-3</v>
      </c>
      <c r="AJ126">
        <v>0</v>
      </c>
      <c r="AK126">
        <v>5.1593517078689444E-3</v>
      </c>
    </row>
    <row r="127" spans="2:37" x14ac:dyDescent="0.3">
      <c r="B127" t="s">
        <v>955</v>
      </c>
      <c r="C127">
        <v>5.3846124557410365E-4</v>
      </c>
      <c r="D127">
        <v>4.8868027845741112E-4</v>
      </c>
      <c r="E127">
        <v>6.6311137063324423E-4</v>
      </c>
      <c r="F127">
        <v>7.0801056617597309E-4</v>
      </c>
      <c r="G127">
        <v>7.7126608045713385E-4</v>
      </c>
      <c r="H127">
        <v>1.2657558347375128E-3</v>
      </c>
      <c r="I127">
        <v>3.8944872676296174E-4</v>
      </c>
      <c r="J127">
        <v>1.2818675714608965E-3</v>
      </c>
      <c r="K127">
        <v>1.0502794149601427E-3</v>
      </c>
      <c r="L127">
        <v>6.2451009221934912E-4</v>
      </c>
      <c r="M127">
        <v>5.7121770803547959E-4</v>
      </c>
      <c r="N127">
        <v>1.0936890667411778E-3</v>
      </c>
      <c r="O127">
        <v>1.6849212782192998E-3</v>
      </c>
      <c r="P127">
        <v>4.234059771208323E-3</v>
      </c>
      <c r="Q127">
        <v>1.4289387238963502E-3</v>
      </c>
      <c r="R127">
        <v>1.0709857813264781E-3</v>
      </c>
      <c r="S127">
        <v>1.2758257414827133E-3</v>
      </c>
      <c r="T127">
        <v>6.7901995292824326E-4</v>
      </c>
      <c r="U127">
        <v>4.8641999486125792E-4</v>
      </c>
      <c r="V127">
        <v>7.6173080918589371E-4</v>
      </c>
      <c r="W127">
        <v>8.9628765706709513E-4</v>
      </c>
      <c r="X127">
        <v>6.1460199186864136E-4</v>
      </c>
      <c r="Y127">
        <v>1.1493932392897409E-3</v>
      </c>
      <c r="Z127">
        <v>1.7602082665247097E-3</v>
      </c>
      <c r="AA127">
        <v>1.2356649108889346E-3</v>
      </c>
      <c r="AB127">
        <v>5.244151897108348E-4</v>
      </c>
      <c r="AC127">
        <v>9.8442166468590904E-4</v>
      </c>
      <c r="AD127">
        <v>1.2370725783652015</v>
      </c>
      <c r="AE127">
        <v>1.882906950185962E-3</v>
      </c>
      <c r="AF127">
        <v>1.0265714341005422E-3</v>
      </c>
      <c r="AG127">
        <v>1.8402030525181056E-3</v>
      </c>
      <c r="AH127">
        <v>1.5085629896600596E-3</v>
      </c>
      <c r="AI127">
        <v>7.8571754042074473E-4</v>
      </c>
      <c r="AJ127">
        <v>0</v>
      </c>
      <c r="AK127">
        <v>8.141023256564786E-4</v>
      </c>
    </row>
    <row r="128" spans="2:37" x14ac:dyDescent="0.3">
      <c r="B128" t="s">
        <v>956</v>
      </c>
      <c r="C128">
        <v>7.7892246523963871E-2</v>
      </c>
      <c r="D128">
        <v>7.6098895448985654E-2</v>
      </c>
      <c r="E128">
        <v>0.12972551990657277</v>
      </c>
      <c r="F128">
        <v>0.12142155678848941</v>
      </c>
      <c r="G128">
        <v>0.13138934521267942</v>
      </c>
      <c r="H128">
        <v>0.13693430954316538</v>
      </c>
      <c r="I128">
        <v>7.0376801803540404E-2</v>
      </c>
      <c r="J128">
        <v>0.18620156559525797</v>
      </c>
      <c r="K128">
        <v>0.13775568508071043</v>
      </c>
      <c r="L128">
        <v>9.1133183431619566E-2</v>
      </c>
      <c r="M128">
        <v>7.9438282679650585E-2</v>
      </c>
      <c r="N128">
        <v>0.1038724613913741</v>
      </c>
      <c r="O128">
        <v>0.10898653928600127</v>
      </c>
      <c r="P128">
        <v>0.10101564272217319</v>
      </c>
      <c r="Q128">
        <v>0.1201302727368091</v>
      </c>
      <c r="R128">
        <v>0.1223393759755968</v>
      </c>
      <c r="S128">
        <v>0.23472721817506992</v>
      </c>
      <c r="T128">
        <v>9.5778130393914016E-2</v>
      </c>
      <c r="U128">
        <v>6.6496936066768444E-2</v>
      </c>
      <c r="V128">
        <v>0.19517660558785949</v>
      </c>
      <c r="W128">
        <v>0.14059765549534256</v>
      </c>
      <c r="X128">
        <v>0.13424349305965577</v>
      </c>
      <c r="Y128">
        <v>0.13325494953143827</v>
      </c>
      <c r="Z128">
        <v>0.15888851557462777</v>
      </c>
      <c r="AA128">
        <v>8.8418177503786485E-2</v>
      </c>
      <c r="AB128">
        <v>8.5428435013786913E-2</v>
      </c>
      <c r="AC128">
        <v>0.13699141657282699</v>
      </c>
      <c r="AD128">
        <v>0.18496787823602709</v>
      </c>
      <c r="AE128">
        <v>1.1505126180544969</v>
      </c>
      <c r="AF128">
        <v>0.19178512125617131</v>
      </c>
      <c r="AG128">
        <v>0.33369010770134067</v>
      </c>
      <c r="AH128">
        <v>0.25040918043182137</v>
      </c>
      <c r="AI128">
        <v>0.1284516549814296</v>
      </c>
      <c r="AJ128">
        <v>0</v>
      </c>
      <c r="AK128">
        <v>0.13568648578589784</v>
      </c>
    </row>
    <row r="129" spans="2:37" x14ac:dyDescent="0.3">
      <c r="B129" t="s">
        <v>957</v>
      </c>
      <c r="C129">
        <v>0.11425301382606781</v>
      </c>
      <c r="D129">
        <v>0.123154111562258</v>
      </c>
      <c r="E129">
        <v>0.14488764280849983</v>
      </c>
      <c r="F129">
        <v>0.15587665309188756</v>
      </c>
      <c r="G129">
        <v>0.17839980787450402</v>
      </c>
      <c r="H129">
        <v>0.17601487850328279</v>
      </c>
      <c r="I129">
        <v>8.372496345574526E-2</v>
      </c>
      <c r="J129">
        <v>0.15218935790264568</v>
      </c>
      <c r="K129">
        <v>0.18600207829896903</v>
      </c>
      <c r="L129">
        <v>0.12408163340926863</v>
      </c>
      <c r="M129">
        <v>0.11354495124583382</v>
      </c>
      <c r="N129">
        <v>0.17110578957992267</v>
      </c>
      <c r="O129">
        <v>0.16510937506727438</v>
      </c>
      <c r="P129">
        <v>0.1353705149992816</v>
      </c>
      <c r="Q129">
        <v>0.15643436094449512</v>
      </c>
      <c r="R129">
        <v>0.15008655087542269</v>
      </c>
      <c r="S129">
        <v>0.14279305809817033</v>
      </c>
      <c r="T129">
        <v>0.12437443433562831</v>
      </c>
      <c r="U129">
        <v>0.1119562710026895</v>
      </c>
      <c r="V129">
        <v>0.14012242962005467</v>
      </c>
      <c r="W129">
        <v>0.16131837142566141</v>
      </c>
      <c r="X129">
        <v>0.13217733592653474</v>
      </c>
      <c r="Y129">
        <v>0.13105504433215234</v>
      </c>
      <c r="Z129">
        <v>0.12468084227185659</v>
      </c>
      <c r="AA129">
        <v>0.18375836083240157</v>
      </c>
      <c r="AB129">
        <v>7.3915807707186129E-2</v>
      </c>
      <c r="AC129">
        <v>0.13697662099867555</v>
      </c>
      <c r="AD129">
        <v>0.22339471561042273</v>
      </c>
      <c r="AE129">
        <v>0.18342698594798001</v>
      </c>
      <c r="AF129">
        <v>1.2863970864849401</v>
      </c>
      <c r="AG129">
        <v>0.17066319636549129</v>
      </c>
      <c r="AH129">
        <v>0.16319508190698676</v>
      </c>
      <c r="AI129">
        <v>0.18796010172330105</v>
      </c>
      <c r="AJ129">
        <v>0</v>
      </c>
      <c r="AK129">
        <v>0.38167219416710679</v>
      </c>
    </row>
    <row r="130" spans="2:37" x14ac:dyDescent="0.3">
      <c r="B130" t="s">
        <v>958</v>
      </c>
      <c r="C130">
        <v>6.4570465260404457E-3</v>
      </c>
      <c r="D130">
        <v>6.9471537932772739E-3</v>
      </c>
      <c r="E130">
        <v>8.2106114320931942E-3</v>
      </c>
      <c r="F130">
        <v>8.8349234919503136E-3</v>
      </c>
      <c r="G130">
        <v>1.0104624545029622E-2</v>
      </c>
      <c r="H130">
        <v>9.9677918024653287E-3</v>
      </c>
      <c r="I130">
        <v>4.7434588858688348E-3</v>
      </c>
      <c r="J130">
        <v>8.6620986375468782E-3</v>
      </c>
      <c r="K130">
        <v>1.0536640453845593E-2</v>
      </c>
      <c r="L130">
        <v>7.0161614420231992E-3</v>
      </c>
      <c r="M130">
        <v>6.4143252231645687E-3</v>
      </c>
      <c r="N130">
        <v>9.643037818722236E-3</v>
      </c>
      <c r="O130">
        <v>9.3697586834454883E-3</v>
      </c>
      <c r="P130">
        <v>7.7121077398375031E-3</v>
      </c>
      <c r="Q130">
        <v>9.8159930461283688E-3</v>
      </c>
      <c r="R130">
        <v>8.4880610881800482E-3</v>
      </c>
      <c r="S130">
        <v>8.2148946679265235E-3</v>
      </c>
      <c r="T130">
        <v>7.0334612643080325E-3</v>
      </c>
      <c r="U130">
        <v>6.3506861994608301E-3</v>
      </c>
      <c r="V130">
        <v>7.9449570856164643E-3</v>
      </c>
      <c r="W130">
        <v>9.1386924101679833E-3</v>
      </c>
      <c r="X130">
        <v>7.5099116208312451E-3</v>
      </c>
      <c r="Y130">
        <v>7.5180762488488246E-3</v>
      </c>
      <c r="Z130">
        <v>7.0572318288513397E-3</v>
      </c>
      <c r="AA130">
        <v>1.0691469653809902E-2</v>
      </c>
      <c r="AB130">
        <v>4.2860845588542197E-3</v>
      </c>
      <c r="AC130">
        <v>7.8192454660408611E-3</v>
      </c>
      <c r="AD130">
        <v>1.7824665300822856E-2</v>
      </c>
      <c r="AE130">
        <v>1.0641505033390982E-2</v>
      </c>
      <c r="AF130">
        <v>1.443996079428363E-2</v>
      </c>
      <c r="AG130">
        <v>1.0097737852056647</v>
      </c>
      <c r="AH130">
        <v>8.447354228148983E-3</v>
      </c>
      <c r="AI130">
        <v>1.0680132446337183E-2</v>
      </c>
      <c r="AJ130">
        <v>0</v>
      </c>
      <c r="AK130">
        <v>2.1350491857675059E-2</v>
      </c>
    </row>
    <row r="131" spans="2:37" x14ac:dyDescent="0.3">
      <c r="B131" t="s">
        <v>959</v>
      </c>
      <c r="C131">
        <v>2.4951146697589542E-2</v>
      </c>
      <c r="D131">
        <v>2.0830530313424807E-2</v>
      </c>
      <c r="E131">
        <v>2.6169186546461401E-2</v>
      </c>
      <c r="F131">
        <v>2.7556128145305926E-2</v>
      </c>
      <c r="G131">
        <v>3.1578031320278338E-2</v>
      </c>
      <c r="H131">
        <v>3.0742546431469474E-2</v>
      </c>
      <c r="I131">
        <v>1.4434869878962212E-2</v>
      </c>
      <c r="J131">
        <v>2.6868844899122595E-2</v>
      </c>
      <c r="K131">
        <v>3.1944263788589083E-2</v>
      </c>
      <c r="L131">
        <v>2.1187798511368743E-2</v>
      </c>
      <c r="M131">
        <v>1.9326403441091333E-2</v>
      </c>
      <c r="N131">
        <v>2.8907598843072205E-2</v>
      </c>
      <c r="O131">
        <v>2.8073281153071093E-2</v>
      </c>
      <c r="P131">
        <v>2.3286860339884245E-2</v>
      </c>
      <c r="Q131">
        <v>2.6777785354494182E-2</v>
      </c>
      <c r="R131">
        <v>2.5807019157702751E-2</v>
      </c>
      <c r="S131">
        <v>2.5550787528121153E-2</v>
      </c>
      <c r="T131">
        <v>2.1594644534234698E-2</v>
      </c>
      <c r="U131">
        <v>1.8838431855566846E-2</v>
      </c>
      <c r="V131">
        <v>2.488008269469779E-2</v>
      </c>
      <c r="W131">
        <v>2.7999784846392362E-2</v>
      </c>
      <c r="X131">
        <v>2.3354354338296059E-2</v>
      </c>
      <c r="Y131">
        <v>2.3470704410113508E-2</v>
      </c>
      <c r="Z131">
        <v>2.2958355391162331E-2</v>
      </c>
      <c r="AA131">
        <v>3.2132484364176019E-2</v>
      </c>
      <c r="AB131">
        <v>1.9889564510777797E-2</v>
      </c>
      <c r="AC131">
        <v>3.0183003463929537E-2</v>
      </c>
      <c r="AD131">
        <v>3.8292440874031199E-2</v>
      </c>
      <c r="AE131">
        <v>4.0984696052719073E-2</v>
      </c>
      <c r="AF131">
        <v>4.9490538760822531E-2</v>
      </c>
      <c r="AG131">
        <v>4.2229258484090225E-2</v>
      </c>
      <c r="AH131">
        <v>1.027675258728453</v>
      </c>
      <c r="AI131">
        <v>3.3463293855647704E-2</v>
      </c>
      <c r="AJ131">
        <v>0</v>
      </c>
      <c r="AK131">
        <v>6.2602609667350581E-2</v>
      </c>
    </row>
    <row r="132" spans="2:37" x14ac:dyDescent="0.3">
      <c r="B132" t="s">
        <v>960</v>
      </c>
      <c r="C132">
        <v>7.6988276049144183E-2</v>
      </c>
      <c r="D132">
        <v>7.4508389334173572E-2</v>
      </c>
      <c r="E132">
        <v>0.14027175592694252</v>
      </c>
      <c r="F132">
        <v>0.16883896329390033</v>
      </c>
      <c r="G132">
        <v>0.15071109230406476</v>
      </c>
      <c r="H132">
        <v>0.21157284753633476</v>
      </c>
      <c r="I132">
        <v>7.4199224939592176E-2</v>
      </c>
      <c r="J132">
        <v>0.15434303809165792</v>
      </c>
      <c r="K132">
        <v>0.16841249437984182</v>
      </c>
      <c r="L132">
        <v>0.10231352023159919</v>
      </c>
      <c r="M132">
        <v>9.0239967333129806E-2</v>
      </c>
      <c r="N132">
        <v>0.12224935814892141</v>
      </c>
      <c r="O132">
        <v>0.13652112250180462</v>
      </c>
      <c r="P132">
        <v>0.11895328668581032</v>
      </c>
      <c r="Q132">
        <v>0.1406001810757477</v>
      </c>
      <c r="R132">
        <v>0.16076757769178163</v>
      </c>
      <c r="S132">
        <v>8.0507496452742702E-2</v>
      </c>
      <c r="T132">
        <v>0.10881885085376401</v>
      </c>
      <c r="U132">
        <v>4.8359103161092702E-2</v>
      </c>
      <c r="V132">
        <v>9.2420545411265709E-2</v>
      </c>
      <c r="W132">
        <v>8.0720246671896895E-2</v>
      </c>
      <c r="X132">
        <v>0.10225426264741967</v>
      </c>
      <c r="Y132">
        <v>9.7773518558895253E-2</v>
      </c>
      <c r="Z132">
        <v>0.11278859709872298</v>
      </c>
      <c r="AA132">
        <v>6.8993826127508789E-2</v>
      </c>
      <c r="AB132">
        <v>7.6142636485031848E-2</v>
      </c>
      <c r="AC132">
        <v>0.10430211257788689</v>
      </c>
      <c r="AD132">
        <v>0.10664045471813743</v>
      </c>
      <c r="AE132">
        <v>0.13918817769648317</v>
      </c>
      <c r="AF132">
        <v>0.11000443032221567</v>
      </c>
      <c r="AG132">
        <v>0.11111871370152307</v>
      </c>
      <c r="AH132">
        <v>8.5907486732242647E-2</v>
      </c>
      <c r="AI132">
        <v>1.0877251875117973</v>
      </c>
      <c r="AJ132">
        <v>0</v>
      </c>
      <c r="AK132">
        <v>0.13081253265189224</v>
      </c>
    </row>
    <row r="133" spans="2:37" x14ac:dyDescent="0.3">
      <c r="B133" t="s">
        <v>961</v>
      </c>
      <c r="C133">
        <v>0</v>
      </c>
      <c r="D133">
        <v>0</v>
      </c>
      <c r="E133">
        <v>0</v>
      </c>
      <c r="F133">
        <v>0</v>
      </c>
      <c r="G133">
        <v>0</v>
      </c>
      <c r="H133">
        <v>0</v>
      </c>
      <c r="I133">
        <v>0</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1</v>
      </c>
      <c r="AK133">
        <v>0</v>
      </c>
    </row>
    <row r="134" spans="2:37" x14ac:dyDescent="0.3">
      <c r="B134" t="s">
        <v>305</v>
      </c>
      <c r="C134">
        <v>0.47870865419184677</v>
      </c>
      <c r="D134">
        <v>0.51652738895817241</v>
      </c>
      <c r="E134">
        <v>0.60765301800472904</v>
      </c>
      <c r="F134">
        <v>0.65378840475886124</v>
      </c>
      <c r="G134">
        <v>0.7482438381369011</v>
      </c>
      <c r="H134">
        <v>0.73837299298579084</v>
      </c>
      <c r="I134">
        <v>0.35115089560179047</v>
      </c>
      <c r="J134">
        <v>0.63828659707458224</v>
      </c>
      <c r="K134">
        <v>0.78034491132803618</v>
      </c>
      <c r="L134">
        <v>0.52046639336346778</v>
      </c>
      <c r="M134">
        <v>0.47631239896139621</v>
      </c>
      <c r="N134">
        <v>0.71795101605841849</v>
      </c>
      <c r="O134">
        <v>0.69273235302306679</v>
      </c>
      <c r="P134">
        <v>0.56787090039503352</v>
      </c>
      <c r="Q134">
        <v>0.65631693875952091</v>
      </c>
      <c r="R134">
        <v>0.62967206552637223</v>
      </c>
      <c r="S134">
        <v>0.59672111805709216</v>
      </c>
      <c r="T134">
        <v>0.52169412260784043</v>
      </c>
      <c r="U134">
        <v>0.4698035847299144</v>
      </c>
      <c r="V134">
        <v>0.58772977339206445</v>
      </c>
      <c r="W134">
        <v>0.67673853338777146</v>
      </c>
      <c r="X134">
        <v>0.55431963500475856</v>
      </c>
      <c r="Y134">
        <v>0.54682649902610347</v>
      </c>
      <c r="Z134">
        <v>0.51911452617433573</v>
      </c>
      <c r="AA134">
        <v>0.77091183177609768</v>
      </c>
      <c r="AB134">
        <v>0.30959377062923527</v>
      </c>
      <c r="AC134">
        <v>0.57410074227971863</v>
      </c>
      <c r="AD134">
        <v>0.93555274561844259</v>
      </c>
      <c r="AE134">
        <v>0.76881195245962708</v>
      </c>
      <c r="AF134">
        <v>1.0785133296078726</v>
      </c>
      <c r="AG134">
        <v>0.7152192236423548</v>
      </c>
      <c r="AH134">
        <v>0.62058903009457189</v>
      </c>
      <c r="AI134">
        <v>0.78854276800632994</v>
      </c>
      <c r="AJ134">
        <v>0</v>
      </c>
      <c r="AK134">
        <v>1.6022763218288145</v>
      </c>
    </row>
    <row r="148" spans="2:2" x14ac:dyDescent="0.3">
      <c r="B148" s="1"/>
    </row>
    <row r="193" spans="2:2" x14ac:dyDescent="0.3">
      <c r="B193" s="1"/>
    </row>
  </sheetData>
  <sheetProtection password="DFD3"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dimension ref="A10:AS193"/>
  <sheetViews>
    <sheetView topLeftCell="AB1" workbookViewId="0">
      <selection activeCell="K138" sqref="K138"/>
    </sheetView>
  </sheetViews>
  <sheetFormatPr defaultColWidth="8.77734375" defaultRowHeight="14.4" x14ac:dyDescent="0.3"/>
  <cols>
    <col min="2" max="2" width="22.44140625" customWidth="1"/>
    <col min="3" max="3" width="14.33203125" bestFit="1" customWidth="1"/>
    <col min="4" max="4" width="15.33203125" bestFit="1" customWidth="1"/>
    <col min="5" max="6" width="14.33203125" bestFit="1" customWidth="1"/>
    <col min="7" max="7" width="12.44140625" bestFit="1" customWidth="1"/>
    <col min="8" max="8" width="14.33203125" bestFit="1" customWidth="1"/>
    <col min="20" max="21" width="10" bestFit="1" customWidth="1"/>
    <col min="24" max="24" width="11.44140625" bestFit="1" customWidth="1"/>
    <col min="25" max="26" width="12.44140625" bestFit="1" customWidth="1"/>
    <col min="42" max="42" width="45.77734375" customWidth="1"/>
    <col min="45" max="45" width="20.33203125" customWidth="1"/>
  </cols>
  <sheetData>
    <row r="10" spans="1:45" x14ac:dyDescent="0.3">
      <c r="AP10" t="s">
        <v>92</v>
      </c>
    </row>
    <row r="11" spans="1:45" x14ac:dyDescent="0.3">
      <c r="B11" t="s">
        <v>74</v>
      </c>
    </row>
    <row r="12" spans="1:45" x14ac:dyDescent="0.3">
      <c r="A12" s="83" t="s">
        <v>963</v>
      </c>
      <c r="C12" t="s">
        <v>928</v>
      </c>
      <c r="D12" t="s">
        <v>929</v>
      </c>
      <c r="E12" t="s">
        <v>930</v>
      </c>
      <c r="F12" t="s">
        <v>931</v>
      </c>
      <c r="G12" t="s">
        <v>932</v>
      </c>
      <c r="H12" t="s">
        <v>933</v>
      </c>
      <c r="I12" t="s">
        <v>934</v>
      </c>
      <c r="J12" t="s">
        <v>935</v>
      </c>
      <c r="K12" t="s">
        <v>936</v>
      </c>
      <c r="L12" t="s">
        <v>937</v>
      </c>
      <c r="M12" t="s">
        <v>938</v>
      </c>
      <c r="N12" t="s">
        <v>939</v>
      </c>
      <c r="O12" t="s">
        <v>940</v>
      </c>
      <c r="P12" t="s">
        <v>941</v>
      </c>
      <c r="Q12" t="s">
        <v>942</v>
      </c>
      <c r="R12" t="s">
        <v>943</v>
      </c>
      <c r="S12" t="s">
        <v>944</v>
      </c>
      <c r="T12" t="s">
        <v>945</v>
      </c>
      <c r="U12" t="s">
        <v>946</v>
      </c>
      <c r="V12" t="s">
        <v>947</v>
      </c>
      <c r="W12" t="s">
        <v>948</v>
      </c>
      <c r="X12" t="s">
        <v>949</v>
      </c>
      <c r="Y12" t="s">
        <v>950</v>
      </c>
      <c r="Z12" t="s">
        <v>951</v>
      </c>
      <c r="AA12" t="s">
        <v>952</v>
      </c>
      <c r="AB12" t="s">
        <v>953</v>
      </c>
      <c r="AC12" t="s">
        <v>954</v>
      </c>
      <c r="AD12" t="s">
        <v>955</v>
      </c>
      <c r="AE12" t="s">
        <v>956</v>
      </c>
      <c r="AF12" t="s">
        <v>957</v>
      </c>
      <c r="AG12" t="s">
        <v>958</v>
      </c>
      <c r="AH12" t="s">
        <v>959</v>
      </c>
      <c r="AI12" t="s">
        <v>960</v>
      </c>
      <c r="AJ12" t="s">
        <v>961</v>
      </c>
      <c r="AK12" t="s">
        <v>108</v>
      </c>
      <c r="AQ12" t="s">
        <v>354</v>
      </c>
      <c r="AR12" t="s">
        <v>578</v>
      </c>
      <c r="AS12" t="s">
        <v>573</v>
      </c>
    </row>
    <row r="13" spans="1:45" x14ac:dyDescent="0.3">
      <c r="B13" t="s">
        <v>928</v>
      </c>
      <c r="C13">
        <v>9.3234052426827529E-2</v>
      </c>
      <c r="D13">
        <v>0</v>
      </c>
      <c r="E13">
        <v>0.20601887082236173</v>
      </c>
      <c r="F13">
        <v>3.2478525299391818E-2</v>
      </c>
      <c r="G13">
        <v>0.20181721004810263</v>
      </c>
      <c r="H13">
        <v>9.8513848232380097E-5</v>
      </c>
      <c r="I13">
        <v>0</v>
      </c>
      <c r="J13">
        <v>2.7949865032657643E-3</v>
      </c>
      <c r="K13">
        <v>1.6241030337456386E-2</v>
      </c>
      <c r="L13">
        <v>0</v>
      </c>
      <c r="M13">
        <v>5.1367156630314524E-5</v>
      </c>
      <c r="N13">
        <v>0</v>
      </c>
      <c r="O13">
        <v>0</v>
      </c>
      <c r="P13">
        <v>0</v>
      </c>
      <c r="Q13">
        <v>0</v>
      </c>
      <c r="R13">
        <v>9.3333426666760014E-6</v>
      </c>
      <c r="S13">
        <v>2.469135802469136E-5</v>
      </c>
      <c r="T13">
        <v>3.7448380229307206E-3</v>
      </c>
      <c r="U13">
        <v>0</v>
      </c>
      <c r="V13">
        <v>5.229586007429799E-4</v>
      </c>
      <c r="W13">
        <v>0</v>
      </c>
      <c r="X13">
        <v>1.7875923216951144E-5</v>
      </c>
      <c r="Y13">
        <v>0</v>
      </c>
      <c r="Z13">
        <v>0</v>
      </c>
      <c r="AA13">
        <v>0</v>
      </c>
      <c r="AB13">
        <v>0</v>
      </c>
      <c r="AC13">
        <v>0</v>
      </c>
      <c r="AD13">
        <v>0</v>
      </c>
      <c r="AE13">
        <v>0</v>
      </c>
      <c r="AF13">
        <v>0</v>
      </c>
      <c r="AG13">
        <v>0</v>
      </c>
      <c r="AH13">
        <v>7.858210932343049E-5</v>
      </c>
      <c r="AI13">
        <v>3.9749577660737354E-5</v>
      </c>
      <c r="AJ13">
        <v>0</v>
      </c>
      <c r="AK13">
        <v>1.6970394026567616E-2</v>
      </c>
      <c r="AP13" t="s">
        <v>928</v>
      </c>
      <c r="AQ13">
        <f t="array" ref="AQ13:AQ46">TRANSPOSE(C48:AJ48)</f>
        <v>0.60987545690411116</v>
      </c>
      <c r="AR13">
        <f t="array" ref="AR13:AR46">TRANSPOSE(C47:AJ47)</f>
        <v>0.10046767695334982</v>
      </c>
      <c r="AS13">
        <v>1051.3267752703398</v>
      </c>
    </row>
    <row r="14" spans="1:45" x14ac:dyDescent="0.3">
      <c r="B14" t="s">
        <v>929</v>
      </c>
      <c r="C14">
        <v>2.950101400318816E-3</v>
      </c>
      <c r="D14">
        <v>9.8294508175569475E-3</v>
      </c>
      <c r="E14">
        <v>4.5936560289824244E-4</v>
      </c>
      <c r="F14">
        <v>1.3435683383642504E-5</v>
      </c>
      <c r="G14">
        <v>0</v>
      </c>
      <c r="H14">
        <v>2.5660511896719962E-3</v>
      </c>
      <c r="I14">
        <v>0.43682527171582824</v>
      </c>
      <c r="J14">
        <v>0.21460879258232016</v>
      </c>
      <c r="K14">
        <v>4.2312463049047681E-4</v>
      </c>
      <c r="L14">
        <v>0.10879919654754093</v>
      </c>
      <c r="M14">
        <v>0.23640746009167063</v>
      </c>
      <c r="N14">
        <v>2.2027523390476402E-4</v>
      </c>
      <c r="O14">
        <v>3.942255972684844E-4</v>
      </c>
      <c r="P14">
        <v>5.1754030345113127E-5</v>
      </c>
      <c r="Q14">
        <v>1.1291586286812875E-3</v>
      </c>
      <c r="R14">
        <v>2.531669198335865E-4</v>
      </c>
      <c r="S14">
        <v>7.9012345679012352E-4</v>
      </c>
      <c r="T14">
        <v>1.5517993177212917E-3</v>
      </c>
      <c r="U14">
        <v>4.5834665908579417E-2</v>
      </c>
      <c r="V14">
        <v>2.852572682105153E-2</v>
      </c>
      <c r="W14">
        <v>4.2536423746306584E-6</v>
      </c>
      <c r="X14">
        <v>0</v>
      </c>
      <c r="Y14">
        <v>2.0478211101801185E-4</v>
      </c>
      <c r="Z14">
        <v>0</v>
      </c>
      <c r="AA14">
        <v>0</v>
      </c>
      <c r="AB14">
        <v>0</v>
      </c>
      <c r="AC14">
        <v>0</v>
      </c>
      <c r="AD14">
        <v>0</v>
      </c>
      <c r="AE14">
        <v>0</v>
      </c>
      <c r="AF14">
        <v>0</v>
      </c>
      <c r="AG14">
        <v>0</v>
      </c>
      <c r="AH14">
        <v>0</v>
      </c>
      <c r="AI14">
        <v>0</v>
      </c>
      <c r="AJ14">
        <v>0</v>
      </c>
      <c r="AK14">
        <v>0</v>
      </c>
      <c r="AP14" t="s">
        <v>929</v>
      </c>
      <c r="AQ14">
        <v>0.8609273465174655</v>
      </c>
      <c r="AR14">
        <v>5.3430777441527674E-2</v>
      </c>
      <c r="AS14">
        <v>19202.310320220251</v>
      </c>
    </row>
    <row r="15" spans="1:45" x14ac:dyDescent="0.3">
      <c r="B15" t="s">
        <v>930</v>
      </c>
      <c r="C15">
        <v>6.4631026388189947E-2</v>
      </c>
      <c r="D15">
        <v>1.4662068641940556E-6</v>
      </c>
      <c r="E15">
        <v>8.79952687427768E-2</v>
      </c>
      <c r="F15">
        <v>1.3843232446279661E-2</v>
      </c>
      <c r="G15">
        <v>0</v>
      </c>
      <c r="H15">
        <v>2.8991218194100426E-3</v>
      </c>
      <c r="I15">
        <v>0</v>
      </c>
      <c r="J15">
        <v>5.6081115620099497E-3</v>
      </c>
      <c r="K15">
        <v>8.1147189409132541E-4</v>
      </c>
      <c r="L15">
        <v>3.0825527514269238E-4</v>
      </c>
      <c r="M15">
        <v>0</v>
      </c>
      <c r="N15">
        <v>0</v>
      </c>
      <c r="O15">
        <v>3.3408948921057997E-6</v>
      </c>
      <c r="P15">
        <v>1.0350806069022625E-5</v>
      </c>
      <c r="Q15">
        <v>1.9752045982763048E-5</v>
      </c>
      <c r="R15">
        <v>1.1666678333345002E-6</v>
      </c>
      <c r="S15">
        <v>0</v>
      </c>
      <c r="T15">
        <v>3.7833123861800093E-4</v>
      </c>
      <c r="U15">
        <v>6.8109401466425026E-5</v>
      </c>
      <c r="V15">
        <v>6.5941096972585477E-5</v>
      </c>
      <c r="W15">
        <v>7.1666140117299989E-3</v>
      </c>
      <c r="X15">
        <v>5.3434113816003125E-2</v>
      </c>
      <c r="Y15">
        <v>2.0967730092282487E-4</v>
      </c>
      <c r="Z15">
        <v>0</v>
      </c>
      <c r="AA15">
        <v>1.7227123393493639E-3</v>
      </c>
      <c r="AB15">
        <v>0</v>
      </c>
      <c r="AC15">
        <v>5.0579721422457395E-4</v>
      </c>
      <c r="AD15">
        <v>0</v>
      </c>
      <c r="AE15">
        <v>5.7430175455046241E-5</v>
      </c>
      <c r="AF15">
        <v>4.7115314918173192E-3</v>
      </c>
      <c r="AG15">
        <v>8.3708929280726919E-5</v>
      </c>
      <c r="AH15">
        <v>3.4845552477132604E-3</v>
      </c>
      <c r="AI15">
        <v>3.1799662128589884E-4</v>
      </c>
      <c r="AJ15">
        <v>0</v>
      </c>
      <c r="AK15">
        <v>0.12254175615373247</v>
      </c>
      <c r="AP15" t="s">
        <v>930</v>
      </c>
      <c r="AQ15">
        <v>0.38850654752349123</v>
      </c>
      <c r="AR15">
        <v>6.7077802356038219E-2</v>
      </c>
      <c r="AS15">
        <v>3982.062502038686</v>
      </c>
    </row>
    <row r="16" spans="1:45" x14ac:dyDescent="0.3">
      <c r="B16" t="s">
        <v>931</v>
      </c>
      <c r="C16">
        <v>7.8046604972683675E-4</v>
      </c>
      <c r="D16">
        <v>4.1053792197433549E-5</v>
      </c>
      <c r="E16">
        <v>4.3156738184539878E-4</v>
      </c>
      <c r="F16">
        <v>0.11750848687333736</v>
      </c>
      <c r="G16">
        <v>1.7958311063602352E-3</v>
      </c>
      <c r="H16">
        <v>9.8607670944982351E-3</v>
      </c>
      <c r="I16">
        <v>2.0617014327912702E-4</v>
      </c>
      <c r="J16">
        <v>3.7926070545789135E-4</v>
      </c>
      <c r="K16">
        <v>7.7205754494974674E-3</v>
      </c>
      <c r="L16">
        <v>3.1819899369568244E-4</v>
      </c>
      <c r="M16">
        <v>3.2598387861545758E-4</v>
      </c>
      <c r="N16">
        <v>7.5994955697143588E-4</v>
      </c>
      <c r="O16">
        <v>9.6551862381857607E-4</v>
      </c>
      <c r="P16">
        <v>3.6227821241579188E-4</v>
      </c>
      <c r="Q16">
        <v>9.6126623782780173E-4</v>
      </c>
      <c r="R16">
        <v>9.4628427961761293E-3</v>
      </c>
      <c r="S16">
        <v>4.9629629629629633E-3</v>
      </c>
      <c r="T16">
        <v>1.7922640880293432E-2</v>
      </c>
      <c r="U16">
        <v>1.0423699702687657E-3</v>
      </c>
      <c r="V16">
        <v>5.4515659378325616E-4</v>
      </c>
      <c r="W16">
        <v>1.6685878951392082E-3</v>
      </c>
      <c r="X16">
        <v>3.3398183210337053E-3</v>
      </c>
      <c r="Y16">
        <v>5.7600067879966677E-4</v>
      </c>
      <c r="Z16">
        <v>1.7127283017181894E-4</v>
      </c>
      <c r="AA16">
        <v>0</v>
      </c>
      <c r="AB16">
        <v>4.8151418877860071E-5</v>
      </c>
      <c r="AC16">
        <v>1.0375327471273312E-3</v>
      </c>
      <c r="AD16">
        <v>0</v>
      </c>
      <c r="AE16">
        <v>9.3411938444228266E-4</v>
      </c>
      <c r="AF16">
        <v>1.6272165277862014E-3</v>
      </c>
      <c r="AG16">
        <v>5.7119034097437185E-4</v>
      </c>
      <c r="AH16">
        <v>5.9408074648513451E-3</v>
      </c>
      <c r="AI16">
        <v>2.7973765278743912E-3</v>
      </c>
      <c r="AJ16">
        <v>0</v>
      </c>
      <c r="AK16">
        <v>1.1662495080568935E-2</v>
      </c>
      <c r="AP16" t="s">
        <v>931</v>
      </c>
      <c r="AQ16">
        <v>0.38747167310086622</v>
      </c>
      <c r="AR16">
        <v>0.13176374694338203</v>
      </c>
      <c r="AS16">
        <v>4283.4804561984056</v>
      </c>
    </row>
    <row r="17" spans="2:45" x14ac:dyDescent="0.3">
      <c r="B17" t="s">
        <v>932</v>
      </c>
      <c r="C17">
        <v>6.2075678086381618E-4</v>
      </c>
      <c r="D17">
        <v>9.830917024421142E-4</v>
      </c>
      <c r="E17">
        <v>8.6591458579608185E-4</v>
      </c>
      <c r="F17">
        <v>3.6276345135834761E-4</v>
      </c>
      <c r="G17">
        <v>5.7808658471405663E-2</v>
      </c>
      <c r="H17">
        <v>1.8670719807851084E-3</v>
      </c>
      <c r="I17">
        <v>1.4596116338345274E-4</v>
      </c>
      <c r="J17">
        <v>2.8527000888789217E-4</v>
      </c>
      <c r="K17">
        <v>1.043321006688847E-3</v>
      </c>
      <c r="L17">
        <v>1.8694190879621343E-3</v>
      </c>
      <c r="M17">
        <v>4.544017701912439E-4</v>
      </c>
      <c r="N17">
        <v>2.1917385773524019E-3</v>
      </c>
      <c r="O17">
        <v>1.8541966651187188E-3</v>
      </c>
      <c r="P17">
        <v>2.0598104077355025E-3</v>
      </c>
      <c r="Q17">
        <v>1.0501504447502355E-3</v>
      </c>
      <c r="R17">
        <v>5.4716721383388049E-4</v>
      </c>
      <c r="S17">
        <v>3.5061728395061726E-3</v>
      </c>
      <c r="T17">
        <v>3.5383589401595403E-2</v>
      </c>
      <c r="U17">
        <v>0</v>
      </c>
      <c r="V17">
        <v>9.5013939033864996E-3</v>
      </c>
      <c r="W17">
        <v>2.7416658578301241E-3</v>
      </c>
      <c r="X17">
        <v>0</v>
      </c>
      <c r="Y17">
        <v>1.6317299682710108E-6</v>
      </c>
      <c r="Z17">
        <v>1.3875581458847358E-3</v>
      </c>
      <c r="AA17">
        <v>0</v>
      </c>
      <c r="AB17">
        <v>5.7781702653432085E-6</v>
      </c>
      <c r="AC17">
        <v>5.1876637356366561E-4</v>
      </c>
      <c r="AD17">
        <v>0</v>
      </c>
      <c r="AE17">
        <v>0</v>
      </c>
      <c r="AF17">
        <v>0</v>
      </c>
      <c r="AG17">
        <v>0</v>
      </c>
      <c r="AH17">
        <v>2.2452031235265857E-6</v>
      </c>
      <c r="AI17">
        <v>3.9749577660737356E-4</v>
      </c>
      <c r="AJ17">
        <v>0</v>
      </c>
      <c r="AK17">
        <v>4.3150397366579829E-4</v>
      </c>
      <c r="AP17" t="s">
        <v>932</v>
      </c>
      <c r="AQ17">
        <v>0.46236237306253336</v>
      </c>
      <c r="AR17">
        <v>0.16805986103687867</v>
      </c>
      <c r="AS17">
        <v>2310.0272993767235</v>
      </c>
    </row>
    <row r="18" spans="2:45" x14ac:dyDescent="0.3">
      <c r="B18" t="s">
        <v>933</v>
      </c>
      <c r="C18">
        <v>1.8110428412580267E-3</v>
      </c>
      <c r="D18">
        <v>9.0171722147934416E-5</v>
      </c>
      <c r="E18">
        <v>5.5242014787263687E-3</v>
      </c>
      <c r="F18">
        <v>4.872674507134348E-3</v>
      </c>
      <c r="G18">
        <v>9.4067343666488518E-4</v>
      </c>
      <c r="H18">
        <v>0.17520453351347295</v>
      </c>
      <c r="I18">
        <v>1.3683859067198696E-4</v>
      </c>
      <c r="J18">
        <v>6.9124385968673064E-3</v>
      </c>
      <c r="K18">
        <v>9.6159419449822064E-3</v>
      </c>
      <c r="L18">
        <v>1.235507030209017E-2</v>
      </c>
      <c r="M18">
        <v>7.3099415204678359E-4</v>
      </c>
      <c r="N18">
        <v>5.9198969111905328E-3</v>
      </c>
      <c r="O18">
        <v>2.7495564962030732E-3</v>
      </c>
      <c r="P18">
        <v>8.7516065313586293E-3</v>
      </c>
      <c r="Q18">
        <v>8.0522507456397361E-3</v>
      </c>
      <c r="R18">
        <v>2.2575022575022576E-3</v>
      </c>
      <c r="S18">
        <v>5.2345679012345677E-3</v>
      </c>
      <c r="T18">
        <v>1.5049888424346578E-2</v>
      </c>
      <c r="U18">
        <v>2.0403207656681239E-3</v>
      </c>
      <c r="V18">
        <v>1.3266565252306305E-3</v>
      </c>
      <c r="W18">
        <v>1.0126762409711608E-2</v>
      </c>
      <c r="X18">
        <v>3.7509645550235816E-3</v>
      </c>
      <c r="Y18">
        <v>1.2825397550610144E-3</v>
      </c>
      <c r="Z18">
        <v>1.9882541589511154E-3</v>
      </c>
      <c r="AA18">
        <v>1.2587696044811081E-2</v>
      </c>
      <c r="AB18">
        <v>4.1410220234959659E-3</v>
      </c>
      <c r="AC18">
        <v>1.3980753767540786E-2</v>
      </c>
      <c r="AD18">
        <v>6.1370932208724114E-4</v>
      </c>
      <c r="AE18">
        <v>1.2761219394990682E-2</v>
      </c>
      <c r="AF18">
        <v>1.1590219541095353E-2</v>
      </c>
      <c r="AG18">
        <v>6.2469840165185623E-3</v>
      </c>
      <c r="AH18">
        <v>6.8186818861502392E-3</v>
      </c>
      <c r="AI18">
        <v>1.0618105932624465E-2</v>
      </c>
      <c r="AJ18">
        <v>0</v>
      </c>
      <c r="AK18">
        <v>4.0369339968092709E-3</v>
      </c>
      <c r="AP18" t="s">
        <v>933</v>
      </c>
      <c r="AQ18">
        <v>0.4476516175035653</v>
      </c>
      <c r="AR18">
        <v>0.13927981685806501</v>
      </c>
      <c r="AS18">
        <v>7375.3753739564572</v>
      </c>
    </row>
    <row r="19" spans="2:45" x14ac:dyDescent="0.3">
      <c r="B19" t="s">
        <v>934</v>
      </c>
      <c r="C19">
        <v>9.0431606765646235E-3</v>
      </c>
      <c r="D19">
        <v>6.3992598587749548E-3</v>
      </c>
      <c r="E19">
        <v>4.9327943258271178E-3</v>
      </c>
      <c r="F19">
        <v>3.2872638678645327E-3</v>
      </c>
      <c r="G19">
        <v>1.0090860502405131E-2</v>
      </c>
      <c r="H19">
        <v>7.8060496885085946E-3</v>
      </c>
      <c r="I19">
        <v>0.1046578031750202</v>
      </c>
      <c r="J19">
        <v>5.9444993181552094E-3</v>
      </c>
      <c r="K19">
        <v>3.4893291445926996E-3</v>
      </c>
      <c r="L19">
        <v>2.3119145635701926E-2</v>
      </c>
      <c r="M19">
        <v>8.7818081239133868E-3</v>
      </c>
      <c r="N19">
        <v>5.7271560815238647E-3</v>
      </c>
      <c r="O19">
        <v>3.8821198646269393E-3</v>
      </c>
      <c r="P19">
        <v>1.4594636557321902E-3</v>
      </c>
      <c r="Q19">
        <v>2.6533581770178359E-3</v>
      </c>
      <c r="R19">
        <v>5.4950054950054952E-4</v>
      </c>
      <c r="S19">
        <v>2.6172839506172839E-3</v>
      </c>
      <c r="T19">
        <v>3.6037653576833305E-3</v>
      </c>
      <c r="U19">
        <v>0.11158985110692585</v>
      </c>
      <c r="V19">
        <v>1.2961669289076629E-2</v>
      </c>
      <c r="W19">
        <v>3.8104901781464097E-3</v>
      </c>
      <c r="X19">
        <v>5.6905022240627805E-3</v>
      </c>
      <c r="Y19">
        <v>0.10504343257243046</v>
      </c>
      <c r="Z19">
        <v>9.57142077018165E-3</v>
      </c>
      <c r="AA19">
        <v>2.5848028280092759E-4</v>
      </c>
      <c r="AB19">
        <v>6.1104150556004428E-3</v>
      </c>
      <c r="AC19">
        <v>1.6691308069410937E-2</v>
      </c>
      <c r="AD19">
        <v>9.2843205136274943E-4</v>
      </c>
      <c r="AE19">
        <v>4.0318327258236546E-3</v>
      </c>
      <c r="AF19">
        <v>1.6575419267131259E-2</v>
      </c>
      <c r="AG19">
        <v>1.0438995886773005E-3</v>
      </c>
      <c r="AH19">
        <v>5.3458286371167998E-3</v>
      </c>
      <c r="AI19">
        <v>8.3772234920003966E-3</v>
      </c>
      <c r="AJ19">
        <v>0</v>
      </c>
      <c r="AK19">
        <v>1.585842828992632E-2</v>
      </c>
      <c r="AP19" t="s">
        <v>934</v>
      </c>
      <c r="AQ19">
        <v>0.12545179541353535</v>
      </c>
      <c r="AR19">
        <v>3.2111455944359608E-2</v>
      </c>
      <c r="AS19">
        <v>45219.985666637687</v>
      </c>
    </row>
    <row r="20" spans="2:45" x14ac:dyDescent="0.3">
      <c r="B20" t="s">
        <v>935</v>
      </c>
      <c r="C20">
        <v>2.3975977315257052E-2</v>
      </c>
      <c r="D20">
        <v>1.548241138245713E-2</v>
      </c>
      <c r="E20">
        <v>7.0121012605798292E-3</v>
      </c>
      <c r="F20">
        <v>2.3297474987236104E-2</v>
      </c>
      <c r="G20">
        <v>1.1266702298236238E-2</v>
      </c>
      <c r="H20">
        <v>1.9726225324626586E-2</v>
      </c>
      <c r="I20">
        <v>2.7878582206239478E-3</v>
      </c>
      <c r="J20">
        <v>0.1347480307300109</v>
      </c>
      <c r="K20">
        <v>0.15834714767629229</v>
      </c>
      <c r="L20">
        <v>2.1185092377145359E-2</v>
      </c>
      <c r="M20">
        <v>1.1778884147305201E-2</v>
      </c>
      <c r="N20">
        <v>1.0964199767609629E-2</v>
      </c>
      <c r="O20">
        <v>4.7440707467902351E-3</v>
      </c>
      <c r="P20">
        <v>5.2219816618219138E-3</v>
      </c>
      <c r="Q20">
        <v>1.073852899929551E-2</v>
      </c>
      <c r="R20">
        <v>5.4775054775054776E-3</v>
      </c>
      <c r="S20">
        <v>1.0419753086419754E-2</v>
      </c>
      <c r="T20">
        <v>2.1519993844101883E-2</v>
      </c>
      <c r="U20">
        <v>0.14270992502043284</v>
      </c>
      <c r="V20">
        <v>9.0169553493898817E-3</v>
      </c>
      <c r="W20">
        <v>2.7938696506096825E-3</v>
      </c>
      <c r="X20">
        <v>6.4323530375662531E-3</v>
      </c>
      <c r="Y20">
        <v>1.9956057511954462E-3</v>
      </c>
      <c r="Z20">
        <v>1.4024514354648941E-3</v>
      </c>
      <c r="AA20">
        <v>1.227781343304406E-3</v>
      </c>
      <c r="AB20">
        <v>1.2702344299979488E-3</v>
      </c>
      <c r="AC20">
        <v>1.8156823074728294E-3</v>
      </c>
      <c r="AD20">
        <v>2.6751431988418202E-4</v>
      </c>
      <c r="AE20">
        <v>3.4036169290092705E-3</v>
      </c>
      <c r="AF20">
        <v>1.5329858979498548E-2</v>
      </c>
      <c r="AG20">
        <v>1.0750852682132575E-3</v>
      </c>
      <c r="AH20">
        <v>2.7853989950470816E-2</v>
      </c>
      <c r="AI20">
        <v>1.7216535824306867E-2</v>
      </c>
      <c r="AJ20">
        <v>0</v>
      </c>
      <c r="AK20">
        <v>1.9611541262467464E-2</v>
      </c>
      <c r="AP20" t="s">
        <v>935</v>
      </c>
      <c r="AQ20">
        <v>0.29334826191414526</v>
      </c>
      <c r="AR20">
        <v>6.421543327237679E-2</v>
      </c>
      <c r="AS20">
        <v>12717.25879017399</v>
      </c>
    </row>
    <row r="21" spans="2:45" x14ac:dyDescent="0.3">
      <c r="B21" t="s">
        <v>936</v>
      </c>
      <c r="C21">
        <v>1.4434101846299413E-3</v>
      </c>
      <c r="D21">
        <v>1.1876275599971849E-4</v>
      </c>
      <c r="E21">
        <v>6.3970656197856616E-3</v>
      </c>
      <c r="F21">
        <v>5.2220022751090526E-3</v>
      </c>
      <c r="G21">
        <v>4.0619989310529125E-3</v>
      </c>
      <c r="H21">
        <v>5.5543045860541925E-3</v>
      </c>
      <c r="I21">
        <v>1.1494441616446905E-4</v>
      </c>
      <c r="J21">
        <v>2.4618966662983991E-3</v>
      </c>
      <c r="K21">
        <v>1.8669649791915426E-2</v>
      </c>
      <c r="L21">
        <v>1.1236401964878787E-3</v>
      </c>
      <c r="M21">
        <v>3.872293345977557E-4</v>
      </c>
      <c r="N21">
        <v>5.8758418644095801E-3</v>
      </c>
      <c r="O21">
        <v>7.7408534650091378E-3</v>
      </c>
      <c r="P21">
        <v>9.6624774654326204E-3</v>
      </c>
      <c r="Q21">
        <v>1.610120948361568E-2</v>
      </c>
      <c r="R21">
        <v>2.4189690856357526E-2</v>
      </c>
      <c r="S21">
        <v>1.1333333333333332E-2</v>
      </c>
      <c r="T21">
        <v>2.3969528304306566E-2</v>
      </c>
      <c r="U21">
        <v>6.2186844817170678E-5</v>
      </c>
      <c r="V21">
        <v>8.3666847297394348E-3</v>
      </c>
      <c r="W21">
        <v>6.2644551335469699E-3</v>
      </c>
      <c r="X21">
        <v>1.6118124100617615E-3</v>
      </c>
      <c r="Y21">
        <v>2.3056344451669385E-3</v>
      </c>
      <c r="Z21">
        <v>0</v>
      </c>
      <c r="AA21">
        <v>9.3992830109428221E-5</v>
      </c>
      <c r="AB21">
        <v>1.1363734855174977E-4</v>
      </c>
      <c r="AC21">
        <v>2.4641402744274114E-4</v>
      </c>
      <c r="AD21">
        <v>0</v>
      </c>
      <c r="AE21">
        <v>8.5793649863456832E-4</v>
      </c>
      <c r="AF21">
        <v>7.0266168245313246E-4</v>
      </c>
      <c r="AG21">
        <v>1.0504649948953966E-4</v>
      </c>
      <c r="AH21">
        <v>2.0094567955562938E-3</v>
      </c>
      <c r="AI21">
        <v>4.7202623472125611E-4</v>
      </c>
      <c r="AJ21">
        <v>0</v>
      </c>
      <c r="AK21">
        <v>2.7673407158805238E-3</v>
      </c>
      <c r="AP21" t="s">
        <v>936</v>
      </c>
      <c r="AQ21">
        <v>0.30844626317192775</v>
      </c>
      <c r="AR21">
        <v>0.10783302226910728</v>
      </c>
      <c r="AS21">
        <v>5461.5288971282616</v>
      </c>
    </row>
    <row r="22" spans="2:45" x14ac:dyDescent="0.3">
      <c r="B22" t="s">
        <v>937</v>
      </c>
      <c r="C22">
        <v>1.2505537090217655E-3</v>
      </c>
      <c r="D22">
        <v>1.9845109906866539E-3</v>
      </c>
      <c r="E22">
        <v>5.4762495474102134E-3</v>
      </c>
      <c r="F22">
        <v>1.7018532285947171E-4</v>
      </c>
      <c r="G22">
        <v>2.159273115980759E-3</v>
      </c>
      <c r="H22">
        <v>9.3822712602266756E-5</v>
      </c>
      <c r="I22">
        <v>6.0208979895674256E-5</v>
      </c>
      <c r="J22">
        <v>5.2601810887420582E-4</v>
      </c>
      <c r="K22">
        <v>1.2056153855071121E-3</v>
      </c>
      <c r="L22">
        <v>4.2633693295944949E-2</v>
      </c>
      <c r="M22">
        <v>3.9908329382013592E-4</v>
      </c>
      <c r="N22">
        <v>5.9694588388191049E-3</v>
      </c>
      <c r="O22">
        <v>2.9333057152688921E-3</v>
      </c>
      <c r="P22">
        <v>2.5583742333934257E-3</v>
      </c>
      <c r="Q22">
        <v>7.6440417953292997E-3</v>
      </c>
      <c r="R22">
        <v>3.3191699858366526E-3</v>
      </c>
      <c r="S22">
        <v>6.7407407407407407E-3</v>
      </c>
      <c r="T22">
        <v>6.6881268115012698E-3</v>
      </c>
      <c r="U22">
        <v>1.1815500515262429E-3</v>
      </c>
      <c r="V22">
        <v>5.7942637774455331E-2</v>
      </c>
      <c r="W22">
        <v>1.4412113754771331E-3</v>
      </c>
      <c r="X22">
        <v>3.5275155148116926E-3</v>
      </c>
      <c r="Y22">
        <v>2.5128641511373568E-4</v>
      </c>
      <c r="Z22">
        <v>0</v>
      </c>
      <c r="AA22">
        <v>0</v>
      </c>
      <c r="AB22">
        <v>3.7076592535952257E-4</v>
      </c>
      <c r="AC22">
        <v>2.4122636370710452E-3</v>
      </c>
      <c r="AD22">
        <v>0</v>
      </c>
      <c r="AE22">
        <v>2.1096799146751678E-5</v>
      </c>
      <c r="AF22">
        <v>0</v>
      </c>
      <c r="AG22">
        <v>0</v>
      </c>
      <c r="AH22">
        <v>4.5577623407589687E-4</v>
      </c>
      <c r="AI22">
        <v>5.9624366491106028E-5</v>
      </c>
      <c r="AJ22">
        <v>0</v>
      </c>
      <c r="AK22">
        <v>4.5645690544096227E-3</v>
      </c>
      <c r="AP22" t="s">
        <v>937</v>
      </c>
      <c r="AQ22">
        <v>0.54697909830360159</v>
      </c>
      <c r="AR22">
        <v>0.11822584173577551</v>
      </c>
      <c r="AS22">
        <v>4112.7304881095006</v>
      </c>
    </row>
    <row r="23" spans="2:45" x14ac:dyDescent="0.3">
      <c r="B23" t="s">
        <v>938</v>
      </c>
      <c r="C23">
        <v>1.042630321256701E-3</v>
      </c>
      <c r="D23">
        <v>3.9741537053979877E-3</v>
      </c>
      <c r="E23">
        <v>4.2392287105586677E-5</v>
      </c>
      <c r="F23">
        <v>3.2245640120742009E-4</v>
      </c>
      <c r="G23">
        <v>2.9930518439337251E-4</v>
      </c>
      <c r="H23">
        <v>1.0226675673647076E-3</v>
      </c>
      <c r="I23">
        <v>7.2980581691726378E-6</v>
      </c>
      <c r="J23">
        <v>2.308543424526295E-4</v>
      </c>
      <c r="K23">
        <v>6.2541298123181439E-3</v>
      </c>
      <c r="L23">
        <v>4.0023467175785057E-3</v>
      </c>
      <c r="M23">
        <v>0.10602773826458037</v>
      </c>
      <c r="N23">
        <v>0.1451999273091728</v>
      </c>
      <c r="O23">
        <v>0.12250059300884335</v>
      </c>
      <c r="P23">
        <v>4.573331148163164E-3</v>
      </c>
      <c r="Q23">
        <v>9.3568733828012368E-2</v>
      </c>
      <c r="R23">
        <v>3.2849866183199516E-2</v>
      </c>
      <c r="S23">
        <v>9.0222222222222218E-2</v>
      </c>
      <c r="T23">
        <v>2.9644496883576579E-2</v>
      </c>
      <c r="U23">
        <v>1.9544436942539356E-4</v>
      </c>
      <c r="V23">
        <v>4.4261492358014451E-2</v>
      </c>
      <c r="W23">
        <v>9.8723172567564271E-4</v>
      </c>
      <c r="X23">
        <v>0</v>
      </c>
      <c r="Y23">
        <v>8.9745148254905601E-6</v>
      </c>
      <c r="Z23">
        <v>0</v>
      </c>
      <c r="AA23">
        <v>0</v>
      </c>
      <c r="AB23">
        <v>1.2519368908243619E-5</v>
      </c>
      <c r="AC23">
        <v>6.3548880761549035E-4</v>
      </c>
      <c r="AD23">
        <v>0</v>
      </c>
      <c r="AE23">
        <v>2.3440887940835198E-5</v>
      </c>
      <c r="AF23">
        <v>0</v>
      </c>
      <c r="AG23">
        <v>0</v>
      </c>
      <c r="AH23">
        <v>7.6336906199903903E-5</v>
      </c>
      <c r="AI23">
        <v>0</v>
      </c>
      <c r="AJ23">
        <v>0</v>
      </c>
      <c r="AK23">
        <v>6.1496460352900516E-5</v>
      </c>
      <c r="AP23" t="s">
        <v>938</v>
      </c>
      <c r="AQ23">
        <v>0.37664177335229965</v>
      </c>
      <c r="AR23">
        <v>4.6161292871819186E-2</v>
      </c>
      <c r="AS23">
        <v>10383.999515202067</v>
      </c>
    </row>
    <row r="24" spans="2:45" x14ac:dyDescent="0.3">
      <c r="B24" t="s">
        <v>939</v>
      </c>
      <c r="C24">
        <v>8.6032068415834719E-4</v>
      </c>
      <c r="D24">
        <v>2.6237771834752622E-3</v>
      </c>
      <c r="E24">
        <v>1.7116754613288522E-3</v>
      </c>
      <c r="F24">
        <v>9.987191315174262E-4</v>
      </c>
      <c r="G24">
        <v>1.4323890967397114E-3</v>
      </c>
      <c r="H24">
        <v>6.23921038805074E-4</v>
      </c>
      <c r="I24">
        <v>2.4448494866728338E-3</v>
      </c>
      <c r="J24">
        <v>7.2059534036999356E-4</v>
      </c>
      <c r="K24">
        <v>7.2742659077472387E-3</v>
      </c>
      <c r="L24">
        <v>9.7945627746952248E-4</v>
      </c>
      <c r="M24">
        <v>7.1775723091512568E-3</v>
      </c>
      <c r="N24">
        <v>5.2491588239505269E-2</v>
      </c>
      <c r="O24">
        <v>1.6196658436928916E-2</v>
      </c>
      <c r="P24">
        <v>6.7763277065201457E-3</v>
      </c>
      <c r="Q24">
        <v>1.9837638182021691E-2</v>
      </c>
      <c r="R24">
        <v>1.7082350415683751E-2</v>
      </c>
      <c r="S24">
        <v>1.439506172839506E-2</v>
      </c>
      <c r="T24">
        <v>1.0388078077307822E-2</v>
      </c>
      <c r="U24">
        <v>1.5783613470262844E-3</v>
      </c>
      <c r="V24">
        <v>1.7947077373063388E-2</v>
      </c>
      <c r="W24">
        <v>1.4485585759424042E-3</v>
      </c>
      <c r="X24">
        <v>2.8899409200737681E-4</v>
      </c>
      <c r="Y24">
        <v>1.7214751165259165E-4</v>
      </c>
      <c r="Z24">
        <v>2.7056142737287336E-4</v>
      </c>
      <c r="AA24">
        <v>0</v>
      </c>
      <c r="AB24">
        <v>8.0894383714804927E-5</v>
      </c>
      <c r="AC24">
        <v>2.6457085051746943E-3</v>
      </c>
      <c r="AD24">
        <v>0</v>
      </c>
      <c r="AE24">
        <v>5.7430175455046241E-5</v>
      </c>
      <c r="AF24">
        <v>1.1257379796775447E-3</v>
      </c>
      <c r="AG24">
        <v>2.1994110830622369E-4</v>
      </c>
      <c r="AH24">
        <v>3.7719412475246635E-4</v>
      </c>
      <c r="AI24">
        <v>1.5899831064294942E-3</v>
      </c>
      <c r="AJ24">
        <v>0</v>
      </c>
      <c r="AK24">
        <v>2.6151998446357085E-3</v>
      </c>
      <c r="AP24" t="s">
        <v>939</v>
      </c>
      <c r="AQ24">
        <v>0.36752372088925112</v>
      </c>
      <c r="AR24">
        <v>0.13343722981865841</v>
      </c>
      <c r="AS24">
        <v>4675.7659143907185</v>
      </c>
    </row>
    <row r="25" spans="2:45" x14ac:dyDescent="0.3">
      <c r="B25" t="s">
        <v>940</v>
      </c>
      <c r="C25">
        <v>7.6841252000132572E-5</v>
      </c>
      <c r="D25">
        <v>5.7841860792455491E-4</v>
      </c>
      <c r="E25">
        <v>2.557436336861622E-4</v>
      </c>
      <c r="F25">
        <v>6.8074129143788685E-4</v>
      </c>
      <c r="G25">
        <v>5.1309460181721007E-4</v>
      </c>
      <c r="H25">
        <v>4.175110710800871E-4</v>
      </c>
      <c r="I25">
        <v>1.8245145422931595E-6</v>
      </c>
      <c r="J25">
        <v>1.2861884793789359E-4</v>
      </c>
      <c r="K25">
        <v>1.020136095429095E-3</v>
      </c>
      <c r="L25">
        <v>5.2701708330847401E-4</v>
      </c>
      <c r="M25">
        <v>8.9299826141931414E-4</v>
      </c>
      <c r="N25">
        <v>2.3183968368476414E-3</v>
      </c>
      <c r="O25">
        <v>2.1829407225019293E-2</v>
      </c>
      <c r="P25">
        <v>8.2012886753555937E-3</v>
      </c>
      <c r="Q25">
        <v>3.7331366907422162E-3</v>
      </c>
      <c r="R25">
        <v>4.1510041510041517E-3</v>
      </c>
      <c r="S25">
        <v>5.1358024691358023E-3</v>
      </c>
      <c r="T25">
        <v>1.8339446482160723E-3</v>
      </c>
      <c r="U25">
        <v>5.9225566492543509E-6</v>
      </c>
      <c r="V25">
        <v>1.1686590453557229E-3</v>
      </c>
      <c r="W25">
        <v>5.2126453827292072E-4</v>
      </c>
      <c r="X25">
        <v>2.6813884825426716E-5</v>
      </c>
      <c r="Y25">
        <v>1.9278889575121993E-3</v>
      </c>
      <c r="Z25">
        <v>6.4041145194680118E-4</v>
      </c>
      <c r="AA25">
        <v>0</v>
      </c>
      <c r="AB25">
        <v>6.7411986429004095E-6</v>
      </c>
      <c r="AC25">
        <v>3.3460431094856431E-3</v>
      </c>
      <c r="AD25">
        <v>0</v>
      </c>
      <c r="AE25">
        <v>7.9699018998839676E-5</v>
      </c>
      <c r="AF25">
        <v>0</v>
      </c>
      <c r="AG25">
        <v>0</v>
      </c>
      <c r="AH25">
        <v>3.3678046852898784E-5</v>
      </c>
      <c r="AI25">
        <v>2.5837225479479283E-4</v>
      </c>
      <c r="AJ25">
        <v>0</v>
      </c>
      <c r="AK25">
        <v>1.9146202805038733E-4</v>
      </c>
      <c r="AP25" t="s">
        <v>940</v>
      </c>
      <c r="AQ25">
        <v>0.35445558447285691</v>
      </c>
      <c r="AR25">
        <v>0.12675689310138613</v>
      </c>
      <c r="AS25">
        <v>8962.4495644855142</v>
      </c>
    </row>
    <row r="26" spans="2:45" x14ac:dyDescent="0.3">
      <c r="B26" t="s">
        <v>941</v>
      </c>
      <c r="C26">
        <v>3.1640515529466361E-5</v>
      </c>
      <c r="D26">
        <v>2.565862012339597E-5</v>
      </c>
      <c r="E26">
        <v>5.4901486579366353E-5</v>
      </c>
      <c r="F26">
        <v>1.1465116487374939E-3</v>
      </c>
      <c r="G26">
        <v>0</v>
      </c>
      <c r="H26">
        <v>2.9085040906702694E-4</v>
      </c>
      <c r="I26">
        <v>3.2841261761276872E-5</v>
      </c>
      <c r="J26">
        <v>1.4345948423841976E-4</v>
      </c>
      <c r="K26">
        <v>7.0713979342244067E-4</v>
      </c>
      <c r="L26">
        <v>9.9437185529900759E-5</v>
      </c>
      <c r="M26">
        <v>1.6793108898372055E-4</v>
      </c>
      <c r="N26">
        <v>1.2335413098666784E-3</v>
      </c>
      <c r="O26">
        <v>9.8556399317121092E-4</v>
      </c>
      <c r="P26">
        <v>6.9146834809760804E-2</v>
      </c>
      <c r="Q26">
        <v>6.8045798410618702E-3</v>
      </c>
      <c r="R26">
        <v>4.8766715433382103E-3</v>
      </c>
      <c r="S26">
        <v>8.4197530864197536E-3</v>
      </c>
      <c r="T26">
        <v>5.8481032138918108E-3</v>
      </c>
      <c r="U26">
        <v>1.3207301327837202E-3</v>
      </c>
      <c r="V26">
        <v>2.6311150574209849E-4</v>
      </c>
      <c r="W26">
        <v>3.5111884328769432E-4</v>
      </c>
      <c r="X26">
        <v>4.7669128578536389E-5</v>
      </c>
      <c r="Y26">
        <v>4.3240844159181785E-5</v>
      </c>
      <c r="Z26">
        <v>1.6653179965546858E-2</v>
      </c>
      <c r="AA26">
        <v>3.1869443958978E-4</v>
      </c>
      <c r="AB26">
        <v>1.1556340530686417E-5</v>
      </c>
      <c r="AC26">
        <v>1.154255181179156E-3</v>
      </c>
      <c r="AD26">
        <v>2.6751431988418202E-4</v>
      </c>
      <c r="AE26">
        <v>6.3876419638775913E-4</v>
      </c>
      <c r="AF26">
        <v>5.4437789293211092E-4</v>
      </c>
      <c r="AG26">
        <v>1.4772163990716514E-4</v>
      </c>
      <c r="AH26">
        <v>5.1864192153464126E-4</v>
      </c>
      <c r="AI26">
        <v>1.4061413097485841E-3</v>
      </c>
      <c r="AJ26">
        <v>0</v>
      </c>
      <c r="AK26">
        <v>2.9399423053468429E-3</v>
      </c>
      <c r="AP26" t="s">
        <v>941</v>
      </c>
      <c r="AQ26">
        <v>0.13554725574254095</v>
      </c>
      <c r="AR26">
        <v>5.8114600674527526E-2</v>
      </c>
      <c r="AS26">
        <v>7825.963161489366</v>
      </c>
    </row>
    <row r="27" spans="2:45" x14ac:dyDescent="0.3">
      <c r="B27" t="s">
        <v>942</v>
      </c>
      <c r="C27">
        <v>4.5200736470666225E-6</v>
      </c>
      <c r="D27">
        <v>3.1523447580172194E-5</v>
      </c>
      <c r="E27">
        <v>1.5289021579064048E-5</v>
      </c>
      <c r="F27">
        <v>1.2092115045278255E-4</v>
      </c>
      <c r="G27">
        <v>0</v>
      </c>
      <c r="H27">
        <v>4.2220220671020044E-5</v>
      </c>
      <c r="I27">
        <v>0</v>
      </c>
      <c r="J27">
        <v>2.9681272601052367E-5</v>
      </c>
      <c r="K27">
        <v>6.2019637619837014E-4</v>
      </c>
      <c r="L27">
        <v>2.485929638247519E-5</v>
      </c>
      <c r="M27">
        <v>6.9345661450924607E-4</v>
      </c>
      <c r="N27">
        <v>1.2335413098666784E-3</v>
      </c>
      <c r="O27">
        <v>4.4701173656375602E-3</v>
      </c>
      <c r="P27">
        <v>9.0586804447396353E-3</v>
      </c>
      <c r="Q27">
        <v>1.7974361844314373E-2</v>
      </c>
      <c r="R27">
        <v>4.4753378086711424E-3</v>
      </c>
      <c r="S27">
        <v>5.6049382716049385E-3</v>
      </c>
      <c r="T27">
        <v>2.4815964295790906E-3</v>
      </c>
      <c r="U27">
        <v>3.3166317235824362E-3</v>
      </c>
      <c r="V27">
        <v>3.713593659208576E-3</v>
      </c>
      <c r="W27">
        <v>1.4849078835074299E-4</v>
      </c>
      <c r="X27">
        <v>3.5751846433902288E-4</v>
      </c>
      <c r="Y27">
        <v>2.7005130974885227E-4</v>
      </c>
      <c r="Z27">
        <v>3.725804609969568E-3</v>
      </c>
      <c r="AA27">
        <v>0</v>
      </c>
      <c r="AB27">
        <v>6.6448958051446903E-5</v>
      </c>
      <c r="AC27">
        <v>9.0784115373641471E-5</v>
      </c>
      <c r="AD27">
        <v>1.5736136463775413E-5</v>
      </c>
      <c r="AE27">
        <v>3.3989287514211037E-5</v>
      </c>
      <c r="AF27">
        <v>3.2396401780470735E-4</v>
      </c>
      <c r="AG27">
        <v>7.5502171508106623E-5</v>
      </c>
      <c r="AH27">
        <v>1.7737104675860025E-4</v>
      </c>
      <c r="AI27">
        <v>2.7824704362516145E-4</v>
      </c>
      <c r="AJ27">
        <v>0</v>
      </c>
      <c r="AK27">
        <v>1.5643876512821497E-3</v>
      </c>
      <c r="AP27" t="s">
        <v>942</v>
      </c>
      <c r="AQ27">
        <v>0.26829533259153426</v>
      </c>
      <c r="AR27">
        <v>9.2571255505882827E-2</v>
      </c>
      <c r="AS27">
        <v>6971.9406878051132</v>
      </c>
    </row>
    <row r="28" spans="2:45" x14ac:dyDescent="0.3">
      <c r="B28" t="s">
        <v>943</v>
      </c>
      <c r="C28">
        <v>6.0267648627554964E-5</v>
      </c>
      <c r="D28">
        <v>8.6506204987449285E-5</v>
      </c>
      <c r="E28">
        <v>3.2384927526562938E-4</v>
      </c>
      <c r="F28">
        <v>1.2092115045278255E-4</v>
      </c>
      <c r="G28">
        <v>4.2757883484767506E-5</v>
      </c>
      <c r="H28">
        <v>1.3135179764317345E-4</v>
      </c>
      <c r="I28">
        <v>0</v>
      </c>
      <c r="J28">
        <v>9.8937575336841206E-6</v>
      </c>
      <c r="K28">
        <v>4.6949445300998113E-4</v>
      </c>
      <c r="L28">
        <v>4.176361792255832E-4</v>
      </c>
      <c r="M28">
        <v>5.433064643590959E-4</v>
      </c>
      <c r="N28">
        <v>4.2953670611428982E-4</v>
      </c>
      <c r="O28">
        <v>5.1783870827639897E-4</v>
      </c>
      <c r="P28">
        <v>1.5353695669050228E-4</v>
      </c>
      <c r="Q28">
        <v>5.1684520321563306E-4</v>
      </c>
      <c r="R28">
        <v>2.5408858742192078E-2</v>
      </c>
      <c r="S28">
        <v>9.6296296296296299E-4</v>
      </c>
      <c r="T28">
        <v>9.2979711185779885E-4</v>
      </c>
      <c r="U28">
        <v>1.6287030785449465E-4</v>
      </c>
      <c r="V28">
        <v>2.9053255596832214E-4</v>
      </c>
      <c r="W28">
        <v>1.5351782024803375E-3</v>
      </c>
      <c r="X28">
        <v>7.746233394012162E-5</v>
      </c>
      <c r="Y28">
        <v>4.2359709976315446E-3</v>
      </c>
      <c r="Z28">
        <v>3.2144683343841378E-3</v>
      </c>
      <c r="AA28">
        <v>4.1121863172874839E-5</v>
      </c>
      <c r="AB28">
        <v>2.6964794571601638E-5</v>
      </c>
      <c r="AC28">
        <v>1.4655150053173554E-3</v>
      </c>
      <c r="AD28">
        <v>4.7208409391326238E-5</v>
      </c>
      <c r="AE28">
        <v>1.0548399573375839E-5</v>
      </c>
      <c r="AF28">
        <v>3.846148156585567E-5</v>
      </c>
      <c r="AG28">
        <v>1.805486709976463E-5</v>
      </c>
      <c r="AH28">
        <v>8.5317718694010239E-5</v>
      </c>
      <c r="AI28">
        <v>2.93153135247938E-4</v>
      </c>
      <c r="AJ28">
        <v>0</v>
      </c>
      <c r="AK28">
        <v>1.2916428482188488E-2</v>
      </c>
      <c r="AP28" t="s">
        <v>943</v>
      </c>
      <c r="AQ28">
        <v>0.33855650522317188</v>
      </c>
      <c r="AR28">
        <v>8.5941419274752601E-2</v>
      </c>
      <c r="AS28">
        <v>7434.0346585700618</v>
      </c>
    </row>
    <row r="29" spans="2:45" x14ac:dyDescent="0.3">
      <c r="B29" t="s">
        <v>944</v>
      </c>
      <c r="C29">
        <v>1.808029458826649E-5</v>
      </c>
      <c r="D29">
        <v>8.0641377530673054E-5</v>
      </c>
      <c r="E29">
        <v>4.1697331579265583E-6</v>
      </c>
      <c r="F29">
        <v>0</v>
      </c>
      <c r="G29">
        <v>0</v>
      </c>
      <c r="H29">
        <v>4.6911356301133387E-6</v>
      </c>
      <c r="I29">
        <v>0</v>
      </c>
      <c r="J29">
        <v>0</v>
      </c>
      <c r="K29">
        <v>9.2739645039008624E-5</v>
      </c>
      <c r="L29">
        <v>4.9718592764950381E-6</v>
      </c>
      <c r="M29">
        <v>1.2841789157578632E-4</v>
      </c>
      <c r="N29">
        <v>2.2027523390476403E-5</v>
      </c>
      <c r="O29">
        <v>1.0022684676317398E-5</v>
      </c>
      <c r="P29">
        <v>3.1052418207067875E-4</v>
      </c>
      <c r="Q29">
        <v>6.5840153275876834E-5</v>
      </c>
      <c r="R29">
        <v>9.3333426666760014E-6</v>
      </c>
      <c r="S29">
        <v>2.0074074074074074E-2</v>
      </c>
      <c r="T29">
        <v>7.0536332623695084E-5</v>
      </c>
      <c r="U29">
        <v>2.6651504921644578E-5</v>
      </c>
      <c r="V29">
        <v>8.4874679271644674E-6</v>
      </c>
      <c r="W29">
        <v>6.5738109426110171E-6</v>
      </c>
      <c r="X29">
        <v>2.6813884825426716E-5</v>
      </c>
      <c r="Y29">
        <v>6.5269198730840425E-4</v>
      </c>
      <c r="Z29">
        <v>3.723322395039542E-5</v>
      </c>
      <c r="AA29">
        <v>0</v>
      </c>
      <c r="AB29">
        <v>0</v>
      </c>
      <c r="AC29">
        <v>5.187663735636656E-5</v>
      </c>
      <c r="AD29">
        <v>0</v>
      </c>
      <c r="AE29">
        <v>0</v>
      </c>
      <c r="AF29">
        <v>1.6272165277862014E-4</v>
      </c>
      <c r="AG29">
        <v>1.6413515545240573E-6</v>
      </c>
      <c r="AH29">
        <v>8.9808124941063427E-6</v>
      </c>
      <c r="AI29">
        <v>9.9373944151843386E-6</v>
      </c>
      <c r="AJ29">
        <v>0</v>
      </c>
      <c r="AK29">
        <v>4.5459372272023304E-4</v>
      </c>
      <c r="AP29" t="s">
        <v>944</v>
      </c>
      <c r="AQ29">
        <v>0.3523456790123457</v>
      </c>
      <c r="AR29">
        <v>8.9851851851851849E-2</v>
      </c>
      <c r="AS29">
        <v>7434.0346585700618</v>
      </c>
    </row>
    <row r="30" spans="2:45" x14ac:dyDescent="0.3">
      <c r="B30" t="s">
        <v>945</v>
      </c>
      <c r="C30">
        <v>7.5334560784443705E-6</v>
      </c>
      <c r="D30">
        <v>1.8034344429586883E-4</v>
      </c>
      <c r="E30">
        <v>1.5289021579064046E-4</v>
      </c>
      <c r="F30">
        <v>3.2738281844808901E-3</v>
      </c>
      <c r="G30">
        <v>1.9241047568145376E-4</v>
      </c>
      <c r="H30">
        <v>5.4417173309314715E-4</v>
      </c>
      <c r="I30">
        <v>3.6490290845863186E-5</v>
      </c>
      <c r="J30">
        <v>9.563965615894651E-5</v>
      </c>
      <c r="K30">
        <v>2.0228835074133753E-3</v>
      </c>
      <c r="L30">
        <v>6.0159497245589955E-4</v>
      </c>
      <c r="M30">
        <v>6.124545598229809E-5</v>
      </c>
      <c r="N30">
        <v>1.4483096629238235E-3</v>
      </c>
      <c r="O30">
        <v>8.4190551281066145E-4</v>
      </c>
      <c r="P30">
        <v>1.1618779812477897E-2</v>
      </c>
      <c r="Q30">
        <v>1.0929465443795556E-3</v>
      </c>
      <c r="R30">
        <v>5.7633390966724295E-4</v>
      </c>
      <c r="S30">
        <v>2.6172839506172839E-3</v>
      </c>
      <c r="T30">
        <v>2.0981352758611845E-2</v>
      </c>
      <c r="U30">
        <v>1.3296139677576016E-3</v>
      </c>
      <c r="V30">
        <v>1.8287228972298211E-3</v>
      </c>
      <c r="W30">
        <v>1.2126747715310677E-3</v>
      </c>
      <c r="X30">
        <v>2.8690856763206583E-3</v>
      </c>
      <c r="Y30">
        <v>1.7704270155740465E-4</v>
      </c>
      <c r="Z30">
        <v>3.3013458569350606E-4</v>
      </c>
      <c r="AA30">
        <v>4.0093816593552974E-4</v>
      </c>
      <c r="AB30">
        <v>1.309718593477794E-4</v>
      </c>
      <c r="AC30">
        <v>1.1672243405182476E-3</v>
      </c>
      <c r="AD30">
        <v>6.4518159501479187E-4</v>
      </c>
      <c r="AE30">
        <v>1.0970335556310872E-3</v>
      </c>
      <c r="AF30">
        <v>1.5059149320785026E-3</v>
      </c>
      <c r="AG30">
        <v>1.3065158374011496E-3</v>
      </c>
      <c r="AH30">
        <v>5.7252679649927923E-3</v>
      </c>
      <c r="AI30">
        <v>3.5079002285600715E-3</v>
      </c>
      <c r="AJ30">
        <v>0</v>
      </c>
      <c r="AK30">
        <v>5.9605844266958198E-3</v>
      </c>
      <c r="AP30" t="s">
        <v>945</v>
      </c>
      <c r="AQ30">
        <v>0.37597789006591942</v>
      </c>
      <c r="AR30">
        <v>0.15466694026213867</v>
      </c>
      <c r="AS30">
        <v>6398.9293337221088</v>
      </c>
    </row>
    <row r="31" spans="2:45" x14ac:dyDescent="0.3">
      <c r="B31" t="s">
        <v>946</v>
      </c>
      <c r="C31">
        <v>1.2064076564020816E-2</v>
      </c>
      <c r="D31">
        <v>6.5224212353672565E-3</v>
      </c>
      <c r="E31">
        <v>1.0529271179290881E-2</v>
      </c>
      <c r="F31">
        <v>1.4837473016669206E-2</v>
      </c>
      <c r="G31">
        <v>9.8556921432389095E-3</v>
      </c>
      <c r="H31">
        <v>2.2634729415296855E-2</v>
      </c>
      <c r="I31">
        <v>3.7220096662780449E-4</v>
      </c>
      <c r="J31">
        <v>6.8135010215304645E-3</v>
      </c>
      <c r="K31">
        <v>2.4970149426753071E-2</v>
      </c>
      <c r="L31">
        <v>2.6077401905216475E-2</v>
      </c>
      <c r="M31">
        <v>2.954401770191244E-2</v>
      </c>
      <c r="N31">
        <v>1.4494110390933472E-2</v>
      </c>
      <c r="O31">
        <v>7.9680343176723317E-3</v>
      </c>
      <c r="P31">
        <v>1.873495898493095E-3</v>
      </c>
      <c r="Q31">
        <v>8.1839310521914892E-3</v>
      </c>
      <c r="R31">
        <v>4.1370041370041378E-3</v>
      </c>
      <c r="S31">
        <v>1.2271604938271606E-2</v>
      </c>
      <c r="T31">
        <v>6.1558981198861166E-3</v>
      </c>
      <c r="U31">
        <v>1.0870852729706362E-2</v>
      </c>
      <c r="V31">
        <v>4.7027101137973584E-3</v>
      </c>
      <c r="W31">
        <v>1.8652221812755436E-2</v>
      </c>
      <c r="X31">
        <v>3.8710311726307699E-2</v>
      </c>
      <c r="Y31">
        <v>4.9025326896702517E-3</v>
      </c>
      <c r="Z31">
        <v>1.1075643017777623E-2</v>
      </c>
      <c r="AA31">
        <v>4.2707992180971441E-3</v>
      </c>
      <c r="AB31">
        <v>1.1191352775592236E-2</v>
      </c>
      <c r="AC31">
        <v>4.8374964334811808E-3</v>
      </c>
      <c r="AD31">
        <v>1.6035123056587147E-2</v>
      </c>
      <c r="AE31">
        <v>1.1302024120673691E-2</v>
      </c>
      <c r="AF31">
        <v>1.9865355228764453E-2</v>
      </c>
      <c r="AG31">
        <v>1.7762706523059349E-2</v>
      </c>
      <c r="AH31">
        <v>2.1315958454761402E-2</v>
      </c>
      <c r="AI31">
        <v>3.288780681705257E-2</v>
      </c>
      <c r="AJ31">
        <v>0</v>
      </c>
      <c r="AK31">
        <v>1.1217160118608153E-2</v>
      </c>
      <c r="AP31" t="s">
        <v>946</v>
      </c>
      <c r="AQ31">
        <v>0.44732774243985646</v>
      </c>
      <c r="AR31">
        <v>0.10804520095234711</v>
      </c>
      <c r="AS31">
        <v>18657.291387928039</v>
      </c>
    </row>
    <row r="32" spans="2:45" x14ac:dyDescent="0.3">
      <c r="B32" t="s">
        <v>947</v>
      </c>
      <c r="C32">
        <v>1.4072495954534085E-3</v>
      </c>
      <c r="D32">
        <v>2.4185082224880941E-3</v>
      </c>
      <c r="E32">
        <v>2.0014719158047481E-4</v>
      </c>
      <c r="F32">
        <v>4.2098474602079847E-4</v>
      </c>
      <c r="G32">
        <v>2.7792624265098877E-4</v>
      </c>
      <c r="H32">
        <v>1.8295428957442017E-4</v>
      </c>
      <c r="I32">
        <v>0</v>
      </c>
      <c r="J32">
        <v>1.3191676711578829E-5</v>
      </c>
      <c r="K32">
        <v>6.6076997090293646E-4</v>
      </c>
      <c r="L32">
        <v>2.9831155658970227E-5</v>
      </c>
      <c r="M32">
        <v>2.6671408250355621E-4</v>
      </c>
      <c r="N32">
        <v>5.6720872730476745E-4</v>
      </c>
      <c r="O32">
        <v>1.3029490079212618E-4</v>
      </c>
      <c r="P32">
        <v>4.8131248220955204E-4</v>
      </c>
      <c r="Q32">
        <v>2.5545979471040207E-3</v>
      </c>
      <c r="R32">
        <v>4.4333377666710998E-5</v>
      </c>
      <c r="S32">
        <v>1.9753086419753088E-4</v>
      </c>
      <c r="T32">
        <v>6.6047656911278122E-4</v>
      </c>
      <c r="U32">
        <v>3.0856520142615168E-3</v>
      </c>
      <c r="V32">
        <v>7.1040759432514838E-2</v>
      </c>
      <c r="W32">
        <v>1.0158471380140672E-3</v>
      </c>
      <c r="X32">
        <v>5.3925701704469282E-4</v>
      </c>
      <c r="Y32">
        <v>1.0826528339478155E-3</v>
      </c>
      <c r="Z32">
        <v>6.8260910575724935E-4</v>
      </c>
      <c r="AA32">
        <v>0</v>
      </c>
      <c r="AB32">
        <v>1.6082573905205262E-4</v>
      </c>
      <c r="AC32">
        <v>1.5562991206909967E-4</v>
      </c>
      <c r="AD32">
        <v>0</v>
      </c>
      <c r="AE32">
        <v>4.4537687087586876E-5</v>
      </c>
      <c r="AF32">
        <v>3.0044334253943408E-3</v>
      </c>
      <c r="AG32">
        <v>4.574446782458547E-3</v>
      </c>
      <c r="AH32">
        <v>9.8137828529347056E-3</v>
      </c>
      <c r="AI32">
        <v>8.4467852529066878E-4</v>
      </c>
      <c r="AJ32">
        <v>0</v>
      </c>
      <c r="AK32">
        <v>1.9431967026009457E-6</v>
      </c>
      <c r="AP32" t="s">
        <v>947</v>
      </c>
      <c r="AQ32">
        <v>0.50294253984213311</v>
      </c>
      <c r="AR32">
        <v>0.22120234776420508</v>
      </c>
      <c r="AS32">
        <v>2948.8410991810188</v>
      </c>
    </row>
    <row r="33" spans="2:45" x14ac:dyDescent="0.3">
      <c r="B33" t="s">
        <v>948</v>
      </c>
      <c r="C33">
        <v>7.5430989022247791E-2</v>
      </c>
      <c r="D33">
        <v>1.3986880380979193E-2</v>
      </c>
      <c r="E33">
        <v>0.11895484248485519</v>
      </c>
      <c r="F33">
        <v>0.14826276613849504</v>
      </c>
      <c r="G33">
        <v>9.3874933190807058E-2</v>
      </c>
      <c r="H33">
        <v>7.2374840501388579E-2</v>
      </c>
      <c r="I33">
        <v>9.0169333194670243E-2</v>
      </c>
      <c r="J33">
        <v>0.10118016037780962</v>
      </c>
      <c r="K33">
        <v>9.9805246745418102E-2</v>
      </c>
      <c r="L33">
        <v>5.8359684187498755E-2</v>
      </c>
      <c r="M33">
        <v>6.7611032084716291E-2</v>
      </c>
      <c r="N33">
        <v>6.1032760434162489E-2</v>
      </c>
      <c r="O33">
        <v>5.9437861025454279E-2</v>
      </c>
      <c r="P33">
        <v>0.11537008444532619</v>
      </c>
      <c r="Q33">
        <v>6.2574481673393342E-2</v>
      </c>
      <c r="R33">
        <v>6.8231401564734895E-2</v>
      </c>
      <c r="S33">
        <v>6.1209876543209876E-2</v>
      </c>
      <c r="T33">
        <v>9.3351630030522992E-2</v>
      </c>
      <c r="U33">
        <v>9.9084372742025292E-2</v>
      </c>
      <c r="V33">
        <v>6.4409435452806418E-2</v>
      </c>
      <c r="W33">
        <v>2.4588373093933188E-2</v>
      </c>
      <c r="X33">
        <v>4.0098675096157575E-2</v>
      </c>
      <c r="Y33">
        <v>4.2879415971209756E-2</v>
      </c>
      <c r="Z33">
        <v>3.0089409381779553E-2</v>
      </c>
      <c r="AA33">
        <v>1.1261515957485866E-2</v>
      </c>
      <c r="AB33">
        <v>5.5894167033419965E-3</v>
      </c>
      <c r="AC33">
        <v>3.1489118875314505E-2</v>
      </c>
      <c r="AD33">
        <v>5.6020645811040472E-3</v>
      </c>
      <c r="AE33">
        <v>1.3133929513249961E-2</v>
      </c>
      <c r="AF33">
        <v>3.2075396338171094E-2</v>
      </c>
      <c r="AG33">
        <v>7.1004868248710721E-3</v>
      </c>
      <c r="AH33">
        <v>4.7063947875364276E-2</v>
      </c>
      <c r="AI33">
        <v>3.0840703567524597E-2</v>
      </c>
      <c r="AJ33">
        <v>0</v>
      </c>
      <c r="AK33">
        <v>0.11945824590376992</v>
      </c>
      <c r="AP33" t="s">
        <v>948</v>
      </c>
      <c r="AQ33">
        <v>0.76146810986307534</v>
      </c>
      <c r="AR33">
        <v>0.153331820067834</v>
      </c>
      <c r="AS33">
        <v>4909.9591750264099</v>
      </c>
    </row>
    <row r="34" spans="2:45" x14ac:dyDescent="0.3">
      <c r="B34" t="s">
        <v>949</v>
      </c>
      <c r="C34">
        <v>2.9983155192208591E-4</v>
      </c>
      <c r="D34">
        <v>1.0893917000961832E-3</v>
      </c>
      <c r="E34">
        <v>4.0307420526623398E-4</v>
      </c>
      <c r="F34">
        <v>7.2552690271669522E-4</v>
      </c>
      <c r="G34">
        <v>2.1378941742383753E-4</v>
      </c>
      <c r="H34">
        <v>2.8193725136981163E-3</v>
      </c>
      <c r="I34">
        <v>1.2406698887593485E-4</v>
      </c>
      <c r="J34">
        <v>1.4148073273168294E-3</v>
      </c>
      <c r="K34">
        <v>1.0027474119842807E-3</v>
      </c>
      <c r="L34">
        <v>8.1538492134518618E-4</v>
      </c>
      <c r="M34">
        <v>8.4953374427058632E-4</v>
      </c>
      <c r="N34">
        <v>1.0683348844381054E-3</v>
      </c>
      <c r="O34">
        <v>1.8374921906581898E-3</v>
      </c>
      <c r="P34">
        <v>1.8010402560099368E-3</v>
      </c>
      <c r="Q34">
        <v>2.2286891883884306E-3</v>
      </c>
      <c r="R34">
        <v>1.30666797333464E-3</v>
      </c>
      <c r="S34">
        <v>3.7283950617283948E-3</v>
      </c>
      <c r="T34">
        <v>1.3722522892246132E-3</v>
      </c>
      <c r="U34">
        <v>2.3157196498584513E-3</v>
      </c>
      <c r="V34">
        <v>3.847434499598477E-3</v>
      </c>
      <c r="W34">
        <v>2.1917859072187792E-3</v>
      </c>
      <c r="X34">
        <v>6.2267799205713151E-4</v>
      </c>
      <c r="Y34">
        <v>4.1976253433771748E-3</v>
      </c>
      <c r="Z34">
        <v>4.8552124031315622E-3</v>
      </c>
      <c r="AA34">
        <v>3.3000295196232059E-3</v>
      </c>
      <c r="AB34">
        <v>2.6098069031800161E-4</v>
      </c>
      <c r="AC34">
        <v>1.4525458459782635E-3</v>
      </c>
      <c r="AD34">
        <v>4.1228677535091584E-3</v>
      </c>
      <c r="AE34">
        <v>4.495962307052191E-3</v>
      </c>
      <c r="AF34">
        <v>2.3881621476891306E-2</v>
      </c>
      <c r="AG34">
        <v>3.8194250673774812E-3</v>
      </c>
      <c r="AH34">
        <v>5.0157837779583915E-3</v>
      </c>
      <c r="AI34">
        <v>3.8656464275067075E-3</v>
      </c>
      <c r="AJ34">
        <v>0</v>
      </c>
      <c r="AK34">
        <v>2.6985629831772891E-2</v>
      </c>
      <c r="AP34" t="s">
        <v>949</v>
      </c>
      <c r="AQ34">
        <v>0.73543037774805087</v>
      </c>
      <c r="AR34">
        <v>0.1798883946527155</v>
      </c>
      <c r="AS34">
        <v>1439.2352660193437</v>
      </c>
    </row>
    <row r="35" spans="2:45" x14ac:dyDescent="0.3">
      <c r="B35" t="s">
        <v>950</v>
      </c>
      <c r="C35">
        <v>1.5857925045125402E-2</v>
      </c>
      <c r="D35">
        <v>3.1230206207333382E-3</v>
      </c>
      <c r="E35">
        <v>2.4821726533610481E-2</v>
      </c>
      <c r="F35">
        <v>3.7924455630894909E-2</v>
      </c>
      <c r="G35">
        <v>2.005344735435596E-2</v>
      </c>
      <c r="H35">
        <v>1.6897470539668242E-2</v>
      </c>
      <c r="I35">
        <v>1.8445842022583842E-2</v>
      </c>
      <c r="J35">
        <v>2.1805841604239807E-2</v>
      </c>
      <c r="K35">
        <v>2.5207794767165531E-2</v>
      </c>
      <c r="L35">
        <v>1.2648409999403377E-2</v>
      </c>
      <c r="M35">
        <v>1.8711474632527265E-2</v>
      </c>
      <c r="N35">
        <v>1.7891855873914456E-2</v>
      </c>
      <c r="O35">
        <v>1.896291940759252E-2</v>
      </c>
      <c r="P35">
        <v>3.6634952946960744E-2</v>
      </c>
      <c r="Q35">
        <v>2.1625198343461743E-2</v>
      </c>
      <c r="R35">
        <v>1.8193018193018193E-2</v>
      </c>
      <c r="S35">
        <v>2.5037037037037038E-2</v>
      </c>
      <c r="T35">
        <v>2.7656654782363354E-2</v>
      </c>
      <c r="U35">
        <v>2.5934875567084799E-2</v>
      </c>
      <c r="V35">
        <v>1.3286151716753609E-2</v>
      </c>
      <c r="W35">
        <v>1.1954281851757471E-2</v>
      </c>
      <c r="X35">
        <v>7.8594475743861865E-3</v>
      </c>
      <c r="Y35">
        <v>3.2039833791985432E-2</v>
      </c>
      <c r="Z35">
        <v>7.6154354053208761E-3</v>
      </c>
      <c r="AA35">
        <v>1.0243749843957215E-2</v>
      </c>
      <c r="AB35">
        <v>8.012396101275916E-4</v>
      </c>
      <c r="AC35">
        <v>9.960314372422379E-3</v>
      </c>
      <c r="AD35">
        <v>1.9355447850443758E-2</v>
      </c>
      <c r="AE35">
        <v>9.2509464258506112E-3</v>
      </c>
      <c r="AF35">
        <v>1.9943757479648699E-2</v>
      </c>
      <c r="AG35">
        <v>3.3385090619019327E-3</v>
      </c>
      <c r="AH35">
        <v>1.2797657804101536E-2</v>
      </c>
      <c r="AI35">
        <v>1.0141111000695617E-2</v>
      </c>
      <c r="AJ35">
        <v>0</v>
      </c>
      <c r="AK35">
        <v>8.4123728592116268E-2</v>
      </c>
      <c r="AP35" t="s">
        <v>950</v>
      </c>
      <c r="AQ35">
        <v>0.73089509363274496</v>
      </c>
      <c r="AR35">
        <v>0.23579640252493897</v>
      </c>
      <c r="AS35">
        <v>7311.4359542271995</v>
      </c>
    </row>
    <row r="36" spans="2:45" x14ac:dyDescent="0.3">
      <c r="B36" t="s">
        <v>951</v>
      </c>
      <c r="C36">
        <v>3.2695199380448567E-4</v>
      </c>
      <c r="D36">
        <v>9.9628756421986072E-4</v>
      </c>
      <c r="E36">
        <v>1.4677460715901485E-3</v>
      </c>
      <c r="F36">
        <v>1.7332031564898831E-3</v>
      </c>
      <c r="G36">
        <v>1.0689470871191875E-3</v>
      </c>
      <c r="H36">
        <v>3.0773849733543497E-3</v>
      </c>
      <c r="I36">
        <v>2.7002815225938762E-4</v>
      </c>
      <c r="J36">
        <v>1.2614540855447256E-3</v>
      </c>
      <c r="K36">
        <v>3.7153820293752827E-3</v>
      </c>
      <c r="L36">
        <v>2.4411829047590638E-3</v>
      </c>
      <c r="M36">
        <v>2.2522522522522523E-4</v>
      </c>
      <c r="N36">
        <v>2.2578211475238314E-3</v>
      </c>
      <c r="O36">
        <v>1.884264719147671E-3</v>
      </c>
      <c r="P36">
        <v>2.5135207404276606E-3</v>
      </c>
      <c r="Q36">
        <v>9.9089430680194624E-4</v>
      </c>
      <c r="R36">
        <v>6.8600068600068603E-4</v>
      </c>
      <c r="S36">
        <v>1.0864197530864198E-3</v>
      </c>
      <c r="T36">
        <v>1.4043142585990201E-3</v>
      </c>
      <c r="U36">
        <v>2.1261978370823117E-3</v>
      </c>
      <c r="V36">
        <v>8.0689704701404352E-3</v>
      </c>
      <c r="W36">
        <v>5.5850324378900543E-3</v>
      </c>
      <c r="X36">
        <v>4.1174209809710796E-3</v>
      </c>
      <c r="Y36">
        <v>4.9172182593846909E-3</v>
      </c>
      <c r="Z36">
        <v>6.6826190346169698E-2</v>
      </c>
      <c r="AA36">
        <v>6.3594961396850946E-2</v>
      </c>
      <c r="AB36">
        <v>2.6964794571601638E-3</v>
      </c>
      <c r="AC36">
        <v>4.552174928021166E-3</v>
      </c>
      <c r="AD36">
        <v>6.4518159501479192E-3</v>
      </c>
      <c r="AE36">
        <v>1.3855908861827686E-2</v>
      </c>
      <c r="AF36">
        <v>2.4643454669445754E-2</v>
      </c>
      <c r="AG36">
        <v>7.5781201272375719E-3</v>
      </c>
      <c r="AH36">
        <v>7.3081361670790353E-3</v>
      </c>
      <c r="AI36">
        <v>1.7385471529364999E-2</v>
      </c>
      <c r="AJ36">
        <v>0</v>
      </c>
      <c r="AK36">
        <v>2.6887326939758958E-2</v>
      </c>
      <c r="AP36" t="s">
        <v>951</v>
      </c>
      <c r="AQ36">
        <v>0.61014084087512976</v>
      </c>
      <c r="AR36">
        <v>0.15597493955806646</v>
      </c>
      <c r="AS36">
        <v>12389.099373637871</v>
      </c>
    </row>
    <row r="37" spans="2:45" x14ac:dyDescent="0.3">
      <c r="B37" t="s">
        <v>952</v>
      </c>
      <c r="C37">
        <v>7.36018658864015E-3</v>
      </c>
      <c r="D37">
        <v>8.6946067046707494E-3</v>
      </c>
      <c r="E37">
        <v>4.014758075556955E-3</v>
      </c>
      <c r="F37">
        <v>4.4069041498347415E-3</v>
      </c>
      <c r="G37">
        <v>3.4206306787814005E-3</v>
      </c>
      <c r="H37">
        <v>7.5339638219620204E-3</v>
      </c>
      <c r="I37">
        <v>1.2424944033016415E-3</v>
      </c>
      <c r="J37">
        <v>5.0721996956020598E-3</v>
      </c>
      <c r="K37">
        <v>9.7840325516154094E-3</v>
      </c>
      <c r="L37">
        <v>1.0227114531750292E-2</v>
      </c>
      <c r="M37">
        <v>5.814366998577525E-3</v>
      </c>
      <c r="N37">
        <v>9.4608212962096153E-3</v>
      </c>
      <c r="O37">
        <v>6.1672919708273058E-3</v>
      </c>
      <c r="P37">
        <v>4.3852915045759187E-3</v>
      </c>
      <c r="Q37">
        <v>4.6746508825872548E-3</v>
      </c>
      <c r="R37">
        <v>5.2383385716719055E-3</v>
      </c>
      <c r="S37">
        <v>1.1876543209876543E-2</v>
      </c>
      <c r="T37">
        <v>3.2510836945648554E-3</v>
      </c>
      <c r="U37">
        <v>8.090212382881443E-3</v>
      </c>
      <c r="V37">
        <v>3.0719410839149423E-2</v>
      </c>
      <c r="W37">
        <v>8.1136294822273143E-3</v>
      </c>
      <c r="X37">
        <v>8.6072570289619753E-3</v>
      </c>
      <c r="Y37">
        <v>1.4043483971924453E-2</v>
      </c>
      <c r="Z37">
        <v>4.3431314630671243E-2</v>
      </c>
      <c r="AA37">
        <v>0.10018754506882771</v>
      </c>
      <c r="AB37">
        <v>9.1198787354666976E-3</v>
      </c>
      <c r="AC37">
        <v>5.5767385158094051E-3</v>
      </c>
      <c r="AD37">
        <v>6.3101907219739409E-3</v>
      </c>
      <c r="AE37">
        <v>2.6096740544531826E-2</v>
      </c>
      <c r="AF37">
        <v>3.717450122115204E-2</v>
      </c>
      <c r="AG37">
        <v>5.1899536154050687E-3</v>
      </c>
      <c r="AH37">
        <v>3.3184102165722935E-3</v>
      </c>
      <c r="AI37">
        <v>1.2302494285998212E-2</v>
      </c>
      <c r="AJ37">
        <v>0</v>
      </c>
      <c r="AK37">
        <v>4.2822682957970606E-2</v>
      </c>
      <c r="AP37" t="s">
        <v>952</v>
      </c>
      <c r="AQ37">
        <v>0.67979286330064637</v>
      </c>
      <c r="AR37">
        <v>0.18462247926650344</v>
      </c>
      <c r="AS37">
        <v>13225.494199916704</v>
      </c>
    </row>
    <row r="38" spans="2:45" x14ac:dyDescent="0.3">
      <c r="B38" t="s">
        <v>953</v>
      </c>
      <c r="C38">
        <v>8.2868016862888073E-5</v>
      </c>
      <c r="D38">
        <v>4.596558519248364E-4</v>
      </c>
      <c r="E38">
        <v>2.5171289163349988E-3</v>
      </c>
      <c r="F38">
        <v>5.0159884632265351E-3</v>
      </c>
      <c r="G38">
        <v>2.4799572421165153E-3</v>
      </c>
      <c r="H38">
        <v>9.4854762440891686E-3</v>
      </c>
      <c r="I38">
        <v>4.9261892641915308E-5</v>
      </c>
      <c r="J38">
        <v>1.4939573875863022E-3</v>
      </c>
      <c r="K38">
        <v>4.7934804029537582E-3</v>
      </c>
      <c r="L38">
        <v>4.1365869180438721E-3</v>
      </c>
      <c r="M38">
        <v>9.9178125493914982E-4</v>
      </c>
      <c r="N38">
        <v>5.8538143410191033E-3</v>
      </c>
      <c r="O38">
        <v>3.0068054028952198E-3</v>
      </c>
      <c r="P38">
        <v>2.5877015172556563E-3</v>
      </c>
      <c r="Q38">
        <v>2.8245425755351159E-3</v>
      </c>
      <c r="R38">
        <v>1.5855015855015856E-3</v>
      </c>
      <c r="S38">
        <v>7.8024691358024693E-3</v>
      </c>
      <c r="T38">
        <v>5.9186395465155054E-3</v>
      </c>
      <c r="U38">
        <v>7.2847446785828521E-4</v>
      </c>
      <c r="V38">
        <v>2.099016106602597E-3</v>
      </c>
      <c r="W38">
        <v>2.8460347739131073E-2</v>
      </c>
      <c r="X38">
        <v>6.1999660357458884E-3</v>
      </c>
      <c r="Y38">
        <v>6.5668972573066824E-3</v>
      </c>
      <c r="Z38">
        <v>2.3417215649868692E-2</v>
      </c>
      <c r="AA38">
        <v>1.2235222931900725E-2</v>
      </c>
      <c r="AB38">
        <v>1.3732784663965693E-2</v>
      </c>
      <c r="AC38">
        <v>1.3539802350011673E-2</v>
      </c>
      <c r="AD38">
        <v>1.5909233964876941E-2</v>
      </c>
      <c r="AE38">
        <v>1.5707739009153666E-2</v>
      </c>
      <c r="AF38">
        <v>8.2307570550931124E-3</v>
      </c>
      <c r="AG38">
        <v>8.7894375744763265E-3</v>
      </c>
      <c r="AH38">
        <v>8.2847995258131003E-3</v>
      </c>
      <c r="AI38">
        <v>4.6631223293252512E-2</v>
      </c>
      <c r="AJ38">
        <v>0</v>
      </c>
      <c r="AK38">
        <v>9.798352192057333E-2</v>
      </c>
      <c r="AP38" t="s">
        <v>953</v>
      </c>
      <c r="AQ38">
        <v>0.9241855909768093</v>
      </c>
      <c r="AR38">
        <v>1.3240677163033964E-2</v>
      </c>
      <c r="AS38">
        <v>2341.8963532081798</v>
      </c>
    </row>
    <row r="39" spans="2:45" x14ac:dyDescent="0.3">
      <c r="B39" t="s">
        <v>954</v>
      </c>
      <c r="C39">
        <v>3.5588046514571205E-3</v>
      </c>
      <c r="D39">
        <v>5.6800853918877701E-3</v>
      </c>
      <c r="E39">
        <v>1.0097703797445482E-3</v>
      </c>
      <c r="F39">
        <v>2.2124091971731322E-3</v>
      </c>
      <c r="G39">
        <v>1.1758417958311063E-3</v>
      </c>
      <c r="H39">
        <v>3.9217893867747504E-3</v>
      </c>
      <c r="I39">
        <v>9.1225727114657965E-6</v>
      </c>
      <c r="J39">
        <v>1.3504979033478826E-3</v>
      </c>
      <c r="K39">
        <v>3.8776764081935484E-3</v>
      </c>
      <c r="L39">
        <v>2.734522602072271E-3</v>
      </c>
      <c r="M39">
        <v>9.0287656077129772E-4</v>
      </c>
      <c r="N39">
        <v>3.8878578784190846E-3</v>
      </c>
      <c r="O39">
        <v>4.0725508734769699E-3</v>
      </c>
      <c r="P39">
        <v>4.052340576022358E-3</v>
      </c>
      <c r="Q39">
        <v>3.8845690432767329E-3</v>
      </c>
      <c r="R39">
        <v>2.174668841335508E-3</v>
      </c>
      <c r="S39">
        <v>9.3086419753086423E-3</v>
      </c>
      <c r="T39">
        <v>3.1548977864416347E-3</v>
      </c>
      <c r="U39">
        <v>9.2984139393293298E-4</v>
      </c>
      <c r="V39">
        <v>6.5732174685147584E-3</v>
      </c>
      <c r="W39">
        <v>1.6554402732539863E-3</v>
      </c>
      <c r="X39">
        <v>3.1580797683280354E-4</v>
      </c>
      <c r="Y39">
        <v>7.4047905960138473E-3</v>
      </c>
      <c r="Z39">
        <v>3.7977888429403328E-4</v>
      </c>
      <c r="AA39">
        <v>1.1822535662201518E-3</v>
      </c>
      <c r="AB39">
        <v>4.7862510364592913E-4</v>
      </c>
      <c r="AC39">
        <v>5.8490908619303296E-3</v>
      </c>
      <c r="AD39">
        <v>2.0456977402908037E-4</v>
      </c>
      <c r="AE39">
        <v>1.6560987330200068E-3</v>
      </c>
      <c r="AF39">
        <v>1.0073949594749118E-3</v>
      </c>
      <c r="AG39">
        <v>6.7459548890938753E-4</v>
      </c>
      <c r="AH39">
        <v>8.2398954633425693E-4</v>
      </c>
      <c r="AI39">
        <v>2.5091920898340455E-3</v>
      </c>
      <c r="AJ39">
        <v>0</v>
      </c>
      <c r="AK39">
        <v>4.7791208315144443E-4</v>
      </c>
      <c r="AP39" t="s">
        <v>954</v>
      </c>
      <c r="AQ39">
        <v>0.82269862267527816</v>
      </c>
      <c r="AR39">
        <v>3.7441963011957562E-2</v>
      </c>
      <c r="AS39">
        <v>2341.8963532081798</v>
      </c>
    </row>
    <row r="40" spans="2:45" x14ac:dyDescent="0.3">
      <c r="B40" t="s">
        <v>955</v>
      </c>
      <c r="C40">
        <v>0</v>
      </c>
      <c r="D40">
        <v>3.3722757876463274E-5</v>
      </c>
      <c r="E40">
        <v>2.0848665789632791E-4</v>
      </c>
      <c r="F40">
        <v>2.7767078992861177E-4</v>
      </c>
      <c r="G40">
        <v>6.4136825227151259E-5</v>
      </c>
      <c r="H40">
        <v>4.175110710800871E-4</v>
      </c>
      <c r="I40">
        <v>5.4735436268794784E-6</v>
      </c>
      <c r="J40">
        <v>1.2861884793789359E-4</v>
      </c>
      <c r="K40">
        <v>4.5790199738010508E-4</v>
      </c>
      <c r="L40">
        <v>7.0600401726229531E-4</v>
      </c>
      <c r="M40">
        <v>8.297771455666193E-5</v>
      </c>
      <c r="N40">
        <v>3.0838532746666961E-4</v>
      </c>
      <c r="O40">
        <v>3.1738501475005095E-4</v>
      </c>
      <c r="P40">
        <v>2.2426746482882356E-5</v>
      </c>
      <c r="Q40">
        <v>1.843524291724551E-4</v>
      </c>
      <c r="R40">
        <v>9.916676583343251E-5</v>
      </c>
      <c r="S40">
        <v>3.2098765432098765E-4</v>
      </c>
      <c r="T40">
        <v>2.6932054274501758E-4</v>
      </c>
      <c r="U40">
        <v>7.6993236440306556E-5</v>
      </c>
      <c r="V40">
        <v>0</v>
      </c>
      <c r="W40">
        <v>5.2822504397686176E-4</v>
      </c>
      <c r="X40">
        <v>1.0129689822938981E-4</v>
      </c>
      <c r="Y40">
        <v>6.0292422327613848E-4</v>
      </c>
      <c r="Z40">
        <v>3.5048874811972218E-3</v>
      </c>
      <c r="AA40">
        <v>2.4966845497816868E-5</v>
      </c>
      <c r="AB40">
        <v>6.3463570081019583E-4</v>
      </c>
      <c r="AC40">
        <v>9.467486317536897E-4</v>
      </c>
      <c r="AD40">
        <v>2.2030591049285576E-4</v>
      </c>
      <c r="AE40">
        <v>1.9338732551189039E-3</v>
      </c>
      <c r="AF40">
        <v>1.0207085492477082E-4</v>
      </c>
      <c r="AG40">
        <v>8.9125389410656304E-4</v>
      </c>
      <c r="AH40">
        <v>2.8289559356434977E-4</v>
      </c>
      <c r="AI40">
        <v>3.7066481168637581E-3</v>
      </c>
      <c r="AJ40">
        <v>0</v>
      </c>
      <c r="AK40">
        <v>6.7897578902644819E-5</v>
      </c>
      <c r="AP40" t="s">
        <v>955</v>
      </c>
      <c r="AQ40">
        <v>0.70866116950966196</v>
      </c>
      <c r="AR40">
        <v>0.41773147856738213</v>
      </c>
      <c r="AS40">
        <v>12389.099373637871</v>
      </c>
    </row>
    <row r="41" spans="2:45" x14ac:dyDescent="0.3">
      <c r="B41" t="s">
        <v>956</v>
      </c>
      <c r="C41">
        <v>1.5895592325517623E-3</v>
      </c>
      <c r="D41">
        <v>2.2659493982687032E-2</v>
      </c>
      <c r="E41">
        <v>2.1882064657272257E-2</v>
      </c>
      <c r="F41">
        <v>2.8134321005347407E-2</v>
      </c>
      <c r="G41">
        <v>9.0005344735435595E-3</v>
      </c>
      <c r="H41">
        <v>5.102548224874278E-2</v>
      </c>
      <c r="I41">
        <v>4.811244848027061E-3</v>
      </c>
      <c r="J41">
        <v>3.1115867443436564E-2</v>
      </c>
      <c r="K41">
        <v>4.0973534423796996E-2</v>
      </c>
      <c r="L41">
        <v>3.5310144581667764E-2</v>
      </c>
      <c r="M41">
        <v>1.4667298877825193E-2</v>
      </c>
      <c r="N41">
        <v>3.6229769096486064E-2</v>
      </c>
      <c r="O41">
        <v>4.4717878130836129E-2</v>
      </c>
      <c r="P41">
        <v>2.6780985569251205E-2</v>
      </c>
      <c r="Q41">
        <v>3.0997544162282811E-2</v>
      </c>
      <c r="R41">
        <v>1.3963847297180632E-2</v>
      </c>
      <c r="S41">
        <v>5.8271604938271604E-2</v>
      </c>
      <c r="T41">
        <v>2.6342114038012673E-2</v>
      </c>
      <c r="U41">
        <v>2.4540113476185402E-2</v>
      </c>
      <c r="V41">
        <v>2.6796242010354712E-2</v>
      </c>
      <c r="W41">
        <v>6.7411724353146671E-2</v>
      </c>
      <c r="X41">
        <v>5.8799870101624623E-2</v>
      </c>
      <c r="Y41">
        <v>4.2938974115051647E-2</v>
      </c>
      <c r="Z41">
        <v>6.3696117319406456E-2</v>
      </c>
      <c r="AA41">
        <v>7.6007889523177302E-2</v>
      </c>
      <c r="AB41">
        <v>1.7172722028600016E-2</v>
      </c>
      <c r="AC41">
        <v>3.3214017067413691E-2</v>
      </c>
      <c r="AD41">
        <v>0.19556870397180082</v>
      </c>
      <c r="AE41">
        <v>0.10800154709860409</v>
      </c>
      <c r="AF41">
        <v>4.0470354333795366E-2</v>
      </c>
      <c r="AG41">
        <v>2.5605084250575293E-2</v>
      </c>
      <c r="AH41">
        <v>5.2670220074810169E-2</v>
      </c>
      <c r="AI41">
        <v>0.10597734274073338</v>
      </c>
      <c r="AJ41">
        <v>0</v>
      </c>
      <c r="AK41">
        <v>7.9013807098406112E-3</v>
      </c>
      <c r="AP41" t="s">
        <v>956</v>
      </c>
      <c r="AQ41">
        <v>0.75114567339810834</v>
      </c>
      <c r="AR41">
        <v>0.33224997362900111</v>
      </c>
      <c r="AS41">
        <v>3837.4341394883281</v>
      </c>
    </row>
    <row r="42" spans="2:45" x14ac:dyDescent="0.3">
      <c r="B42" t="s">
        <v>957</v>
      </c>
      <c r="C42">
        <v>0</v>
      </c>
      <c r="D42">
        <v>0</v>
      </c>
      <c r="E42">
        <v>0</v>
      </c>
      <c r="F42">
        <v>0</v>
      </c>
      <c r="G42">
        <v>0</v>
      </c>
      <c r="H42">
        <v>0</v>
      </c>
      <c r="I42">
        <v>0</v>
      </c>
      <c r="J42">
        <v>0</v>
      </c>
      <c r="K42">
        <v>0</v>
      </c>
      <c r="L42">
        <v>0</v>
      </c>
      <c r="M42">
        <v>0</v>
      </c>
      <c r="N42">
        <v>0</v>
      </c>
      <c r="O42">
        <v>0</v>
      </c>
      <c r="P42">
        <v>0</v>
      </c>
      <c r="Q42">
        <v>0</v>
      </c>
      <c r="R42">
        <v>0</v>
      </c>
      <c r="S42">
        <v>0</v>
      </c>
      <c r="T42">
        <v>0</v>
      </c>
      <c r="U42">
        <v>0</v>
      </c>
      <c r="V42">
        <v>0</v>
      </c>
      <c r="W42">
        <v>2.2930999346872547E-4</v>
      </c>
      <c r="X42">
        <v>0</v>
      </c>
      <c r="Y42">
        <v>0</v>
      </c>
      <c r="Z42">
        <v>0</v>
      </c>
      <c r="AA42">
        <v>0</v>
      </c>
      <c r="AB42">
        <v>0</v>
      </c>
      <c r="AC42">
        <v>0</v>
      </c>
      <c r="AD42">
        <v>0</v>
      </c>
      <c r="AE42">
        <v>0</v>
      </c>
      <c r="AF42">
        <v>0</v>
      </c>
      <c r="AG42">
        <v>0</v>
      </c>
      <c r="AH42">
        <v>0</v>
      </c>
      <c r="AI42">
        <v>0</v>
      </c>
      <c r="AJ42">
        <v>0</v>
      </c>
      <c r="AK42">
        <v>7.7182401359048913E-2</v>
      </c>
      <c r="AP42" t="s">
        <v>957</v>
      </c>
      <c r="AQ42">
        <v>0.71661432453502272</v>
      </c>
      <c r="AR42">
        <v>0.70645901411388434</v>
      </c>
      <c r="AS42">
        <v>1449.4857266622216</v>
      </c>
    </row>
    <row r="43" spans="2:45" x14ac:dyDescent="0.3">
      <c r="B43" t="s">
        <v>958</v>
      </c>
      <c r="C43">
        <v>0</v>
      </c>
      <c r="D43">
        <v>7.3310343209702781E-7</v>
      </c>
      <c r="E43">
        <v>4.1697331579265583E-6</v>
      </c>
      <c r="F43">
        <v>1.3435683383642504E-5</v>
      </c>
      <c r="G43">
        <v>0</v>
      </c>
      <c r="H43">
        <v>3.7529085040906709E-5</v>
      </c>
      <c r="I43">
        <v>1.8245145422931595E-6</v>
      </c>
      <c r="J43">
        <v>1.6489595889473536E-6</v>
      </c>
      <c r="K43">
        <v>2.3184911259752156E-5</v>
      </c>
      <c r="L43">
        <v>3.9774874211960305E-5</v>
      </c>
      <c r="M43">
        <v>1.9756598703967125E-5</v>
      </c>
      <c r="N43">
        <v>1.1013761695238201E-4</v>
      </c>
      <c r="O43">
        <v>1.7038563949739577E-4</v>
      </c>
      <c r="P43">
        <v>3.6227821241579187E-5</v>
      </c>
      <c r="Q43">
        <v>7.5716176267258349E-5</v>
      </c>
      <c r="R43">
        <v>5.4833388166721505E-5</v>
      </c>
      <c r="S43">
        <v>9.876543209876544E-5</v>
      </c>
      <c r="T43">
        <v>5.771154487393234E-5</v>
      </c>
      <c r="U43">
        <v>1.2496594529926681E-3</v>
      </c>
      <c r="V43">
        <v>1.3057642964868412E-6</v>
      </c>
      <c r="W43">
        <v>7.0378446562070887E-5</v>
      </c>
      <c r="X43">
        <v>0</v>
      </c>
      <c r="Y43">
        <v>1.5803304742704738E-3</v>
      </c>
      <c r="Z43">
        <v>7.4466447900790833E-6</v>
      </c>
      <c r="AA43">
        <v>1.7300555292016631E-3</v>
      </c>
      <c r="AB43">
        <v>2.8890851326716041E-5</v>
      </c>
      <c r="AC43">
        <v>7.7814956034549836E-5</v>
      </c>
      <c r="AD43">
        <v>4.311701391074463E-3</v>
      </c>
      <c r="AE43">
        <v>9.2474302926594861E-4</v>
      </c>
      <c r="AF43">
        <v>1.5680450176848849E-4</v>
      </c>
      <c r="AG43">
        <v>8.4037199591631732E-4</v>
      </c>
      <c r="AH43">
        <v>2.9187640605845612E-5</v>
      </c>
      <c r="AI43">
        <v>1.023551624763987E-3</v>
      </c>
      <c r="AJ43">
        <v>0</v>
      </c>
      <c r="AK43">
        <v>6.8864490720721372E-2</v>
      </c>
      <c r="AP43" t="s">
        <v>958</v>
      </c>
      <c r="AQ43">
        <v>0.89720707619482176</v>
      </c>
      <c r="AR43">
        <v>0.77373312280264062</v>
      </c>
      <c r="AS43">
        <v>4134.6697940512486</v>
      </c>
    </row>
    <row r="44" spans="2:45" x14ac:dyDescent="0.3">
      <c r="B44" t="s">
        <v>959</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5.0449958627056091E-2</v>
      </c>
      <c r="AP44" t="s">
        <v>959</v>
      </c>
      <c r="AQ44">
        <v>0.74676353969743647</v>
      </c>
      <c r="AR44">
        <v>0.52463212346821009</v>
      </c>
      <c r="AS44">
        <v>2283.4788244171646</v>
      </c>
    </row>
    <row r="45" spans="2:45" x14ac:dyDescent="0.3">
      <c r="B45" t="s">
        <v>960</v>
      </c>
      <c r="C45">
        <v>1.0094831145115458E-4</v>
      </c>
      <c r="D45">
        <v>3.5848757829544658E-4</v>
      </c>
      <c r="E45">
        <v>1.0771810657976943E-4</v>
      </c>
      <c r="F45">
        <v>1.3435683383642504E-4</v>
      </c>
      <c r="G45">
        <v>6.4136825227151259E-5</v>
      </c>
      <c r="H45">
        <v>4.3627561360054046E-4</v>
      </c>
      <c r="I45">
        <v>3.6490290845863189E-6</v>
      </c>
      <c r="J45">
        <v>1.1542717122631475E-4</v>
      </c>
      <c r="K45">
        <v>2.8981139074690196E-4</v>
      </c>
      <c r="L45">
        <v>2.9333969731320728E-4</v>
      </c>
      <c r="M45">
        <v>1.5212581002054686E-4</v>
      </c>
      <c r="N45">
        <v>2.0375459136190674E-4</v>
      </c>
      <c r="O45">
        <v>1.6036295482107837E-4</v>
      </c>
      <c r="P45">
        <v>1.0005779200055204E-4</v>
      </c>
      <c r="Q45">
        <v>1.0863625290519677E-4</v>
      </c>
      <c r="R45">
        <v>1.061667728334395E-4</v>
      </c>
      <c r="S45">
        <v>6.1728395061728394E-4</v>
      </c>
      <c r="T45">
        <v>1.538974529971529E-4</v>
      </c>
      <c r="U45">
        <v>3.7015979057839691E-4</v>
      </c>
      <c r="V45">
        <v>1.9129446943532224E-4</v>
      </c>
      <c r="W45">
        <v>3.4377164282242321E-4</v>
      </c>
      <c r="X45">
        <v>3.8850339791507153E-3</v>
      </c>
      <c r="Y45">
        <v>4.3648776651249535E-4</v>
      </c>
      <c r="Z45">
        <v>7.769332730982511E-4</v>
      </c>
      <c r="AA45">
        <v>4.30604652938818E-3</v>
      </c>
      <c r="AB45">
        <v>9.5339809378162951E-5</v>
      </c>
      <c r="AC45">
        <v>1.6859907140819132E-3</v>
      </c>
      <c r="AD45">
        <v>3.4619500220305912E-4</v>
      </c>
      <c r="AE45">
        <v>2.1272605806307945E-3</v>
      </c>
      <c r="AF45">
        <v>5.6079798698522631E-3</v>
      </c>
      <c r="AG45">
        <v>1.1735663614847009E-3</v>
      </c>
      <c r="AH45">
        <v>2.7458834200730139E-3</v>
      </c>
      <c r="AI45">
        <v>1.722647321872205E-2</v>
      </c>
      <c r="AJ45">
        <v>0</v>
      </c>
      <c r="AK45">
        <v>2.0212903489078265E-2</v>
      </c>
      <c r="AP45" t="s">
        <v>960</v>
      </c>
      <c r="AQ45">
        <v>0.63979429593560566</v>
      </c>
      <c r="AR45">
        <v>0.11229255689158303</v>
      </c>
      <c r="AS45">
        <v>1449.4857266622216</v>
      </c>
    </row>
    <row r="46" spans="2:45" x14ac:dyDescent="0.3">
      <c r="B46" t="s">
        <v>961</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6.0170514367596352E-3</v>
      </c>
      <c r="AP46" t="s">
        <v>961</v>
      </c>
      <c r="AQ46">
        <v>1</v>
      </c>
      <c r="AR46">
        <v>1</v>
      </c>
      <c r="AS46">
        <v>5199.2056088023692</v>
      </c>
    </row>
    <row r="47" spans="2:45" x14ac:dyDescent="0.3">
      <c r="B47" t="s">
        <v>962</v>
      </c>
      <c r="C47">
        <v>0.10046767695334982</v>
      </c>
      <c r="D47">
        <v>5.3430777441527674E-2</v>
      </c>
      <c r="E47">
        <v>6.7077802356038219E-2</v>
      </c>
      <c r="F47">
        <v>0.13176374694338203</v>
      </c>
      <c r="G47">
        <v>0.16805986103687867</v>
      </c>
      <c r="H47">
        <v>0.13927981685806501</v>
      </c>
      <c r="I47">
        <v>3.2111455944359608E-2</v>
      </c>
      <c r="J47">
        <v>6.421543327237679E-2</v>
      </c>
      <c r="K47">
        <v>0.10783302226910728</v>
      </c>
      <c r="L47">
        <v>0.11822584173577551</v>
      </c>
      <c r="M47">
        <v>4.6161292871819186E-2</v>
      </c>
      <c r="N47">
        <v>0.13343722981865841</v>
      </c>
      <c r="O47">
        <v>0.12675689310138613</v>
      </c>
      <c r="P47">
        <v>5.8114600674527526E-2</v>
      </c>
      <c r="Q47">
        <v>9.2571255505882827E-2</v>
      </c>
      <c r="R47">
        <v>8.5941419274752601E-2</v>
      </c>
      <c r="S47">
        <v>8.9851851851851849E-2</v>
      </c>
      <c r="T47">
        <v>0.15466694026213867</v>
      </c>
      <c r="U47">
        <v>0.10804520095234711</v>
      </c>
      <c r="V47">
        <v>0.22120234776420508</v>
      </c>
      <c r="W47">
        <v>0.153331820067834</v>
      </c>
      <c r="X47">
        <v>0.1798883946527155</v>
      </c>
      <c r="Y47">
        <v>0.23579640252493897</v>
      </c>
      <c r="Z47">
        <v>0.15597493955806646</v>
      </c>
      <c r="AA47">
        <v>0.18462247926650344</v>
      </c>
      <c r="AB47">
        <v>1.3240677163033964E-2</v>
      </c>
      <c r="AC47">
        <v>3.7441963011957562E-2</v>
      </c>
      <c r="AD47">
        <v>0.41773147856738213</v>
      </c>
      <c r="AE47">
        <v>0.33224997362900111</v>
      </c>
      <c r="AF47">
        <v>0.70645901411388434</v>
      </c>
      <c r="AG47">
        <v>0.77373312280264062</v>
      </c>
      <c r="AH47">
        <v>0.52463212346821009</v>
      </c>
      <c r="AI47">
        <v>0.11229255689158303</v>
      </c>
      <c r="AJ47">
        <v>1</v>
      </c>
      <c r="AK47">
        <v>0</v>
      </c>
      <c r="AS47" s="4"/>
    </row>
    <row r="48" spans="2:45" x14ac:dyDescent="0.3">
      <c r="B48" t="s">
        <v>964</v>
      </c>
      <c r="C48">
        <v>0.60987545690411116</v>
      </c>
      <c r="D48">
        <v>0.8609273465174655</v>
      </c>
      <c r="E48">
        <v>0.38850654752349123</v>
      </c>
      <c r="F48">
        <v>0.38747167310086622</v>
      </c>
      <c r="G48">
        <v>0.46236237306253336</v>
      </c>
      <c r="H48">
        <v>0.4476516175035653</v>
      </c>
      <c r="I48">
        <v>0.12545179541353535</v>
      </c>
      <c r="J48">
        <v>0.29334826191414526</v>
      </c>
      <c r="K48">
        <v>0.30844626317192775</v>
      </c>
      <c r="L48">
        <v>0.54697909830360159</v>
      </c>
      <c r="M48">
        <v>0.37664177335229965</v>
      </c>
      <c r="N48">
        <v>0.36752372088925112</v>
      </c>
      <c r="O48">
        <v>0.35445558447285691</v>
      </c>
      <c r="P48">
        <v>0.13554725574254095</v>
      </c>
      <c r="Q48">
        <v>0.26829533259153426</v>
      </c>
      <c r="R48">
        <v>0.33855650522317188</v>
      </c>
      <c r="S48">
        <v>0.3523456790123457</v>
      </c>
      <c r="T48">
        <v>0.37597789006591942</v>
      </c>
      <c r="U48">
        <v>0.44732774243985646</v>
      </c>
      <c r="V48">
        <v>0.50294253984213311</v>
      </c>
      <c r="W48">
        <v>0.76146810986307534</v>
      </c>
      <c r="X48">
        <v>0.73543037774805087</v>
      </c>
      <c r="Y48">
        <v>0.73089509363274496</v>
      </c>
      <c r="Z48">
        <v>0.61014084087512976</v>
      </c>
      <c r="AA48">
        <v>0.67979286330064637</v>
      </c>
      <c r="AB48">
        <v>0.9241855909768093</v>
      </c>
      <c r="AC48">
        <v>0.82269862267527816</v>
      </c>
      <c r="AD48">
        <v>0.70866116950966196</v>
      </c>
      <c r="AE48">
        <v>0.75114567339810834</v>
      </c>
      <c r="AF48">
        <v>0.71661432453502272</v>
      </c>
      <c r="AG48">
        <v>0.89720707619482176</v>
      </c>
      <c r="AH48">
        <v>0.74676353969743647</v>
      </c>
      <c r="AI48">
        <v>0.63979429593560566</v>
      </c>
      <c r="AJ48">
        <v>1</v>
      </c>
      <c r="AK48">
        <v>0</v>
      </c>
      <c r="AS48" s="4"/>
    </row>
    <row r="49" spans="1:45" x14ac:dyDescent="0.3">
      <c r="AS49" s="4"/>
    </row>
    <row r="50" spans="1:45" x14ac:dyDescent="0.3">
      <c r="AS50" s="4"/>
    </row>
    <row r="56" spans="1:45" x14ac:dyDescent="0.3">
      <c r="B56" t="s">
        <v>75</v>
      </c>
    </row>
    <row r="57" spans="1:45" x14ac:dyDescent="0.3">
      <c r="A57" s="83" t="s">
        <v>963</v>
      </c>
      <c r="C57" t="s">
        <v>928</v>
      </c>
      <c r="D57" t="s">
        <v>929</v>
      </c>
      <c r="E57" t="s">
        <v>930</v>
      </c>
      <c r="F57" t="s">
        <v>931</v>
      </c>
      <c r="G57" t="s">
        <v>932</v>
      </c>
      <c r="H57" t="s">
        <v>933</v>
      </c>
      <c r="I57" t="s">
        <v>934</v>
      </c>
      <c r="J57" t="s">
        <v>935</v>
      </c>
      <c r="K57" t="s">
        <v>936</v>
      </c>
      <c r="L57" t="s">
        <v>937</v>
      </c>
      <c r="M57" t="s">
        <v>938</v>
      </c>
      <c r="N57" t="s">
        <v>939</v>
      </c>
      <c r="O57" t="s">
        <v>940</v>
      </c>
      <c r="P57" t="s">
        <v>941</v>
      </c>
      <c r="Q57" t="s">
        <v>942</v>
      </c>
      <c r="R57" t="s">
        <v>943</v>
      </c>
      <c r="S57" t="s">
        <v>944</v>
      </c>
      <c r="T57" t="s">
        <v>945</v>
      </c>
      <c r="U57" t="s">
        <v>946</v>
      </c>
      <c r="V57" t="s">
        <v>947</v>
      </c>
      <c r="W57" t="s">
        <v>948</v>
      </c>
      <c r="X57" t="s">
        <v>949</v>
      </c>
      <c r="Y57" t="s">
        <v>950</v>
      </c>
      <c r="Z57" t="s">
        <v>951</v>
      </c>
      <c r="AA57" t="s">
        <v>952</v>
      </c>
      <c r="AB57" t="s">
        <v>953</v>
      </c>
      <c r="AC57" t="s">
        <v>954</v>
      </c>
      <c r="AD57" t="s">
        <v>955</v>
      </c>
      <c r="AE57" t="s">
        <v>956</v>
      </c>
      <c r="AF57" t="s">
        <v>957</v>
      </c>
      <c r="AG57" t="s">
        <v>958</v>
      </c>
      <c r="AH57" t="s">
        <v>959</v>
      </c>
      <c r="AI57" t="s">
        <v>960</v>
      </c>
      <c r="AJ57" t="s">
        <v>961</v>
      </c>
    </row>
    <row r="58" spans="1:45" x14ac:dyDescent="0.3">
      <c r="B58" t="s">
        <v>928</v>
      </c>
      <c r="C58">
        <v>1.1216496025296894</v>
      </c>
      <c r="D58">
        <v>4.4971733681814909E-4</v>
      </c>
      <c r="E58">
        <v>0.25428601272101059</v>
      </c>
      <c r="F58">
        <v>4.6297458638970834E-2</v>
      </c>
      <c r="G58">
        <v>0.24085423065171802</v>
      </c>
      <c r="H58">
        <v>2.8207297895794779E-3</v>
      </c>
      <c r="I58">
        <v>6.065418745620294E-4</v>
      </c>
      <c r="J58">
        <v>5.9813892212998163E-3</v>
      </c>
      <c r="K58">
        <v>2.0830537084142144E-2</v>
      </c>
      <c r="L58">
        <v>1.1027307322941788E-3</v>
      </c>
      <c r="M58">
        <v>7.387879982358324E-4</v>
      </c>
      <c r="N58">
        <v>1.2274171892692884E-3</v>
      </c>
      <c r="O58">
        <v>1.0949603672484394E-3</v>
      </c>
      <c r="P58">
        <v>1.4888593005492731E-3</v>
      </c>
      <c r="Q58">
        <v>1.1454061332545698E-3</v>
      </c>
      <c r="R58">
        <v>1.4804272843378281E-3</v>
      </c>
      <c r="S58">
        <v>1.9109431341409902E-3</v>
      </c>
      <c r="T58">
        <v>1.5027364359445497E-2</v>
      </c>
      <c r="U58">
        <v>1.4246175754406075E-3</v>
      </c>
      <c r="V58">
        <v>3.8966797384891961E-3</v>
      </c>
      <c r="W58">
        <v>2.9404525353672125E-3</v>
      </c>
      <c r="X58">
        <v>1.4117302528502133E-2</v>
      </c>
      <c r="Y58">
        <v>4.663058094206912E-4</v>
      </c>
      <c r="Z58">
        <v>6.8369336931552811E-4</v>
      </c>
      <c r="AA58">
        <v>7.2855602547229235E-4</v>
      </c>
      <c r="AB58">
        <v>8.4719167870348671E-5</v>
      </c>
      <c r="AC58">
        <v>5.4868046193398896E-4</v>
      </c>
      <c r="AD58">
        <v>1.9996206968702626E-4</v>
      </c>
      <c r="AE58">
        <v>3.4528676717749524E-4</v>
      </c>
      <c r="AF58">
        <v>1.992713185536882E-3</v>
      </c>
      <c r="AG58">
        <v>2.3460198526333663E-4</v>
      </c>
      <c r="AH58">
        <v>1.8818377664484511E-3</v>
      </c>
      <c r="AI58">
        <v>8.3468057673636838E-4</v>
      </c>
      <c r="AJ58">
        <v>0</v>
      </c>
    </row>
    <row r="59" spans="1:45" x14ac:dyDescent="0.3">
      <c r="B59" t="s">
        <v>929</v>
      </c>
      <c r="C59">
        <v>2.0953659029523435E-2</v>
      </c>
      <c r="D59">
        <v>1.0206041429235024</v>
      </c>
      <c r="E59">
        <v>1.6081839388721958E-2</v>
      </c>
      <c r="F59">
        <v>1.7287490720877503E-2</v>
      </c>
      <c r="G59">
        <v>1.7522247491785933E-2</v>
      </c>
      <c r="H59">
        <v>2.1875388290977876E-2</v>
      </c>
      <c r="I59">
        <v>0.50107867899238379</v>
      </c>
      <c r="J59">
        <v>0.26123117098485277</v>
      </c>
      <c r="K59">
        <v>5.417956218928318E-2</v>
      </c>
      <c r="L59">
        <v>0.14117868189996083</v>
      </c>
      <c r="M59">
        <v>0.28574946235393883</v>
      </c>
      <c r="N59">
        <v>5.602943657328098E-2</v>
      </c>
      <c r="O59">
        <v>4.4834600295038163E-2</v>
      </c>
      <c r="P59">
        <v>1.0414015031105414E-2</v>
      </c>
      <c r="Q59">
        <v>3.9755143196914262E-2</v>
      </c>
      <c r="R59">
        <v>1.7588178988018798E-2</v>
      </c>
      <c r="S59">
        <v>3.9080192610325699E-2</v>
      </c>
      <c r="T59">
        <v>2.6071131164332576E-2</v>
      </c>
      <c r="U59">
        <v>0.14492562038900716</v>
      </c>
      <c r="V59">
        <v>6.8068073590925399E-2</v>
      </c>
      <c r="W59">
        <v>8.4815833026543799E-3</v>
      </c>
      <c r="X59">
        <v>1.3244005047600271E-2</v>
      </c>
      <c r="Y59">
        <v>5.7356878508168223E-2</v>
      </c>
      <c r="Z59">
        <v>9.4678769984508741E-3</v>
      </c>
      <c r="AA59">
        <v>3.7744152021215852E-3</v>
      </c>
      <c r="AB59">
        <v>5.5518500308192349E-3</v>
      </c>
      <c r="AC59">
        <v>1.2124308128944475E-2</v>
      </c>
      <c r="AD59">
        <v>5.6312051729591013E-3</v>
      </c>
      <c r="AE59">
        <v>6.765755757262056E-3</v>
      </c>
      <c r="AF59">
        <v>1.8448537675321768E-2</v>
      </c>
      <c r="AG59">
        <v>4.5464806654277557E-3</v>
      </c>
      <c r="AH59">
        <v>1.6143780832163165E-2</v>
      </c>
      <c r="AI59">
        <v>1.6491254964695175E-2</v>
      </c>
      <c r="AJ59">
        <v>0</v>
      </c>
    </row>
    <row r="60" spans="1:45" x14ac:dyDescent="0.3">
      <c r="B60" t="s">
        <v>930</v>
      </c>
      <c r="C60">
        <v>8.0694438903471374E-2</v>
      </c>
      <c r="D60">
        <v>4.4740853426720155E-4</v>
      </c>
      <c r="E60">
        <v>1.1161633070893275</v>
      </c>
      <c r="F60">
        <v>2.2462432172404345E-2</v>
      </c>
      <c r="G60">
        <v>1.8438659715882245E-2</v>
      </c>
      <c r="H60">
        <v>5.6665446722150821E-3</v>
      </c>
      <c r="I60">
        <v>1.1801806701628454E-3</v>
      </c>
      <c r="J60">
        <v>8.911638597668187E-3</v>
      </c>
      <c r="K60">
        <v>5.100696858367529E-3</v>
      </c>
      <c r="L60">
        <v>1.5060980032886263E-3</v>
      </c>
      <c r="M60">
        <v>1.1538354055853903E-3</v>
      </c>
      <c r="N60">
        <v>1.1977145177615471E-3</v>
      </c>
      <c r="O60">
        <v>1.0956097132156519E-3</v>
      </c>
      <c r="P60">
        <v>1.5979701584551088E-3</v>
      </c>
      <c r="Q60">
        <v>1.251706989298707E-3</v>
      </c>
      <c r="R60">
        <v>1.2619448856897382E-3</v>
      </c>
      <c r="S60">
        <v>1.4752069417485654E-3</v>
      </c>
      <c r="T60">
        <v>3.3100006559688053E-3</v>
      </c>
      <c r="U60">
        <v>2.6658333165025788E-3</v>
      </c>
      <c r="V60">
        <v>1.6994940808743048E-3</v>
      </c>
      <c r="W60">
        <v>8.7226038673851713E-3</v>
      </c>
      <c r="X60">
        <v>6.0410135328051832E-2</v>
      </c>
      <c r="Y60">
        <v>1.1880938851423742E-3</v>
      </c>
      <c r="Z60">
        <v>9.385274836802317E-4</v>
      </c>
      <c r="AA60">
        <v>2.7351226305452367E-3</v>
      </c>
      <c r="AB60">
        <v>1.8560954885790503E-4</v>
      </c>
      <c r="AC60">
        <v>1.1790187652187707E-3</v>
      </c>
      <c r="AD60">
        <v>5.6133898626879546E-4</v>
      </c>
      <c r="AE60">
        <v>8.1062862275561452E-4</v>
      </c>
      <c r="AF60">
        <v>7.5015579039750535E-3</v>
      </c>
      <c r="AG60">
        <v>5.5687436156158076E-4</v>
      </c>
      <c r="AH60">
        <v>5.2214965397844705E-3</v>
      </c>
      <c r="AI60">
        <v>1.4498742634162733E-3</v>
      </c>
      <c r="AJ60">
        <v>0</v>
      </c>
    </row>
    <row r="61" spans="1:45" x14ac:dyDescent="0.3">
      <c r="B61" t="s">
        <v>931</v>
      </c>
      <c r="C61">
        <v>1.4280876382142048E-3</v>
      </c>
      <c r="D61">
        <v>1.9879658638119742E-4</v>
      </c>
      <c r="E61">
        <v>1.4560073898407205E-3</v>
      </c>
      <c r="F61">
        <v>1.1340334568022468</v>
      </c>
      <c r="G61">
        <v>2.8585529258403856E-3</v>
      </c>
      <c r="H61">
        <v>1.4103735683106409E-2</v>
      </c>
      <c r="I61">
        <v>6.4656047794890855E-4</v>
      </c>
      <c r="J61">
        <v>1.1058207707565324E-3</v>
      </c>
      <c r="K61">
        <v>9.7483230514224389E-3</v>
      </c>
      <c r="L61">
        <v>9.5079989955386933E-4</v>
      </c>
      <c r="M61">
        <v>8.3204390759592276E-4</v>
      </c>
      <c r="N61">
        <v>1.5468204154277096E-3</v>
      </c>
      <c r="O61">
        <v>1.6920078267724026E-3</v>
      </c>
      <c r="P61">
        <v>1.4264893698992395E-3</v>
      </c>
      <c r="Q61">
        <v>1.833730098374789E-3</v>
      </c>
      <c r="R61">
        <v>1.1620591788118589E-2</v>
      </c>
      <c r="S61">
        <v>6.4999409349837198E-3</v>
      </c>
      <c r="T61">
        <v>2.1759160576929653E-2</v>
      </c>
      <c r="U61">
        <v>1.8423207736839862E-3</v>
      </c>
      <c r="V61">
        <v>1.3036662441694086E-3</v>
      </c>
      <c r="W61">
        <v>2.4111084226972638E-3</v>
      </c>
      <c r="X61">
        <v>4.3082716175463784E-3</v>
      </c>
      <c r="Y61">
        <v>1.0863415927341506E-3</v>
      </c>
      <c r="Z61">
        <v>6.0473282750494203E-4</v>
      </c>
      <c r="AA61">
        <v>4.8079876400934543E-4</v>
      </c>
      <c r="AB61">
        <v>1.96663336176643E-4</v>
      </c>
      <c r="AC61">
        <v>1.6271316431381102E-3</v>
      </c>
      <c r="AD61">
        <v>4.2858702540795766E-4</v>
      </c>
      <c r="AE61">
        <v>1.5671713897458847E-3</v>
      </c>
      <c r="AF61">
        <v>2.4512798991052887E-3</v>
      </c>
      <c r="AG61">
        <v>8.9980086622173125E-4</v>
      </c>
      <c r="AH61">
        <v>7.3234576674787669E-3</v>
      </c>
      <c r="AI61">
        <v>3.8666629186331239E-3</v>
      </c>
      <c r="AJ61">
        <v>0</v>
      </c>
    </row>
    <row r="62" spans="1:45" x14ac:dyDescent="0.3">
      <c r="B62" t="s">
        <v>932</v>
      </c>
      <c r="C62">
        <v>1.2239609991636358E-3</v>
      </c>
      <c r="D62">
        <v>1.2006904267232478E-3</v>
      </c>
      <c r="E62">
        <v>1.8060699180335856E-3</v>
      </c>
      <c r="F62">
        <v>1.3079528533908979E-3</v>
      </c>
      <c r="G62">
        <v>1.0620184916753981</v>
      </c>
      <c r="H62">
        <v>2.8513809098311225E-3</v>
      </c>
      <c r="I62">
        <v>1.102973843207911E-3</v>
      </c>
      <c r="J62">
        <v>1.1102035773145722E-3</v>
      </c>
      <c r="K62">
        <v>1.8761543539548915E-3</v>
      </c>
      <c r="L62">
        <v>2.5752552791461348E-3</v>
      </c>
      <c r="M62">
        <v>1.2047746849667932E-3</v>
      </c>
      <c r="N62">
        <v>3.030678652725691E-3</v>
      </c>
      <c r="O62">
        <v>2.5290940438293368E-3</v>
      </c>
      <c r="P62">
        <v>3.3993062666883766E-3</v>
      </c>
      <c r="Q62">
        <v>1.7422165272178213E-3</v>
      </c>
      <c r="R62">
        <v>1.0717956106694143E-3</v>
      </c>
      <c r="S62">
        <v>4.4379104129529303E-3</v>
      </c>
      <c r="T62">
        <v>3.8988320159611616E-2</v>
      </c>
      <c r="U62">
        <v>7.9610867200920546E-4</v>
      </c>
      <c r="V62">
        <v>1.1580797817184085E-2</v>
      </c>
      <c r="W62">
        <v>3.1760920351843911E-3</v>
      </c>
      <c r="X62">
        <v>4.4455044841956558E-4</v>
      </c>
      <c r="Y62">
        <v>3.4485439871245852E-4</v>
      </c>
      <c r="Z62">
        <v>1.8419084692113113E-3</v>
      </c>
      <c r="AA62">
        <v>2.6747718409354408E-4</v>
      </c>
      <c r="AB62">
        <v>7.439134879338156E-5</v>
      </c>
      <c r="AC62">
        <v>8.227752498334008E-4</v>
      </c>
      <c r="AD62">
        <v>1.2527346304931137E-4</v>
      </c>
      <c r="AE62">
        <v>2.0930261999915108E-4</v>
      </c>
      <c r="AF62">
        <v>3.8564955186276226E-4</v>
      </c>
      <c r="AG62">
        <v>1.8922082044440738E-4</v>
      </c>
      <c r="AH62">
        <v>6.202823801216825E-4</v>
      </c>
      <c r="AI62">
        <v>8.5144733901515359E-4</v>
      </c>
      <c r="AJ62">
        <v>0</v>
      </c>
    </row>
    <row r="63" spans="1:45" x14ac:dyDescent="0.3">
      <c r="B63" t="s">
        <v>933</v>
      </c>
      <c r="C63">
        <v>5.4157077580213077E-3</v>
      </c>
      <c r="D63">
        <v>1.4504430861516939E-3</v>
      </c>
      <c r="E63">
        <v>1.1712781745816851E-2</v>
      </c>
      <c r="F63">
        <v>1.1295861943041496E-2</v>
      </c>
      <c r="G63">
        <v>4.6763348761777925E-3</v>
      </c>
      <c r="H63">
        <v>1.2162618868177788</v>
      </c>
      <c r="I63">
        <v>2.6953139549116714E-3</v>
      </c>
      <c r="J63">
        <v>1.3033425470379712E-2</v>
      </c>
      <c r="K63">
        <v>1.7361216097435073E-2</v>
      </c>
      <c r="L63">
        <v>1.8474612576293167E-2</v>
      </c>
      <c r="M63">
        <v>3.6423828460979617E-3</v>
      </c>
      <c r="N63">
        <v>1.086998110370713E-2</v>
      </c>
      <c r="O63">
        <v>6.5985377973056918E-3</v>
      </c>
      <c r="P63">
        <v>1.512394528857971E-2</v>
      </c>
      <c r="Q63">
        <v>1.3218437176603983E-2</v>
      </c>
      <c r="R63">
        <v>5.586707460262001E-3</v>
      </c>
      <c r="S63">
        <v>1.0606703554653438E-2</v>
      </c>
      <c r="T63">
        <v>2.2596631845883241E-2</v>
      </c>
      <c r="U63">
        <v>7.231654353286739E-3</v>
      </c>
      <c r="V63">
        <v>6.3629850499212718E-3</v>
      </c>
      <c r="W63">
        <v>1.4926180364271823E-2</v>
      </c>
      <c r="X63">
        <v>7.819391473588972E-3</v>
      </c>
      <c r="Y63">
        <v>4.1377638683595119E-3</v>
      </c>
      <c r="Z63">
        <v>6.0344138138864207E-3</v>
      </c>
      <c r="AA63">
        <v>1.9586955020784776E-2</v>
      </c>
      <c r="AB63">
        <v>5.8671341993851624E-3</v>
      </c>
      <c r="AC63">
        <v>1.8791806423236572E-2</v>
      </c>
      <c r="AD63">
        <v>5.0628135275431222E-3</v>
      </c>
      <c r="AE63">
        <v>1.8792222455588512E-2</v>
      </c>
      <c r="AF63">
        <v>1.720081524784749E-2</v>
      </c>
      <c r="AG63">
        <v>8.6912163013902078E-3</v>
      </c>
      <c r="AH63">
        <v>1.1189984834370987E-2</v>
      </c>
      <c r="AI63">
        <v>1.7088951407481033E-2</v>
      </c>
      <c r="AJ63">
        <v>0</v>
      </c>
    </row>
    <row r="64" spans="1:45" x14ac:dyDescent="0.3">
      <c r="B64" t="s">
        <v>934</v>
      </c>
      <c r="C64">
        <v>1.814922592118556E-2</v>
      </c>
      <c r="D64">
        <v>9.6907080065205247E-3</v>
      </c>
      <c r="E64">
        <v>1.7466698951480588E-2</v>
      </c>
      <c r="F64">
        <v>1.573671773695496E-2</v>
      </c>
      <c r="G64">
        <v>2.1661678115116698E-2</v>
      </c>
      <c r="H64">
        <v>1.9674054907437358E-2</v>
      </c>
      <c r="I64">
        <v>1.1254603264871423</v>
      </c>
      <c r="J64">
        <v>1.6450347588523009E-2</v>
      </c>
      <c r="K64">
        <v>1.6039428143016669E-2</v>
      </c>
      <c r="L64">
        <v>3.5615115229403436E-2</v>
      </c>
      <c r="M64">
        <v>2.2147245008591249E-2</v>
      </c>
      <c r="N64">
        <v>1.6694702588831961E-2</v>
      </c>
      <c r="O64">
        <v>1.2814894848906466E-2</v>
      </c>
      <c r="P64">
        <v>9.9461626129379345E-3</v>
      </c>
      <c r="Q64">
        <v>1.1632348398776401E-2</v>
      </c>
      <c r="R64">
        <v>6.546956492536591E-3</v>
      </c>
      <c r="S64">
        <v>1.294035647090864E-2</v>
      </c>
      <c r="T64">
        <v>1.3385596872321746E-2</v>
      </c>
      <c r="U64">
        <v>0.13475954426075548</v>
      </c>
      <c r="V64">
        <v>2.4273009656261623E-2</v>
      </c>
      <c r="W64">
        <v>1.0370168447123971E-2</v>
      </c>
      <c r="X64">
        <v>1.5200807218375367E-2</v>
      </c>
      <c r="Y64">
        <v>0.12439073912215988</v>
      </c>
      <c r="Z64">
        <v>1.6115746417554807E-2</v>
      </c>
      <c r="AA64">
        <v>5.0890513706974543E-3</v>
      </c>
      <c r="AB64">
        <v>9.066637219541011E-3</v>
      </c>
      <c r="AC64">
        <v>2.2304949690670043E-2</v>
      </c>
      <c r="AD64">
        <v>7.912359306463692E-3</v>
      </c>
      <c r="AE64">
        <v>9.3864367874492323E-3</v>
      </c>
      <c r="AF64">
        <v>2.6399038826639271E-2</v>
      </c>
      <c r="AG64">
        <v>4.9192716486889092E-3</v>
      </c>
      <c r="AH64">
        <v>1.2948370036198269E-2</v>
      </c>
      <c r="AI64">
        <v>1.8344190789449193E-2</v>
      </c>
      <c r="AJ64">
        <v>0</v>
      </c>
    </row>
    <row r="65" spans="2:36" x14ac:dyDescent="0.3">
      <c r="B65" t="s">
        <v>935</v>
      </c>
      <c r="C65">
        <v>3.6539309243840926E-2</v>
      </c>
      <c r="D65">
        <v>2.0274271270665941E-2</v>
      </c>
      <c r="E65">
        <v>2.2924859185375932E-2</v>
      </c>
      <c r="F65">
        <v>3.9295640684795748E-2</v>
      </c>
      <c r="G65">
        <v>2.6068040131786565E-2</v>
      </c>
      <c r="H65">
        <v>3.6553985878000905E-2</v>
      </c>
      <c r="I65">
        <v>1.4880632190129112E-2</v>
      </c>
      <c r="J65">
        <v>1.165111945114405</v>
      </c>
      <c r="K65">
        <v>0.19595326067423061</v>
      </c>
      <c r="L65">
        <v>3.521208630829744E-2</v>
      </c>
      <c r="M65">
        <v>2.8044950978877183E-2</v>
      </c>
      <c r="N65">
        <v>2.3631459775626928E-2</v>
      </c>
      <c r="O65">
        <v>1.4245224397683191E-2</v>
      </c>
      <c r="P65">
        <v>1.2409570783054769E-2</v>
      </c>
      <c r="Q65">
        <v>2.2621827578323647E-2</v>
      </c>
      <c r="R65">
        <v>1.5368454023187714E-2</v>
      </c>
      <c r="S65">
        <v>2.2458461370048258E-2</v>
      </c>
      <c r="T65">
        <v>3.6916782448240586E-2</v>
      </c>
      <c r="U65">
        <v>0.17261803461011169</v>
      </c>
      <c r="V65">
        <v>2.0655735069103693E-2</v>
      </c>
      <c r="W65">
        <v>9.7709924101570238E-3</v>
      </c>
      <c r="X65">
        <v>1.7470505462288177E-2</v>
      </c>
      <c r="Y65">
        <v>6.6595899104637361E-3</v>
      </c>
      <c r="Z65">
        <v>5.8675370532083847E-3</v>
      </c>
      <c r="AA65">
        <v>4.5905990968659284E-3</v>
      </c>
      <c r="AB65">
        <v>4.0311027246885314E-3</v>
      </c>
      <c r="AC65">
        <v>4.9854606961707093E-3</v>
      </c>
      <c r="AD65">
        <v>5.1707016500144743E-3</v>
      </c>
      <c r="AE65">
        <v>8.2071613956984819E-3</v>
      </c>
      <c r="AF65">
        <v>2.4145010734106045E-2</v>
      </c>
      <c r="AG65">
        <v>5.2778673706066646E-3</v>
      </c>
      <c r="AH65">
        <v>3.8866486027381929E-2</v>
      </c>
      <c r="AI65">
        <v>2.887647717781254E-2</v>
      </c>
      <c r="AJ65">
        <v>0</v>
      </c>
    </row>
    <row r="66" spans="2:36" x14ac:dyDescent="0.3">
      <c r="B66" t="s">
        <v>936</v>
      </c>
      <c r="C66">
        <v>3.1340346947016881E-3</v>
      </c>
      <c r="D66">
        <v>4.4051383407664734E-4</v>
      </c>
      <c r="E66">
        <v>9.082504611363517E-3</v>
      </c>
      <c r="F66">
        <v>8.012790741327467E-3</v>
      </c>
      <c r="G66">
        <v>5.9997220589559936E-3</v>
      </c>
      <c r="H66">
        <v>8.0190827265353894E-3</v>
      </c>
      <c r="I66">
        <v>1.1715619901217496E-3</v>
      </c>
      <c r="J66">
        <v>4.1582153212302974E-3</v>
      </c>
      <c r="K66">
        <v>1.0210027993682111</v>
      </c>
      <c r="L66">
        <v>2.1281796883699734E-3</v>
      </c>
      <c r="M66">
        <v>1.4394485112306352E-3</v>
      </c>
      <c r="N66">
        <v>7.4260430376721105E-3</v>
      </c>
      <c r="O66">
        <v>9.1743625866568465E-3</v>
      </c>
      <c r="P66">
        <v>1.244517551409772E-2</v>
      </c>
      <c r="Q66">
        <v>1.7960081045437046E-2</v>
      </c>
      <c r="R66">
        <v>2.6443480883284354E-2</v>
      </c>
      <c r="S66">
        <v>1.3233004729145697E-2</v>
      </c>
      <c r="T66">
        <v>2.6727467517893549E-2</v>
      </c>
      <c r="U66">
        <v>1.8479031464195869E-3</v>
      </c>
      <c r="V66">
        <v>1.0469156120733838E-2</v>
      </c>
      <c r="W66">
        <v>7.064820979645752E-3</v>
      </c>
      <c r="X66">
        <v>2.8020606899381273E-3</v>
      </c>
      <c r="Y66">
        <v>3.1714347189152636E-3</v>
      </c>
      <c r="Z66">
        <v>8.7935461287232195E-4</v>
      </c>
      <c r="AA66">
        <v>5.9486216508288685E-4</v>
      </c>
      <c r="AB66">
        <v>2.7044128346664209E-4</v>
      </c>
      <c r="AC66">
        <v>8.8355202629435831E-4</v>
      </c>
      <c r="AD66">
        <v>4.591024475792159E-4</v>
      </c>
      <c r="AE66">
        <v>1.3881365971311537E-3</v>
      </c>
      <c r="AF66">
        <v>1.5494584382123441E-3</v>
      </c>
      <c r="AG66">
        <v>4.1140627674586549E-4</v>
      </c>
      <c r="AH66">
        <v>3.0947814982270547E-3</v>
      </c>
      <c r="AI66">
        <v>1.3552555570225013E-3</v>
      </c>
      <c r="AJ66">
        <v>0</v>
      </c>
    </row>
    <row r="67" spans="2:36" x14ac:dyDescent="0.3">
      <c r="B67" t="s">
        <v>937</v>
      </c>
      <c r="C67">
        <v>2.3443031289550665E-3</v>
      </c>
      <c r="D67">
        <v>2.3921891199813888E-3</v>
      </c>
      <c r="E67">
        <v>7.1752321860755241E-3</v>
      </c>
      <c r="F67">
        <v>9.3810503256966762E-4</v>
      </c>
      <c r="G67">
        <v>3.2067257619663742E-3</v>
      </c>
      <c r="H67">
        <v>5.5046362566292246E-4</v>
      </c>
      <c r="I67">
        <v>1.4651700251967787E-3</v>
      </c>
      <c r="J67">
        <v>1.5836092833574466E-3</v>
      </c>
      <c r="K67">
        <v>2.0331201770269567E-3</v>
      </c>
      <c r="L67">
        <v>1.0451223247155945</v>
      </c>
      <c r="M67">
        <v>1.4688111743401944E-3</v>
      </c>
      <c r="N67">
        <v>7.1336871054220961E-3</v>
      </c>
      <c r="O67">
        <v>3.7110062832053968E-3</v>
      </c>
      <c r="P67">
        <v>3.5184981175069973E-3</v>
      </c>
      <c r="Q67">
        <v>8.8861842096641594E-3</v>
      </c>
      <c r="R67">
        <v>4.056006494065051E-3</v>
      </c>
      <c r="S67">
        <v>7.8527842239212477E-3</v>
      </c>
      <c r="T67">
        <v>7.8383272258351466E-3</v>
      </c>
      <c r="U67">
        <v>2.2406285618070169E-3</v>
      </c>
      <c r="V67">
        <v>6.5816938404084285E-2</v>
      </c>
      <c r="W67">
        <v>1.8328760521254374E-3</v>
      </c>
      <c r="X67">
        <v>4.34783965098155E-3</v>
      </c>
      <c r="Y67">
        <v>6.9906966341275168E-4</v>
      </c>
      <c r="Z67">
        <v>3.375612954226153E-4</v>
      </c>
      <c r="AA67">
        <v>1.3798585176476861E-4</v>
      </c>
      <c r="AB67">
        <v>4.6400222471449629E-4</v>
      </c>
      <c r="AC67">
        <v>2.738859215792388E-3</v>
      </c>
      <c r="AD67">
        <v>1.3309569682267274E-4</v>
      </c>
      <c r="AE67">
        <v>1.7415090376158904E-4</v>
      </c>
      <c r="AF67">
        <v>5.6618307494224137E-4</v>
      </c>
      <c r="AG67">
        <v>4.0857064645097741E-4</v>
      </c>
      <c r="AH67">
        <v>1.448648505035188E-3</v>
      </c>
      <c r="AI67">
        <v>4.3607836074442002E-4</v>
      </c>
      <c r="AJ67">
        <v>0</v>
      </c>
    </row>
    <row r="68" spans="2:36" x14ac:dyDescent="0.3">
      <c r="B68" t="s">
        <v>938</v>
      </c>
      <c r="C68">
        <v>2.0209219144411913E-3</v>
      </c>
      <c r="D68">
        <v>5.3503767516891124E-3</v>
      </c>
      <c r="E68">
        <v>1.3858714196723089E-3</v>
      </c>
      <c r="F68">
        <v>1.5817759328704739E-3</v>
      </c>
      <c r="G68">
        <v>1.5259340709359189E-3</v>
      </c>
      <c r="H68">
        <v>2.1344855159154941E-3</v>
      </c>
      <c r="I68">
        <v>3.3222012406728509E-3</v>
      </c>
      <c r="J68">
        <v>2.1783422768762986E-3</v>
      </c>
      <c r="K68">
        <v>9.5607112052672975E-3</v>
      </c>
      <c r="L68">
        <v>5.9923151928884316E-3</v>
      </c>
      <c r="M68">
        <v>1.122026263688555</v>
      </c>
      <c r="N68">
        <v>0.17293718023192661</v>
      </c>
      <c r="O68">
        <v>0.14427834038649751</v>
      </c>
      <c r="P68">
        <v>1.013511341835709E-2</v>
      </c>
      <c r="Q68">
        <v>0.11169439076808055</v>
      </c>
      <c r="R68">
        <v>4.2525648896054223E-2</v>
      </c>
      <c r="S68">
        <v>0.10791674079516081</v>
      </c>
      <c r="T68">
        <v>3.7227978861636042E-2</v>
      </c>
      <c r="U68">
        <v>2.317046809575167E-3</v>
      </c>
      <c r="V68">
        <v>5.8435891252335191E-2</v>
      </c>
      <c r="W68">
        <v>1.8908900387977455E-3</v>
      </c>
      <c r="X68">
        <v>5.9960830552247652E-4</v>
      </c>
      <c r="Y68">
        <v>1.2233697549405296E-3</v>
      </c>
      <c r="Z68">
        <v>1.1644698542503519E-3</v>
      </c>
      <c r="AA68">
        <v>2.2645165157763797E-4</v>
      </c>
      <c r="AB68">
        <v>1.3809493712040944E-4</v>
      </c>
      <c r="AC68">
        <v>2.0200819618928739E-3</v>
      </c>
      <c r="AD68">
        <v>1.7921078806632348E-4</v>
      </c>
      <c r="AE68">
        <v>2.859569626829856E-4</v>
      </c>
      <c r="AF68">
        <v>8.1851377563379416E-4</v>
      </c>
      <c r="AG68">
        <v>4.684718414475742E-4</v>
      </c>
      <c r="AH68">
        <v>1.2880042477590127E-3</v>
      </c>
      <c r="AI68">
        <v>8.798745204942047E-4</v>
      </c>
      <c r="AJ68">
        <v>0</v>
      </c>
    </row>
    <row r="69" spans="2:36" x14ac:dyDescent="0.3">
      <c r="B69" t="s">
        <v>939</v>
      </c>
      <c r="C69">
        <v>1.6176935120392356E-3</v>
      </c>
      <c r="D69">
        <v>3.0592445912900339E-3</v>
      </c>
      <c r="E69">
        <v>2.8220258409844758E-3</v>
      </c>
      <c r="F69">
        <v>1.9607871329286302E-3</v>
      </c>
      <c r="G69">
        <v>2.3509357612392073E-3</v>
      </c>
      <c r="H69">
        <v>1.3568788596781927E-3</v>
      </c>
      <c r="I69">
        <v>4.6059018982502961E-3</v>
      </c>
      <c r="J69">
        <v>2.0344300618445874E-3</v>
      </c>
      <c r="K69">
        <v>8.7298619285341612E-3</v>
      </c>
      <c r="L69">
        <v>1.9280092419385389E-3</v>
      </c>
      <c r="M69">
        <v>9.7158432813280061E-3</v>
      </c>
      <c r="N69">
        <v>1.0573705755188716</v>
      </c>
      <c r="O69">
        <v>1.9168493931438241E-2</v>
      </c>
      <c r="P69">
        <v>8.755133107419882E-3</v>
      </c>
      <c r="Q69">
        <v>2.2907591635479868E-2</v>
      </c>
      <c r="R69">
        <v>1.9541337148986569E-2</v>
      </c>
      <c r="S69">
        <v>1.7206031289138706E-2</v>
      </c>
      <c r="T69">
        <v>1.2388800474203618E-2</v>
      </c>
      <c r="U69">
        <v>3.0628902558990007E-3</v>
      </c>
      <c r="V69">
        <v>2.1655331195090242E-2</v>
      </c>
      <c r="W69">
        <v>1.903723279903628E-3</v>
      </c>
      <c r="X69">
        <v>8.2158729936710818E-4</v>
      </c>
      <c r="Y69">
        <v>1.0360557631247339E-3</v>
      </c>
      <c r="Z69">
        <v>8.5895595883531085E-4</v>
      </c>
      <c r="AA69">
        <v>1.9336442397346057E-4</v>
      </c>
      <c r="AB69">
        <v>1.9030520242242533E-4</v>
      </c>
      <c r="AC69">
        <v>3.1634477913836082E-3</v>
      </c>
      <c r="AD69">
        <v>1.6618485152353809E-4</v>
      </c>
      <c r="AE69">
        <v>2.6831625889188991E-4</v>
      </c>
      <c r="AF69">
        <v>1.6539425453956128E-3</v>
      </c>
      <c r="AG69">
        <v>4.6472170445275055E-4</v>
      </c>
      <c r="AH69">
        <v>1.0281264993760853E-3</v>
      </c>
      <c r="AI69">
        <v>2.1458673947379056E-3</v>
      </c>
      <c r="AJ69">
        <v>0</v>
      </c>
    </row>
    <row r="70" spans="2:36" x14ac:dyDescent="0.3">
      <c r="B70" t="s">
        <v>940</v>
      </c>
      <c r="C70">
        <v>2.7250818081782797E-4</v>
      </c>
      <c r="D70">
        <v>6.7514052827588199E-4</v>
      </c>
      <c r="E70">
        <v>5.4366001228427403E-4</v>
      </c>
      <c r="F70">
        <v>1.0895856820528401E-3</v>
      </c>
      <c r="G70">
        <v>7.6635711631380945E-4</v>
      </c>
      <c r="H70">
        <v>7.1841528448464854E-4</v>
      </c>
      <c r="I70">
        <v>4.551689917094544E-4</v>
      </c>
      <c r="J70">
        <v>4.9236684606037957E-4</v>
      </c>
      <c r="K70">
        <v>1.3742752297933613E-3</v>
      </c>
      <c r="L70">
        <v>7.8759752392777119E-4</v>
      </c>
      <c r="M70">
        <v>1.3609383748297964E-3</v>
      </c>
      <c r="N70">
        <v>2.8796197930493874E-3</v>
      </c>
      <c r="O70">
        <v>1.0227025658721873</v>
      </c>
      <c r="P70">
        <v>9.3345608938046262E-3</v>
      </c>
      <c r="Q70">
        <v>4.3090127587885893E-3</v>
      </c>
      <c r="R70">
        <v>4.6737445839431487E-3</v>
      </c>
      <c r="S70">
        <v>5.8340920305942866E-3</v>
      </c>
      <c r="T70">
        <v>2.3183907852687559E-3</v>
      </c>
      <c r="U70">
        <v>3.3973614422871094E-4</v>
      </c>
      <c r="V70">
        <v>1.659316047590121E-3</v>
      </c>
      <c r="W70">
        <v>6.5739745256737767E-4</v>
      </c>
      <c r="X70">
        <v>1.6039560540067227E-4</v>
      </c>
      <c r="Y70">
        <v>2.1959798774386164E-3</v>
      </c>
      <c r="Z70">
        <v>9.7937881912104263E-4</v>
      </c>
      <c r="AA70">
        <v>1.4403696255654622E-4</v>
      </c>
      <c r="AB70">
        <v>3.3779470587760745E-5</v>
      </c>
      <c r="AC70">
        <v>3.5522200763675239E-3</v>
      </c>
      <c r="AD70">
        <v>1.0238594813196201E-4</v>
      </c>
      <c r="AE70">
        <v>1.836531574859298E-4</v>
      </c>
      <c r="AF70">
        <v>1.6671051583614399E-4</v>
      </c>
      <c r="AG70">
        <v>5.4207601607346173E-5</v>
      </c>
      <c r="AH70">
        <v>1.9261810120473576E-4</v>
      </c>
      <c r="AI70">
        <v>4.2916964186831254E-4</v>
      </c>
      <c r="AJ70">
        <v>0</v>
      </c>
    </row>
    <row r="71" spans="2:36" x14ac:dyDescent="0.3">
      <c r="B71" t="s">
        <v>941</v>
      </c>
      <c r="C71">
        <v>2.017349450403532E-4</v>
      </c>
      <c r="D71">
        <v>1.4477907626036344E-4</v>
      </c>
      <c r="E71">
        <v>3.2864279616124867E-4</v>
      </c>
      <c r="F71">
        <v>1.7139844448927455E-3</v>
      </c>
      <c r="G71">
        <v>2.0326223145540086E-4</v>
      </c>
      <c r="H71">
        <v>7.2156466639937791E-4</v>
      </c>
      <c r="I71">
        <v>2.095836594776322E-4</v>
      </c>
      <c r="J71">
        <v>4.2099325451063396E-4</v>
      </c>
      <c r="K71">
        <v>1.1821578520949277E-3</v>
      </c>
      <c r="L71">
        <v>3.8039323166981335E-4</v>
      </c>
      <c r="M71">
        <v>4.3300897728074095E-4</v>
      </c>
      <c r="N71">
        <v>1.7120029445416795E-3</v>
      </c>
      <c r="O71">
        <v>1.4025675720214497E-3</v>
      </c>
      <c r="P71">
        <v>1.0747046655515116</v>
      </c>
      <c r="Q71">
        <v>7.7170225443233438E-3</v>
      </c>
      <c r="R71">
        <v>5.6271570613921646E-3</v>
      </c>
      <c r="S71">
        <v>9.6173309436889051E-3</v>
      </c>
      <c r="T71">
        <v>6.7322079615821104E-3</v>
      </c>
      <c r="U71">
        <v>1.7407883064351056E-3</v>
      </c>
      <c r="V71">
        <v>7.9730326294330284E-4</v>
      </c>
      <c r="W71">
        <v>6.9038430195256099E-4</v>
      </c>
      <c r="X71">
        <v>3.8336838229330669E-4</v>
      </c>
      <c r="Y71">
        <v>3.5042064843961271E-4</v>
      </c>
      <c r="Z71">
        <v>1.9466148652236084E-2</v>
      </c>
      <c r="AA71">
        <v>1.9101379690822E-3</v>
      </c>
      <c r="AB71">
        <v>1.3695403376692988E-4</v>
      </c>
      <c r="AC71">
        <v>1.4733074822955302E-3</v>
      </c>
      <c r="AD71">
        <v>7.1115663369950271E-4</v>
      </c>
      <c r="AE71">
        <v>1.202751755489584E-3</v>
      </c>
      <c r="AF71">
        <v>1.3145353914550326E-3</v>
      </c>
      <c r="AG71">
        <v>4.1101577786705439E-4</v>
      </c>
      <c r="AH71">
        <v>9.346025935292226E-4</v>
      </c>
      <c r="AI71">
        <v>2.1884972467531116E-3</v>
      </c>
      <c r="AJ71">
        <v>0</v>
      </c>
    </row>
    <row r="72" spans="2:36" x14ac:dyDescent="0.3">
      <c r="B72" t="s">
        <v>942</v>
      </c>
      <c r="C72">
        <v>1.2269314316984848E-4</v>
      </c>
      <c r="D72">
        <v>1.0312912371725981E-4</v>
      </c>
      <c r="E72">
        <v>1.7158200446789628E-4</v>
      </c>
      <c r="F72">
        <v>3.3919561814028433E-4</v>
      </c>
      <c r="G72">
        <v>1.2814447003121849E-4</v>
      </c>
      <c r="H72">
        <v>2.5058588875207546E-4</v>
      </c>
      <c r="I72">
        <v>1.0052971670593406E-4</v>
      </c>
      <c r="J72">
        <v>1.6419560351685122E-4</v>
      </c>
      <c r="K72">
        <v>8.8446302377114948E-4</v>
      </c>
      <c r="L72">
        <v>2.0820685251166413E-4</v>
      </c>
      <c r="M72">
        <v>1.0041733313713025E-3</v>
      </c>
      <c r="N72">
        <v>1.6323570273605219E-3</v>
      </c>
      <c r="O72">
        <v>4.9120312282857469E-3</v>
      </c>
      <c r="P72">
        <v>1.0110872885164926E-2</v>
      </c>
      <c r="Q72">
        <v>1.0186325457685093</v>
      </c>
      <c r="R72">
        <v>4.8952094491667118E-3</v>
      </c>
      <c r="S72">
        <v>6.187156844814112E-3</v>
      </c>
      <c r="T72">
        <v>2.8288403778404161E-3</v>
      </c>
      <c r="U72">
        <v>3.5526908648951432E-3</v>
      </c>
      <c r="V72">
        <v>4.3023651936730401E-3</v>
      </c>
      <c r="W72">
        <v>3.1283033108207766E-4</v>
      </c>
      <c r="X72">
        <v>5.8080677513142726E-4</v>
      </c>
      <c r="Y72">
        <v>4.1346827862673985E-4</v>
      </c>
      <c r="Z72">
        <v>4.3683018257939573E-3</v>
      </c>
      <c r="AA72">
        <v>3.6745190983034017E-4</v>
      </c>
      <c r="AB72">
        <v>1.3382685621722565E-4</v>
      </c>
      <c r="AC72">
        <v>2.0833918275730648E-4</v>
      </c>
      <c r="AD72">
        <v>1.624478135131675E-4</v>
      </c>
      <c r="AE72">
        <v>1.9639964362134696E-4</v>
      </c>
      <c r="AF72">
        <v>6.013699985387425E-4</v>
      </c>
      <c r="AG72">
        <v>2.1566857866903887E-4</v>
      </c>
      <c r="AH72">
        <v>4.0204302344177092E-4</v>
      </c>
      <c r="AI72">
        <v>5.7610240838579881E-4</v>
      </c>
      <c r="AJ72">
        <v>0</v>
      </c>
    </row>
    <row r="73" spans="2:36" x14ac:dyDescent="0.3">
      <c r="B73" t="s">
        <v>943</v>
      </c>
      <c r="C73">
        <v>3.9985151001769719E-4</v>
      </c>
      <c r="D73">
        <v>1.7493230501695452E-4</v>
      </c>
      <c r="E73">
        <v>8.5515642367412219E-4</v>
      </c>
      <c r="F73">
        <v>7.250557055527646E-4</v>
      </c>
      <c r="G73">
        <v>4.4215624116606333E-4</v>
      </c>
      <c r="H73">
        <v>5.063683033164904E-4</v>
      </c>
      <c r="I73">
        <v>3.6583697927027996E-4</v>
      </c>
      <c r="J73">
        <v>4.1942086538466355E-4</v>
      </c>
      <c r="K73">
        <v>9.4529053601461052E-4</v>
      </c>
      <c r="L73">
        <v>7.1305365394381745E-4</v>
      </c>
      <c r="M73">
        <v>9.4983108418105464E-4</v>
      </c>
      <c r="N73">
        <v>8.7875475840997407E-4</v>
      </c>
      <c r="O73">
        <v>9.2779973654010645E-4</v>
      </c>
      <c r="P73">
        <v>6.6521253367728453E-4</v>
      </c>
      <c r="Q73">
        <v>9.3144884219640504E-4</v>
      </c>
      <c r="R73">
        <v>1.0263927994061277</v>
      </c>
      <c r="S73">
        <v>1.4332713341131619E-3</v>
      </c>
      <c r="T73">
        <v>1.4207372642831826E-3</v>
      </c>
      <c r="U73">
        <v>6.0867621893074696E-4</v>
      </c>
      <c r="V73">
        <v>7.2111174351388065E-4</v>
      </c>
      <c r="W73">
        <v>1.7573599319287126E-3</v>
      </c>
      <c r="X73">
        <v>3.0739546153599559E-4</v>
      </c>
      <c r="Y73">
        <v>4.669620234268099E-3</v>
      </c>
      <c r="Z73">
        <v>3.6990809172117141E-3</v>
      </c>
      <c r="AA73">
        <v>4.1969984172521215E-4</v>
      </c>
      <c r="AB73">
        <v>7.2873669382354672E-5</v>
      </c>
      <c r="AC73">
        <v>1.6727858643664421E-3</v>
      </c>
      <c r="AD73">
        <v>2.2676511722994854E-4</v>
      </c>
      <c r="AE73">
        <v>1.8646274795453964E-4</v>
      </c>
      <c r="AF73">
        <v>3.5859629170741168E-4</v>
      </c>
      <c r="AG73">
        <v>1.0638528777496753E-4</v>
      </c>
      <c r="AH73">
        <v>3.2918783439678137E-4</v>
      </c>
      <c r="AI73">
        <v>5.5812540324898295E-4</v>
      </c>
      <c r="AJ73">
        <v>0</v>
      </c>
    </row>
    <row r="74" spans="2:36" x14ac:dyDescent="0.3">
      <c r="B74" t="s">
        <v>944</v>
      </c>
      <c r="C74">
        <v>4.1294319328771069E-5</v>
      </c>
      <c r="D74">
        <v>8.929332257141889E-5</v>
      </c>
      <c r="E74">
        <v>3.9372783677638091E-5</v>
      </c>
      <c r="F74">
        <v>4.1144330073847796E-5</v>
      </c>
      <c r="G74">
        <v>2.9030430503690081E-5</v>
      </c>
      <c r="H74">
        <v>2.947043337598141E-5</v>
      </c>
      <c r="I74">
        <v>6.0615064081867425E-5</v>
      </c>
      <c r="J74">
        <v>4.5184807504597578E-5</v>
      </c>
      <c r="K74">
        <v>1.3082531278033123E-4</v>
      </c>
      <c r="L74">
        <v>3.2913481980325756E-5</v>
      </c>
      <c r="M74">
        <v>1.9124258858592639E-4</v>
      </c>
      <c r="N74">
        <v>7.2895332566612255E-5</v>
      </c>
      <c r="O74">
        <v>5.4926906893789187E-5</v>
      </c>
      <c r="P74">
        <v>3.7827301058972391E-4</v>
      </c>
      <c r="Q74">
        <v>1.1283366331983947E-4</v>
      </c>
      <c r="R74">
        <v>3.96686571016E-5</v>
      </c>
      <c r="S74">
        <v>1.0205332063131722</v>
      </c>
      <c r="T74">
        <v>1.1293274957421033E-4</v>
      </c>
      <c r="U74">
        <v>6.7621797159339063E-5</v>
      </c>
      <c r="V74">
        <v>4.2123432620780098E-5</v>
      </c>
      <c r="W74">
        <v>2.1076242334065344E-5</v>
      </c>
      <c r="X74">
        <v>4.1286187137566894E-5</v>
      </c>
      <c r="Y74">
        <v>6.9867229146163533E-4</v>
      </c>
      <c r="Z74">
        <v>5.805870426420188E-5</v>
      </c>
      <c r="AA74">
        <v>1.481084954042629E-5</v>
      </c>
      <c r="AB74">
        <v>2.6415422091417058E-6</v>
      </c>
      <c r="AC74">
        <v>6.5002073809215113E-5</v>
      </c>
      <c r="AD74">
        <v>1.8016530377044995E-5</v>
      </c>
      <c r="AE74">
        <v>1.1704670439045043E-5</v>
      </c>
      <c r="AF74">
        <v>1.8870193935574149E-4</v>
      </c>
      <c r="AG74">
        <v>7.2107125871653564E-6</v>
      </c>
      <c r="AH74">
        <v>2.5760218960948925E-5</v>
      </c>
      <c r="AI74">
        <v>2.6448268247013789E-5</v>
      </c>
      <c r="AJ74">
        <v>0</v>
      </c>
    </row>
    <row r="75" spans="2:36" x14ac:dyDescent="0.3">
      <c r="B75" t="s">
        <v>945</v>
      </c>
      <c r="C75">
        <v>2.5352735761641681E-4</v>
      </c>
      <c r="D75">
        <v>2.9961324332251866E-4</v>
      </c>
      <c r="E75">
        <v>5.4220601449210353E-4</v>
      </c>
      <c r="F75">
        <v>4.2240638144052326E-3</v>
      </c>
      <c r="G75">
        <v>4.962710092111523E-4</v>
      </c>
      <c r="H75">
        <v>1.0770781204149913E-3</v>
      </c>
      <c r="I75">
        <v>3.6604142875567517E-4</v>
      </c>
      <c r="J75">
        <v>4.8093613639615024E-4</v>
      </c>
      <c r="K75">
        <v>2.555152895453802E-3</v>
      </c>
      <c r="L75">
        <v>9.3766595140781859E-4</v>
      </c>
      <c r="M75">
        <v>3.9900507480896064E-4</v>
      </c>
      <c r="N75">
        <v>1.8947261918850688E-3</v>
      </c>
      <c r="O75">
        <v>1.2152673486046635E-3</v>
      </c>
      <c r="P75">
        <v>1.3110962598546792E-2</v>
      </c>
      <c r="Q75">
        <v>1.567888314237367E-3</v>
      </c>
      <c r="R75">
        <v>9.9578582902474263E-4</v>
      </c>
      <c r="S75">
        <v>3.2451299308862052E-3</v>
      </c>
      <c r="T75">
        <v>1.0219635461079128</v>
      </c>
      <c r="U75">
        <v>1.7562231511794211E-3</v>
      </c>
      <c r="V75">
        <v>2.404364515032439E-3</v>
      </c>
      <c r="W75">
        <v>1.4935212934948895E-3</v>
      </c>
      <c r="X75">
        <v>3.2386118429800145E-3</v>
      </c>
      <c r="Y75">
        <v>4.3458405220733168E-4</v>
      </c>
      <c r="Z75">
        <v>8.4939231630724562E-4</v>
      </c>
      <c r="AA75">
        <v>7.2712607668949528E-4</v>
      </c>
      <c r="AB75">
        <v>2.0981551381053291E-4</v>
      </c>
      <c r="AC75">
        <v>1.3875132476411187E-3</v>
      </c>
      <c r="AD75">
        <v>1.0200844615092814E-3</v>
      </c>
      <c r="AE75">
        <v>1.4116842972280226E-3</v>
      </c>
      <c r="AF75">
        <v>1.8936501732449967E-3</v>
      </c>
      <c r="AG75">
        <v>1.4706889891663046E-3</v>
      </c>
      <c r="AH75">
        <v>6.1646321427696526E-3</v>
      </c>
      <c r="AI75">
        <v>4.0277418683957022E-3</v>
      </c>
      <c r="AJ75">
        <v>0</v>
      </c>
    </row>
    <row r="76" spans="2:36" x14ac:dyDescent="0.3">
      <c r="B76" t="s">
        <v>946</v>
      </c>
      <c r="C76">
        <v>1.7902633961212836E-2</v>
      </c>
      <c r="D76">
        <v>8.2211537340483674E-3</v>
      </c>
      <c r="E76">
        <v>2.0293664385831765E-2</v>
      </c>
      <c r="F76">
        <v>2.3808656599917044E-2</v>
      </c>
      <c r="G76">
        <v>1.7738206852313875E-2</v>
      </c>
      <c r="H76">
        <v>3.2633599628702374E-2</v>
      </c>
      <c r="I76">
        <v>7.0933693086941514E-3</v>
      </c>
      <c r="J76">
        <v>1.4267104239856563E-2</v>
      </c>
      <c r="K76">
        <v>3.3027303460923148E-2</v>
      </c>
      <c r="L76">
        <v>3.2158194460061976E-2</v>
      </c>
      <c r="M76">
        <v>3.8624496440424566E-2</v>
      </c>
      <c r="N76">
        <v>2.4942341130540648E-2</v>
      </c>
      <c r="O76">
        <v>1.6708063369198646E-2</v>
      </c>
      <c r="P76">
        <v>7.565617718226292E-3</v>
      </c>
      <c r="Q76">
        <v>1.6437571183218914E-2</v>
      </c>
      <c r="R76">
        <v>9.6802691446695021E-3</v>
      </c>
      <c r="S76">
        <v>2.1096634215749938E-2</v>
      </c>
      <c r="T76">
        <v>1.4001534420081995E-2</v>
      </c>
      <c r="U76">
        <v>1.0176322470636017</v>
      </c>
      <c r="V76">
        <v>1.3431111037929905E-2</v>
      </c>
      <c r="W76">
        <v>2.2308889082508093E-2</v>
      </c>
      <c r="X76">
        <v>4.3282592325206981E-2</v>
      </c>
      <c r="Y76">
        <v>8.4720231866053843E-3</v>
      </c>
      <c r="Z76">
        <v>1.5405016002233575E-2</v>
      </c>
      <c r="AA76">
        <v>8.6543387974468734E-3</v>
      </c>
      <c r="AB76">
        <v>1.2321856784654559E-2</v>
      </c>
      <c r="AC76">
        <v>7.6086364972055972E-3</v>
      </c>
      <c r="AD76">
        <v>2.0223950916156749E-2</v>
      </c>
      <c r="AE76">
        <v>1.5048387049843013E-2</v>
      </c>
      <c r="AF76">
        <v>2.4749726470672927E-2</v>
      </c>
      <c r="AG76">
        <v>1.9501189040450419E-2</v>
      </c>
      <c r="AH76">
        <v>2.5407026426403672E-2</v>
      </c>
      <c r="AI76">
        <v>3.8604219743501755E-2</v>
      </c>
      <c r="AJ76">
        <v>0</v>
      </c>
    </row>
    <row r="77" spans="2:36" x14ac:dyDescent="0.3">
      <c r="B77" t="s">
        <v>947</v>
      </c>
      <c r="C77">
        <v>1.989550709848359E-3</v>
      </c>
      <c r="D77">
        <v>2.7263378309125797E-3</v>
      </c>
      <c r="E77">
        <v>9.8674817549616618E-4</v>
      </c>
      <c r="F77">
        <v>1.0130448243171972E-3</v>
      </c>
      <c r="G77">
        <v>9.9046802322539382E-4</v>
      </c>
      <c r="H77">
        <v>5.9464585904762078E-4</v>
      </c>
      <c r="I77">
        <v>1.5009562405601646E-3</v>
      </c>
      <c r="J77">
        <v>9.5913859286548729E-4</v>
      </c>
      <c r="K77">
        <v>1.2472230406993814E-3</v>
      </c>
      <c r="L77">
        <v>6.4314006513599713E-4</v>
      </c>
      <c r="M77">
        <v>1.3515838454883872E-3</v>
      </c>
      <c r="N77">
        <v>1.0886035163816632E-3</v>
      </c>
      <c r="O77">
        <v>5.3226929669632423E-4</v>
      </c>
      <c r="P77">
        <v>8.9212796546442536E-4</v>
      </c>
      <c r="Q77">
        <v>3.1730257380338666E-3</v>
      </c>
      <c r="R77">
        <v>3.2985349612016E-4</v>
      </c>
      <c r="S77">
        <v>6.3023149213810986E-4</v>
      </c>
      <c r="T77">
        <v>1.1330298975300332E-3</v>
      </c>
      <c r="U77">
        <v>3.9984413702078706E-3</v>
      </c>
      <c r="V77">
        <v>1.0769107426040265</v>
      </c>
      <c r="W77">
        <v>1.2903365341471944E-3</v>
      </c>
      <c r="X77">
        <v>9.0544920051853072E-4</v>
      </c>
      <c r="Y77">
        <v>1.489671171867892E-3</v>
      </c>
      <c r="Z77">
        <v>9.7424971769407935E-4</v>
      </c>
      <c r="AA77">
        <v>1.7355438324521215E-4</v>
      </c>
      <c r="AB77">
        <v>2.5200415645505828E-4</v>
      </c>
      <c r="AC77">
        <v>3.1137162232246885E-4</v>
      </c>
      <c r="AD77">
        <v>1.7990880879786728E-4</v>
      </c>
      <c r="AE77">
        <v>2.0082012082384609E-4</v>
      </c>
      <c r="AF77">
        <v>3.5145344914863309E-3</v>
      </c>
      <c r="AG77">
        <v>5.045782281698206E-3</v>
      </c>
      <c r="AH77">
        <v>1.0821605114123438E-2</v>
      </c>
      <c r="AI77">
        <v>1.2271355287841153E-3</v>
      </c>
      <c r="AJ77">
        <v>0</v>
      </c>
    </row>
    <row r="78" spans="2:36" x14ac:dyDescent="0.3">
      <c r="B78" t="s">
        <v>948</v>
      </c>
      <c r="C78">
        <v>0.1076111975939551</v>
      </c>
      <c r="D78">
        <v>2.1005588462135908E-2</v>
      </c>
      <c r="E78">
        <v>0.16804730215242122</v>
      </c>
      <c r="F78">
        <v>0.19346346581664373</v>
      </c>
      <c r="G78">
        <v>0.13403987889770358</v>
      </c>
      <c r="H78">
        <v>0.10748634522572105</v>
      </c>
      <c r="I78">
        <v>0.11700327377391927</v>
      </c>
      <c r="J78">
        <v>0.13422569246596031</v>
      </c>
      <c r="K78">
        <v>0.14106224363541131</v>
      </c>
      <c r="L78">
        <v>8.0136722715927991E-2</v>
      </c>
      <c r="M78">
        <v>9.4911012295237754E-2</v>
      </c>
      <c r="N78">
        <v>9.1801758803733979E-2</v>
      </c>
      <c r="O78">
        <v>8.4348865746818505E-2</v>
      </c>
      <c r="P78">
        <v>0.14091931652649897</v>
      </c>
      <c r="Q78">
        <v>8.8460750156060655E-2</v>
      </c>
      <c r="R78">
        <v>8.8219813894638843E-2</v>
      </c>
      <c r="S78">
        <v>8.9253721529175323E-2</v>
      </c>
      <c r="T78">
        <v>0.12575661548381067</v>
      </c>
      <c r="U78">
        <v>0.14181928879648009</v>
      </c>
      <c r="V78">
        <v>9.4512407596180556E-2</v>
      </c>
      <c r="W78">
        <v>1.0369159763185019</v>
      </c>
      <c r="X78">
        <v>6.2152716563388007E-2</v>
      </c>
      <c r="Y78">
        <v>6.3342473204523769E-2</v>
      </c>
      <c r="Z78">
        <v>4.4162414948597212E-2</v>
      </c>
      <c r="AA78">
        <v>2.2274976922552481E-2</v>
      </c>
      <c r="AB78">
        <v>9.7724517971606254E-3</v>
      </c>
      <c r="AC78">
        <v>4.0951031881482761E-2</v>
      </c>
      <c r="AD78">
        <v>1.5063650277408643E-2</v>
      </c>
      <c r="AE78">
        <v>2.2993281969297258E-2</v>
      </c>
      <c r="AF78">
        <v>4.921743250216077E-2</v>
      </c>
      <c r="AG78">
        <v>1.3288053007610772E-2</v>
      </c>
      <c r="AH78">
        <v>6.3757269336424074E-2</v>
      </c>
      <c r="AI78">
        <v>4.8563181814909789E-2</v>
      </c>
      <c r="AJ78">
        <v>0</v>
      </c>
    </row>
    <row r="79" spans="2:36" x14ac:dyDescent="0.3">
      <c r="B79" t="s">
        <v>949</v>
      </c>
      <c r="C79">
        <v>1.0067264333596629E-3</v>
      </c>
      <c r="D79">
        <v>1.4611013049508179E-3</v>
      </c>
      <c r="E79">
        <v>1.5037797717503229E-3</v>
      </c>
      <c r="F79">
        <v>2.0294762763380996E-3</v>
      </c>
      <c r="G79">
        <v>1.0470900610147075E-3</v>
      </c>
      <c r="H79">
        <v>4.4645337108908736E-3</v>
      </c>
      <c r="I79">
        <v>1.3134832943014897E-3</v>
      </c>
      <c r="J79">
        <v>2.8189522101820033E-3</v>
      </c>
      <c r="K79">
        <v>2.4553871206011383E-3</v>
      </c>
      <c r="L79">
        <v>1.8262981730043943E-3</v>
      </c>
      <c r="M79">
        <v>2.0028533259205871E-3</v>
      </c>
      <c r="N79">
        <v>2.1925961309899348E-3</v>
      </c>
      <c r="O79">
        <v>2.8700447487812427E-3</v>
      </c>
      <c r="P79">
        <v>2.9361457893650579E-3</v>
      </c>
      <c r="Q79">
        <v>3.2354646383692892E-3</v>
      </c>
      <c r="R79">
        <v>2.0425614765144659E-3</v>
      </c>
      <c r="S79">
        <v>4.9950139305278982E-3</v>
      </c>
      <c r="T79">
        <v>2.4517119568795479E-3</v>
      </c>
      <c r="U79">
        <v>3.6521679531093701E-3</v>
      </c>
      <c r="V79">
        <v>5.2411137989561533E-3</v>
      </c>
      <c r="W79">
        <v>2.9868912540919642E-3</v>
      </c>
      <c r="X79">
        <v>1.0014946548635033</v>
      </c>
      <c r="Y79">
        <v>5.0612050079494528E-3</v>
      </c>
      <c r="Z79">
        <v>6.1426428699384488E-3</v>
      </c>
      <c r="AA79">
        <v>4.8038500748950426E-3</v>
      </c>
      <c r="AB79">
        <v>5.2394348008059683E-4</v>
      </c>
      <c r="AC79">
        <v>2.0145475893529378E-3</v>
      </c>
      <c r="AD79">
        <v>5.4966548116748629E-3</v>
      </c>
      <c r="AE79">
        <v>5.5593275102970539E-3</v>
      </c>
      <c r="AF79">
        <v>2.4932410458747938E-2</v>
      </c>
      <c r="AG79">
        <v>4.2246402507581529E-3</v>
      </c>
      <c r="AH79">
        <v>5.8899898980330056E-3</v>
      </c>
      <c r="AI79">
        <v>5.1710520667641478E-3</v>
      </c>
      <c r="AJ79">
        <v>0</v>
      </c>
    </row>
    <row r="80" spans="2:36" x14ac:dyDescent="0.3">
      <c r="B80" t="s">
        <v>950</v>
      </c>
      <c r="C80">
        <v>2.430000658758075E-2</v>
      </c>
      <c r="D80">
        <v>5.2910352410978148E-3</v>
      </c>
      <c r="E80">
        <v>3.7775472119963918E-2</v>
      </c>
      <c r="F80">
        <v>5.1612924768043161E-2</v>
      </c>
      <c r="G80">
        <v>3.0582809352306714E-2</v>
      </c>
      <c r="H80">
        <v>2.7068590772544265E-2</v>
      </c>
      <c r="I80">
        <v>2.5910321112511785E-2</v>
      </c>
      <c r="J80">
        <v>3.1204544614694515E-2</v>
      </c>
      <c r="K80">
        <v>3.6956713809062652E-2</v>
      </c>
      <c r="L80">
        <v>1.9075802945402582E-2</v>
      </c>
      <c r="M80">
        <v>2.6997033962203341E-2</v>
      </c>
      <c r="N80">
        <v>2.7529234573190616E-2</v>
      </c>
      <c r="O80">
        <v>2.7091688444687987E-2</v>
      </c>
      <c r="P80">
        <v>4.5865477061285541E-2</v>
      </c>
      <c r="Q80">
        <v>2.9941099836686934E-2</v>
      </c>
      <c r="R80">
        <v>2.4656407480706251E-2</v>
      </c>
      <c r="S80">
        <v>3.4402398007574483E-2</v>
      </c>
      <c r="T80">
        <v>3.7558956286598257E-2</v>
      </c>
      <c r="U80">
        <v>3.7519021772827843E-2</v>
      </c>
      <c r="V80">
        <v>2.2115014574113953E-2</v>
      </c>
      <c r="W80">
        <v>1.6092058017945166E-2</v>
      </c>
      <c r="X80">
        <v>1.4216035638130873E-2</v>
      </c>
      <c r="Y80">
        <v>1.0383525925752288</v>
      </c>
      <c r="Z80">
        <v>1.2771872171909929E-2</v>
      </c>
      <c r="AA80">
        <v>1.4939116010648968E-2</v>
      </c>
      <c r="AB80">
        <v>2.1327086989120039E-3</v>
      </c>
      <c r="AC80">
        <v>1.3117758513346043E-2</v>
      </c>
      <c r="AD80">
        <v>2.375367723422361E-2</v>
      </c>
      <c r="AE80">
        <v>1.3148004081007721E-2</v>
      </c>
      <c r="AF80">
        <v>2.5541033852838239E-2</v>
      </c>
      <c r="AG80">
        <v>5.3167306805279434E-3</v>
      </c>
      <c r="AH80">
        <v>1.8024338307464728E-2</v>
      </c>
      <c r="AI80">
        <v>1.6129548999889557E-2</v>
      </c>
      <c r="AJ80">
        <v>0</v>
      </c>
    </row>
    <row r="81" spans="2:36" x14ac:dyDescent="0.3">
      <c r="B81" t="s">
        <v>951</v>
      </c>
      <c r="C81">
        <v>2.6398036878943418E-3</v>
      </c>
      <c r="D81">
        <v>2.6508551788658624E-3</v>
      </c>
      <c r="E81">
        <v>4.841900309878645E-3</v>
      </c>
      <c r="F81">
        <v>5.5847493317881811E-3</v>
      </c>
      <c r="G81">
        <v>3.5797708139762704E-3</v>
      </c>
      <c r="H81">
        <v>7.5091884628976507E-3</v>
      </c>
      <c r="I81">
        <v>2.936594404262396E-3</v>
      </c>
      <c r="J81">
        <v>4.8822403245076355E-3</v>
      </c>
      <c r="K81">
        <v>8.0860740306078656E-3</v>
      </c>
      <c r="L81">
        <v>5.8054504402259626E-3</v>
      </c>
      <c r="M81">
        <v>3.0401009243344302E-3</v>
      </c>
      <c r="N81">
        <v>5.7229237181180767E-3</v>
      </c>
      <c r="O81">
        <v>4.9407225713350321E-3</v>
      </c>
      <c r="P81">
        <v>5.7588477512482703E-3</v>
      </c>
      <c r="Q81">
        <v>3.7629912685788925E-3</v>
      </c>
      <c r="R81">
        <v>2.8968680184166952E-3</v>
      </c>
      <c r="S81">
        <v>5.0588790155112395E-3</v>
      </c>
      <c r="T81">
        <v>4.4572645111097542E-3</v>
      </c>
      <c r="U81">
        <v>5.8705193204244008E-3</v>
      </c>
      <c r="V81">
        <v>1.4321246290793095E-2</v>
      </c>
      <c r="W81">
        <v>8.8340136723093852E-3</v>
      </c>
      <c r="X81">
        <v>7.4536880156774914E-3</v>
      </c>
      <c r="Y81">
        <v>8.4616609216554006E-3</v>
      </c>
      <c r="Z81">
        <v>1.0774448544256148</v>
      </c>
      <c r="AA81">
        <v>7.839882451459379E-2</v>
      </c>
      <c r="AB81">
        <v>4.2159735726561391E-3</v>
      </c>
      <c r="AC81">
        <v>6.7874445551495514E-3</v>
      </c>
      <c r="AD81">
        <v>1.177095218839354E-2</v>
      </c>
      <c r="AE81">
        <v>1.9702582002073171E-2</v>
      </c>
      <c r="AF81">
        <v>3.1494969169622987E-2</v>
      </c>
      <c r="AG81">
        <v>9.5210193660229397E-3</v>
      </c>
      <c r="AH81">
        <v>1.0411293719453653E-2</v>
      </c>
      <c r="AI81">
        <v>2.3292195329236435E-2</v>
      </c>
      <c r="AJ81">
        <v>0</v>
      </c>
    </row>
    <row r="82" spans="2:36" x14ac:dyDescent="0.3">
      <c r="B82" t="s">
        <v>952</v>
      </c>
      <c r="C82">
        <v>1.2445262145526544E-2</v>
      </c>
      <c r="D82">
        <v>1.1667030604978935E-2</v>
      </c>
      <c r="E82">
        <v>1.179385468706338E-2</v>
      </c>
      <c r="F82">
        <v>1.1699972012513968E-2</v>
      </c>
      <c r="G82">
        <v>9.6042154791465099E-3</v>
      </c>
      <c r="H82">
        <v>1.5730990352748449E-2</v>
      </c>
      <c r="I82">
        <v>9.3525318494185761E-3</v>
      </c>
      <c r="J82">
        <v>1.3493318917648189E-2</v>
      </c>
      <c r="K82">
        <v>1.8273948887208874E-2</v>
      </c>
      <c r="L82">
        <v>1.7228101207057554E-2</v>
      </c>
      <c r="M82">
        <v>1.3469038260086996E-2</v>
      </c>
      <c r="N82">
        <v>1.7025597456030748E-2</v>
      </c>
      <c r="O82">
        <v>1.2653790862802661E-2</v>
      </c>
      <c r="P82">
        <v>1.0112435056038847E-2</v>
      </c>
      <c r="Q82">
        <v>1.0692848453323028E-2</v>
      </c>
      <c r="R82">
        <v>9.6883826963959641E-3</v>
      </c>
      <c r="S82">
        <v>1.9968157918191995E-2</v>
      </c>
      <c r="T82">
        <v>9.3517071424876475E-3</v>
      </c>
      <c r="U82">
        <v>1.5952373006881859E-2</v>
      </c>
      <c r="V82">
        <v>4.3034833031345948E-2</v>
      </c>
      <c r="W82">
        <v>1.3655802170813003E-2</v>
      </c>
      <c r="X82">
        <v>1.4435734109962385E-2</v>
      </c>
      <c r="Y82">
        <v>2.0269165354599002E-2</v>
      </c>
      <c r="Z82">
        <v>5.6196985674799194E-2</v>
      </c>
      <c r="AA82">
        <v>1.119362201704021</v>
      </c>
      <c r="AB82">
        <v>1.1570498953736066E-2</v>
      </c>
      <c r="AC82">
        <v>9.2635881128192519E-3</v>
      </c>
      <c r="AD82">
        <v>1.5317119195998499E-2</v>
      </c>
      <c r="AE82">
        <v>3.4994918787445373E-2</v>
      </c>
      <c r="AF82">
        <v>4.6950454852821184E-2</v>
      </c>
      <c r="AG82">
        <v>8.1353814178031381E-3</v>
      </c>
      <c r="AH82">
        <v>8.6306765583315428E-3</v>
      </c>
      <c r="AI82">
        <v>2.1306568293026597E-2</v>
      </c>
      <c r="AJ82">
        <v>0</v>
      </c>
    </row>
    <row r="83" spans="2:36" x14ac:dyDescent="0.3">
      <c r="B83" t="s">
        <v>953</v>
      </c>
      <c r="C83">
        <v>4.3497898471297411E-3</v>
      </c>
      <c r="D83">
        <v>2.0418475836395749E-3</v>
      </c>
      <c r="E83">
        <v>9.3585163583445596E-3</v>
      </c>
      <c r="F83">
        <v>1.3375301243969025E-2</v>
      </c>
      <c r="G83">
        <v>7.7078148074509059E-3</v>
      </c>
      <c r="H83">
        <v>1.7137407007594391E-2</v>
      </c>
      <c r="I83">
        <v>4.7197733338370787E-3</v>
      </c>
      <c r="J83">
        <v>7.5765242727884137E-3</v>
      </c>
      <c r="K83">
        <v>1.1697803164346852E-2</v>
      </c>
      <c r="L83">
        <v>8.6009943841298658E-3</v>
      </c>
      <c r="M83">
        <v>5.3358010614502774E-3</v>
      </c>
      <c r="N83">
        <v>1.1036796676937811E-2</v>
      </c>
      <c r="O83">
        <v>7.6962390738049011E-3</v>
      </c>
      <c r="P83">
        <v>8.8676254073723811E-3</v>
      </c>
      <c r="Q83">
        <v>7.491462057423447E-3</v>
      </c>
      <c r="R83">
        <v>5.6302776605612129E-3</v>
      </c>
      <c r="S83">
        <v>1.3470738210664662E-2</v>
      </c>
      <c r="T83">
        <v>1.198922816346077E-2</v>
      </c>
      <c r="U83">
        <v>6.9157622320116172E-3</v>
      </c>
      <c r="V83">
        <v>7.830410874285057E-3</v>
      </c>
      <c r="W83">
        <v>3.2160064976514913E-2</v>
      </c>
      <c r="X83">
        <v>1.040080511622439E-2</v>
      </c>
      <c r="Y83">
        <v>1.0542326804101516E-2</v>
      </c>
      <c r="Z83">
        <v>2.9444222069280459E-2</v>
      </c>
      <c r="AA83">
        <v>1.8754068238483284E-2</v>
      </c>
      <c r="AB83">
        <v>1.0149488681246583</v>
      </c>
      <c r="AC83">
        <v>1.6495233288509131E-2</v>
      </c>
      <c r="AD83">
        <v>2.1035058712797584E-2</v>
      </c>
      <c r="AE83">
        <v>2.0160400493051869E-2</v>
      </c>
      <c r="AF83">
        <v>1.3069017299888904E-2</v>
      </c>
      <c r="AG83">
        <v>1.0470307096108614E-2</v>
      </c>
      <c r="AH83">
        <v>1.2411490005060661E-2</v>
      </c>
      <c r="AI83">
        <v>5.3104919010568775E-2</v>
      </c>
      <c r="AJ83">
        <v>0</v>
      </c>
    </row>
    <row r="84" spans="2:36" x14ac:dyDescent="0.3">
      <c r="B84" t="s">
        <v>954</v>
      </c>
      <c r="C84">
        <v>4.7634259978925038E-3</v>
      </c>
      <c r="D84">
        <v>6.0690075388889165E-3</v>
      </c>
      <c r="E84">
        <v>2.9829019325545466E-3</v>
      </c>
      <c r="F84">
        <v>3.841338462829674E-3</v>
      </c>
      <c r="G84">
        <v>2.8855665241976007E-3</v>
      </c>
      <c r="H84">
        <v>5.6674599359653596E-3</v>
      </c>
      <c r="I84">
        <v>3.4186251004428227E-3</v>
      </c>
      <c r="J84">
        <v>3.8034607822316313E-3</v>
      </c>
      <c r="K84">
        <v>5.5099333401744536E-3</v>
      </c>
      <c r="L84">
        <v>4.2813217706747057E-3</v>
      </c>
      <c r="M84">
        <v>3.2667832659713041E-3</v>
      </c>
      <c r="N84">
        <v>5.3033616799526865E-3</v>
      </c>
      <c r="O84">
        <v>5.2837075427964982E-3</v>
      </c>
      <c r="P84">
        <v>5.4527027910890938E-3</v>
      </c>
      <c r="Q84">
        <v>5.159829168162787E-3</v>
      </c>
      <c r="R84">
        <v>3.1267232473112254E-3</v>
      </c>
      <c r="S84">
        <v>1.0827621587586966E-2</v>
      </c>
      <c r="T84">
        <v>4.5595819920517516E-3</v>
      </c>
      <c r="U84">
        <v>2.7760902074896359E-3</v>
      </c>
      <c r="V84">
        <v>8.4813897012174233E-3</v>
      </c>
      <c r="W84">
        <v>2.2626114575690381E-3</v>
      </c>
      <c r="X84">
        <v>1.0361823770711216E-3</v>
      </c>
      <c r="Y84">
        <v>8.4070180000400205E-3</v>
      </c>
      <c r="Z84">
        <v>1.0521114685563069E-3</v>
      </c>
      <c r="AA84">
        <v>1.8507426204395412E-3</v>
      </c>
      <c r="AB84">
        <v>6.5531431106692487E-4</v>
      </c>
      <c r="AC84">
        <v>1.0063759793680835</v>
      </c>
      <c r="AD84">
        <v>9.1757145721942524E-4</v>
      </c>
      <c r="AE84">
        <v>2.2541119783829862E-3</v>
      </c>
      <c r="AF84">
        <v>1.7940708820701537E-3</v>
      </c>
      <c r="AG84">
        <v>9.5619445998056292E-4</v>
      </c>
      <c r="AH84">
        <v>1.5805500481419384E-3</v>
      </c>
      <c r="AI84">
        <v>3.3615926133927767E-3</v>
      </c>
      <c r="AJ84">
        <v>0</v>
      </c>
    </row>
    <row r="85" spans="2:36" x14ac:dyDescent="0.3">
      <c r="B85" t="s">
        <v>955</v>
      </c>
      <c r="C85">
        <v>1.5519654763537186E-4</v>
      </c>
      <c r="D85">
        <v>1.3519655587090974E-4</v>
      </c>
      <c r="E85">
        <v>4.8591590381786751E-4</v>
      </c>
      <c r="F85">
        <v>6.2165351349397911E-4</v>
      </c>
      <c r="G85">
        <v>2.5091692040552681E-4</v>
      </c>
      <c r="H85">
        <v>8.1316748781398317E-4</v>
      </c>
      <c r="I85">
        <v>1.878141652357701E-4</v>
      </c>
      <c r="J85">
        <v>4.1168017010958927E-4</v>
      </c>
      <c r="K85">
        <v>7.9906968017511731E-4</v>
      </c>
      <c r="L85">
        <v>9.6103846861179357E-4</v>
      </c>
      <c r="M85">
        <v>2.7905895008929874E-4</v>
      </c>
      <c r="N85">
        <v>5.8216234722262576E-4</v>
      </c>
      <c r="O85">
        <v>5.8099733379015012E-4</v>
      </c>
      <c r="P85">
        <v>2.8917825353612755E-4</v>
      </c>
      <c r="Q85">
        <v>4.2546010272912697E-4</v>
      </c>
      <c r="R85">
        <v>2.7812195428923221E-4</v>
      </c>
      <c r="S85">
        <v>6.4660720575714049E-4</v>
      </c>
      <c r="T85">
        <v>5.4539276177787322E-4</v>
      </c>
      <c r="U85">
        <v>3.5098478393680158E-4</v>
      </c>
      <c r="V85">
        <v>3.122973153307112E-4</v>
      </c>
      <c r="W85">
        <v>7.9760054903436147E-4</v>
      </c>
      <c r="X85">
        <v>3.7435545446338884E-4</v>
      </c>
      <c r="Y85">
        <v>8.3922324724062971E-4</v>
      </c>
      <c r="Z85">
        <v>4.0180053049466867E-3</v>
      </c>
      <c r="AA85">
        <v>5.7684064121391162E-4</v>
      </c>
      <c r="AB85">
        <v>7.167164906665863E-4</v>
      </c>
      <c r="AC85">
        <v>1.129111489187697E-3</v>
      </c>
      <c r="AD85">
        <v>1.000749993130392</v>
      </c>
      <c r="AE85">
        <v>2.3180785393837949E-3</v>
      </c>
      <c r="AF85">
        <v>4.3100827753327661E-4</v>
      </c>
      <c r="AG85">
        <v>1.022260192783021E-3</v>
      </c>
      <c r="AH85">
        <v>5.4474124085004114E-4</v>
      </c>
      <c r="AI85">
        <v>4.211589492529086E-3</v>
      </c>
      <c r="AJ85">
        <v>0</v>
      </c>
    </row>
    <row r="86" spans="2:36" x14ac:dyDescent="0.3">
      <c r="B86" t="s">
        <v>956</v>
      </c>
      <c r="C86">
        <v>1.8132131976241479E-2</v>
      </c>
      <c r="D86">
        <v>3.0975469116389761E-2</v>
      </c>
      <c r="E86">
        <v>4.7795549667550195E-2</v>
      </c>
      <c r="F86">
        <v>5.964648691923545E-2</v>
      </c>
      <c r="G86">
        <v>2.7635817288410223E-2</v>
      </c>
      <c r="H86">
        <v>8.6066182848495598E-2</v>
      </c>
      <c r="I86">
        <v>3.1671823079480327E-2</v>
      </c>
      <c r="J86">
        <v>6.3025710732338994E-2</v>
      </c>
      <c r="K86">
        <v>7.3885638584284374E-2</v>
      </c>
      <c r="L86">
        <v>5.8405136816029324E-2</v>
      </c>
      <c r="M86">
        <v>3.9181410571375419E-2</v>
      </c>
      <c r="N86">
        <v>6.1411205003612315E-2</v>
      </c>
      <c r="O86">
        <v>6.7762952687954819E-2</v>
      </c>
      <c r="P86">
        <v>5.1528668511816866E-2</v>
      </c>
      <c r="Q86">
        <v>5.3136776728874416E-2</v>
      </c>
      <c r="R86">
        <v>3.0916442765514963E-2</v>
      </c>
      <c r="S86">
        <v>8.6050675059919535E-2</v>
      </c>
      <c r="T86">
        <v>5.1371775339083416E-2</v>
      </c>
      <c r="U86">
        <v>5.4676544769707042E-2</v>
      </c>
      <c r="V86">
        <v>5.5005345949024835E-2</v>
      </c>
      <c r="W86">
        <v>8.5193683549254842E-2</v>
      </c>
      <c r="X86">
        <v>7.8823163130334051E-2</v>
      </c>
      <c r="Y86">
        <v>6.172473335242476E-2</v>
      </c>
      <c r="Z86">
        <v>9.0113099893332174E-2</v>
      </c>
      <c r="AA86">
        <v>0.10682414547062126</v>
      </c>
      <c r="AB86">
        <v>2.2996168851545741E-2</v>
      </c>
      <c r="AC86">
        <v>4.6002198125566204E-2</v>
      </c>
      <c r="AD86">
        <v>0.22623981537051624</v>
      </c>
      <c r="AE86">
        <v>1.1317962834167543</v>
      </c>
      <c r="AF86">
        <v>6.3187305525900447E-2</v>
      </c>
      <c r="AG86">
        <v>3.3951519091842096E-2</v>
      </c>
      <c r="AH86">
        <v>7.1761933798583755E-2</v>
      </c>
      <c r="AI86">
        <v>0.13551278999584876</v>
      </c>
      <c r="AJ86">
        <v>0</v>
      </c>
    </row>
    <row r="87" spans="2:36" x14ac:dyDescent="0.3">
      <c r="B87" t="s">
        <v>957</v>
      </c>
      <c r="C87">
        <v>2.4676323017431568E-5</v>
      </c>
      <c r="D87">
        <v>4.8167913530591183E-6</v>
      </c>
      <c r="E87">
        <v>3.8534925759008637E-5</v>
      </c>
      <c r="F87">
        <v>4.4363106082851557E-5</v>
      </c>
      <c r="G87">
        <v>3.0736683754581151E-5</v>
      </c>
      <c r="H87">
        <v>2.4647693121687262E-5</v>
      </c>
      <c r="I87">
        <v>2.6830019944916919E-5</v>
      </c>
      <c r="J87">
        <v>3.0779292662704507E-5</v>
      </c>
      <c r="K87">
        <v>3.2346982166719914E-5</v>
      </c>
      <c r="L87">
        <v>1.8376151362594508E-5</v>
      </c>
      <c r="M87">
        <v>2.1764043609531083E-5</v>
      </c>
      <c r="N87">
        <v>2.1051060711701744E-5</v>
      </c>
      <c r="O87">
        <v>1.9342037853497347E-5</v>
      </c>
      <c r="P87">
        <v>3.231420755230873E-5</v>
      </c>
      <c r="Q87">
        <v>2.0284934040524817E-5</v>
      </c>
      <c r="R87">
        <v>2.0229684947991804E-5</v>
      </c>
      <c r="S87">
        <v>2.0466770300914628E-5</v>
      </c>
      <c r="T87">
        <v>2.8837248675241642E-5</v>
      </c>
      <c r="U87">
        <v>3.2520580187660136E-5</v>
      </c>
      <c r="V87">
        <v>2.1672639568593678E-5</v>
      </c>
      <c r="W87">
        <v>2.3777519575721271E-4</v>
      </c>
      <c r="X87">
        <v>1.4252239029214047E-5</v>
      </c>
      <c r="Y87">
        <v>1.4525062116822259E-5</v>
      </c>
      <c r="Z87">
        <v>1.0126883083425967E-5</v>
      </c>
      <c r="AA87">
        <v>5.1078748126265193E-6</v>
      </c>
      <c r="AB87">
        <v>2.2409208577803369E-6</v>
      </c>
      <c r="AC87">
        <v>9.3904808532803772E-6</v>
      </c>
      <c r="AD87">
        <v>3.4542455467277399E-6</v>
      </c>
      <c r="AE87">
        <v>5.2725893382041182E-6</v>
      </c>
      <c r="AF87">
        <v>1.0000112860491255</v>
      </c>
      <c r="AG87">
        <v>3.0470833483873039E-6</v>
      </c>
      <c r="AH87">
        <v>1.4620179015119172E-5</v>
      </c>
      <c r="AI87">
        <v>1.1136022904797487E-5</v>
      </c>
      <c r="AJ87">
        <v>0</v>
      </c>
    </row>
    <row r="88" spans="2:36" x14ac:dyDescent="0.3">
      <c r="B88" t="s">
        <v>958</v>
      </c>
      <c r="C88">
        <v>1.0939788384402786E-4</v>
      </c>
      <c r="D88">
        <v>7.2252254898419604E-5</v>
      </c>
      <c r="E88">
        <v>1.7093399409295716E-4</v>
      </c>
      <c r="F88">
        <v>2.2132168221952704E-4</v>
      </c>
      <c r="G88">
        <v>1.252164776430762E-4</v>
      </c>
      <c r="H88">
        <v>2.5020423554109495E-4</v>
      </c>
      <c r="I88">
        <v>1.0858480693841808E-4</v>
      </c>
      <c r="J88">
        <v>1.6450330962882343E-4</v>
      </c>
      <c r="K88">
        <v>2.4140485924739345E-4</v>
      </c>
      <c r="L88">
        <v>2.0854998746274033E-4</v>
      </c>
      <c r="M88">
        <v>1.8365527415354632E-4</v>
      </c>
      <c r="N88">
        <v>2.932090228937945E-4</v>
      </c>
      <c r="O88">
        <v>3.3863507537457057E-4</v>
      </c>
      <c r="P88">
        <v>2.0390170384811763E-4</v>
      </c>
      <c r="Q88">
        <v>2.292245376961971E-4</v>
      </c>
      <c r="R88">
        <v>1.6661780578581303E-4</v>
      </c>
      <c r="S88">
        <v>3.1464798327936379E-4</v>
      </c>
      <c r="T88">
        <v>2.1733713787451138E-4</v>
      </c>
      <c r="U88">
        <v>1.4250622024739922E-3</v>
      </c>
      <c r="V88">
        <v>1.9592702429321686E-4</v>
      </c>
      <c r="W88">
        <v>2.3572253889435265E-4</v>
      </c>
      <c r="X88">
        <v>1.8667759415457355E-4</v>
      </c>
      <c r="Y88">
        <v>1.756514567901998E-3</v>
      </c>
      <c r="Z88">
        <v>2.5288446771856992E-4</v>
      </c>
      <c r="AA88">
        <v>2.0832268769532471E-3</v>
      </c>
      <c r="AB88">
        <v>9.3876529742614433E-5</v>
      </c>
      <c r="AC88">
        <v>1.7967478675811929E-4</v>
      </c>
      <c r="AD88">
        <v>4.6205639566841645E-3</v>
      </c>
      <c r="AE88">
        <v>1.1640112529450704E-3</v>
      </c>
      <c r="AF88">
        <v>3.8187695419705038E-4</v>
      </c>
      <c r="AG88">
        <v>1.0009271577017234</v>
      </c>
      <c r="AH88">
        <v>1.8281929665863326E-4</v>
      </c>
      <c r="AI88">
        <v>1.3041135404502594E-3</v>
      </c>
      <c r="AJ88">
        <v>0</v>
      </c>
    </row>
    <row r="89" spans="2:36" x14ac:dyDescent="0.3">
      <c r="B89" t="s">
        <v>959</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1</v>
      </c>
      <c r="AI89">
        <v>0</v>
      </c>
      <c r="AJ89">
        <v>0</v>
      </c>
    </row>
    <row r="90" spans="2:36" x14ac:dyDescent="0.3">
      <c r="B90" t="s">
        <v>960</v>
      </c>
      <c r="C90">
        <v>3.0552764598713883E-4</v>
      </c>
      <c r="D90">
        <v>5.2824832177041385E-4</v>
      </c>
      <c r="E90">
        <v>4.2348031050075098E-4</v>
      </c>
      <c r="F90">
        <v>4.8397689255082394E-4</v>
      </c>
      <c r="G90">
        <v>2.941480367693046E-4</v>
      </c>
      <c r="H90">
        <v>9.1184274246126505E-4</v>
      </c>
      <c r="I90">
        <v>3.7186595907523251E-4</v>
      </c>
      <c r="J90">
        <v>5.2723775088083533E-4</v>
      </c>
      <c r="K90">
        <v>7.0658372853319362E-4</v>
      </c>
      <c r="L90">
        <v>6.5021110907940841E-4</v>
      </c>
      <c r="M90">
        <v>5.0755226752831123E-4</v>
      </c>
      <c r="N90">
        <v>5.6584537006434379E-4</v>
      </c>
      <c r="O90">
        <v>4.9547803156077866E-4</v>
      </c>
      <c r="P90">
        <v>3.9071223474746689E-4</v>
      </c>
      <c r="Q90">
        <v>4.0698354125127056E-4</v>
      </c>
      <c r="R90">
        <v>3.1683056476009176E-4</v>
      </c>
      <c r="S90">
        <v>1.0666513493177981E-3</v>
      </c>
      <c r="T90">
        <v>4.526933790298534E-4</v>
      </c>
      <c r="U90">
        <v>7.4591553675701719E-4</v>
      </c>
      <c r="V90">
        <v>6.8226363150727487E-4</v>
      </c>
      <c r="W90">
        <v>6.6713046517462293E-4</v>
      </c>
      <c r="X90">
        <v>4.2687396150937681E-3</v>
      </c>
      <c r="Y90">
        <v>7.8119617628388902E-4</v>
      </c>
      <c r="Z90">
        <v>1.362059390415359E-3</v>
      </c>
      <c r="AA90">
        <v>5.2539489644257992E-3</v>
      </c>
      <c r="AB90">
        <v>2.2044864070396348E-4</v>
      </c>
      <c r="AC90">
        <v>1.9224500045500255E-3</v>
      </c>
      <c r="AD90">
        <v>9.7863189425499448E-4</v>
      </c>
      <c r="AE90">
        <v>2.6815054747079108E-3</v>
      </c>
      <c r="AF90">
        <v>6.2362720301680835E-3</v>
      </c>
      <c r="AG90">
        <v>1.3540854226777709E-3</v>
      </c>
      <c r="AH90">
        <v>3.0852914167780179E-3</v>
      </c>
      <c r="AI90">
        <v>1.0180269794492331</v>
      </c>
      <c r="AJ90">
        <v>0</v>
      </c>
    </row>
    <row r="91" spans="2:36" x14ac:dyDescent="0.3">
      <c r="B91" t="s">
        <v>961</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0</v>
      </c>
      <c r="Z91">
        <v>0</v>
      </c>
      <c r="AA91">
        <v>0</v>
      </c>
      <c r="AB91">
        <v>0</v>
      </c>
      <c r="AC91">
        <v>0</v>
      </c>
      <c r="AD91">
        <v>0</v>
      </c>
      <c r="AE91">
        <v>0</v>
      </c>
      <c r="AF91">
        <v>0</v>
      </c>
      <c r="AG91">
        <v>0</v>
      </c>
      <c r="AH91">
        <v>0</v>
      </c>
      <c r="AI91">
        <v>0</v>
      </c>
      <c r="AJ91">
        <v>1</v>
      </c>
    </row>
    <row r="98" spans="1:37" x14ac:dyDescent="0.3">
      <c r="B98" t="s">
        <v>107</v>
      </c>
    </row>
    <row r="99" spans="1:37" x14ac:dyDescent="0.3">
      <c r="A99" s="83" t="s">
        <v>963</v>
      </c>
      <c r="C99" t="s">
        <v>928</v>
      </c>
      <c r="D99" t="s">
        <v>929</v>
      </c>
      <c r="E99" t="s">
        <v>930</v>
      </c>
      <c r="F99" t="s">
        <v>931</v>
      </c>
      <c r="G99" t="s">
        <v>932</v>
      </c>
      <c r="H99" t="s">
        <v>933</v>
      </c>
      <c r="I99" t="s">
        <v>934</v>
      </c>
      <c r="J99" t="s">
        <v>935</v>
      </c>
      <c r="K99" t="s">
        <v>936</v>
      </c>
      <c r="L99" t="s">
        <v>937</v>
      </c>
      <c r="M99" t="s">
        <v>938</v>
      </c>
      <c r="N99" t="s">
        <v>939</v>
      </c>
      <c r="O99" t="s">
        <v>940</v>
      </c>
      <c r="P99" t="s">
        <v>941</v>
      </c>
      <c r="Q99" t="s">
        <v>942</v>
      </c>
      <c r="R99" t="s">
        <v>943</v>
      </c>
      <c r="S99" t="s">
        <v>944</v>
      </c>
      <c r="T99" t="s">
        <v>945</v>
      </c>
      <c r="U99" t="s">
        <v>946</v>
      </c>
      <c r="V99" t="s">
        <v>947</v>
      </c>
      <c r="W99" t="s">
        <v>948</v>
      </c>
      <c r="X99" t="s">
        <v>949</v>
      </c>
      <c r="Y99" t="s">
        <v>950</v>
      </c>
      <c r="Z99" t="s">
        <v>951</v>
      </c>
      <c r="AA99" t="s">
        <v>952</v>
      </c>
      <c r="AB99" t="s">
        <v>953</v>
      </c>
      <c r="AC99" t="s">
        <v>954</v>
      </c>
      <c r="AD99" t="s">
        <v>955</v>
      </c>
      <c r="AE99" t="s">
        <v>956</v>
      </c>
      <c r="AF99" t="s">
        <v>957</v>
      </c>
      <c r="AG99" t="s">
        <v>958</v>
      </c>
      <c r="AH99" t="s">
        <v>959</v>
      </c>
      <c r="AI99" t="s">
        <v>960</v>
      </c>
      <c r="AJ99" t="s">
        <v>961</v>
      </c>
      <c r="AK99" t="s">
        <v>108</v>
      </c>
    </row>
    <row r="100" spans="1:37" x14ac:dyDescent="0.3">
      <c r="B100" t="s">
        <v>928</v>
      </c>
      <c r="C100">
        <v>1.1330359119537652</v>
      </c>
      <c r="D100">
        <v>6.0106774061978148E-3</v>
      </c>
      <c r="E100">
        <v>0.26613754212334795</v>
      </c>
      <c r="F100">
        <v>6.3005504018474934E-2</v>
      </c>
      <c r="G100">
        <v>0.25897621741111604</v>
      </c>
      <c r="H100">
        <v>2.0025562139441892E-2</v>
      </c>
      <c r="I100">
        <v>8.1152548662477633E-3</v>
      </c>
      <c r="J100">
        <v>1.6689861213844935E-2</v>
      </c>
      <c r="K100">
        <v>3.5214939547630525E-2</v>
      </c>
      <c r="L100">
        <v>1.4344310000004846E-2</v>
      </c>
      <c r="M100">
        <v>9.0008602534230025E-3</v>
      </c>
      <c r="N100">
        <v>1.6217309290103128E-2</v>
      </c>
      <c r="O100">
        <v>1.5106581187335592E-2</v>
      </c>
      <c r="P100">
        <v>1.0795637747357612E-2</v>
      </c>
      <c r="Q100">
        <v>1.2505846822379478E-2</v>
      </c>
      <c r="R100">
        <v>1.128534250580626E-2</v>
      </c>
      <c r="S100">
        <v>1.4177544152507583E-2</v>
      </c>
      <c r="T100">
        <v>3.1961044089940091E-2</v>
      </c>
      <c r="U100">
        <v>1.5255682457519643E-2</v>
      </c>
      <c r="V100">
        <v>2.6509469379530887E-2</v>
      </c>
      <c r="W100">
        <v>1.7797649220379849E-2</v>
      </c>
      <c r="X100">
        <v>3.1378560551998412E-2</v>
      </c>
      <c r="Y100">
        <v>2.1641384394567028E-2</v>
      </c>
      <c r="Z100">
        <v>1.7137984473944743E-2</v>
      </c>
      <c r="AA100">
        <v>2.0154830413143345E-2</v>
      </c>
      <c r="AB100">
        <v>2.2194279088090666E-3</v>
      </c>
      <c r="AC100">
        <v>5.8747297199028261E-3</v>
      </c>
      <c r="AD100">
        <v>3.7244968728116501E-2</v>
      </c>
      <c r="AE100">
        <v>2.9264981437963761E-2</v>
      </c>
      <c r="AF100">
        <v>5.7503480208587997E-2</v>
      </c>
      <c r="AG100">
        <v>5.7727058546918536E-2</v>
      </c>
      <c r="AH100">
        <v>4.3712251728569518E-2</v>
      </c>
      <c r="AI100">
        <v>1.486709284595971E-2</v>
      </c>
      <c r="AJ100">
        <v>7.1921874696865729E-2</v>
      </c>
      <c r="AK100">
        <v>7.1921874696865729E-2</v>
      </c>
    </row>
    <row r="101" spans="1:37" x14ac:dyDescent="0.3">
      <c r="B101" t="s">
        <v>929</v>
      </c>
      <c r="C101">
        <v>2.7242299520155673E-2</v>
      </c>
      <c r="D101">
        <v>1.0236754522790303</v>
      </c>
      <c r="E101">
        <v>2.2627420129560438E-2</v>
      </c>
      <c r="F101">
        <v>2.6515317471370137E-2</v>
      </c>
      <c r="G101">
        <v>2.7530991805802697E-2</v>
      </c>
      <c r="H101">
        <v>3.13775896909428E-2</v>
      </c>
      <c r="I101">
        <v>0.50522572917285813</v>
      </c>
      <c r="J101">
        <v>0.26714544294576859</v>
      </c>
      <c r="K101">
        <v>6.2124044672270631E-2</v>
      </c>
      <c r="L101">
        <v>0.14849198495905108</v>
      </c>
      <c r="M101">
        <v>0.29031259165118389</v>
      </c>
      <c r="N101">
        <v>6.430833001492535E-2</v>
      </c>
      <c r="O101">
        <v>5.2573196072373651E-2</v>
      </c>
      <c r="P101">
        <v>1.5554133887720287E-2</v>
      </c>
      <c r="Q101">
        <v>4.6029496426591848E-2</v>
      </c>
      <c r="R101">
        <v>2.3003417988863791E-2</v>
      </c>
      <c r="S101">
        <v>4.5855016741086004E-2</v>
      </c>
      <c r="T101">
        <v>3.5423575406135936E-2</v>
      </c>
      <c r="U101">
        <v>0.15256449541045128</v>
      </c>
      <c r="V101">
        <v>8.055708115663629E-2</v>
      </c>
      <c r="W101">
        <v>1.6687189278292387E-2</v>
      </c>
      <c r="X101">
        <v>2.2777370256900527E-2</v>
      </c>
      <c r="Y101">
        <v>6.9051840556301994E-2</v>
      </c>
      <c r="Z101">
        <v>1.8555555668629153E-2</v>
      </c>
      <c r="AA101">
        <v>1.450351548795533E-2</v>
      </c>
      <c r="AB101">
        <v>6.73084625549488E-3</v>
      </c>
      <c r="AC101">
        <v>1.506587661890179E-2</v>
      </c>
      <c r="AD101">
        <v>2.6091103123330767E-2</v>
      </c>
      <c r="AE101">
        <v>2.2738056887502401E-2</v>
      </c>
      <c r="AF101">
        <v>4.9107045552254432E-2</v>
      </c>
      <c r="AG101">
        <v>3.6299472506231764E-2</v>
      </c>
      <c r="AH101">
        <v>3.9246651585516198E-2</v>
      </c>
      <c r="AI101">
        <v>2.4241333826147446E-2</v>
      </c>
      <c r="AJ101">
        <v>3.9722336407313118E-2</v>
      </c>
      <c r="AK101">
        <v>3.9722336407313118E-2</v>
      </c>
    </row>
    <row r="102" spans="1:37" x14ac:dyDescent="0.3">
      <c r="B102" t="s">
        <v>930</v>
      </c>
      <c r="C102">
        <v>0.1117418300659431</v>
      </c>
      <c r="D102">
        <v>1.5610645021399135E-2</v>
      </c>
      <c r="E102">
        <v>1.1484792275095015</v>
      </c>
      <c r="F102">
        <v>6.8020760260779689E-2</v>
      </c>
      <c r="G102">
        <v>6.785242414164952E-2</v>
      </c>
      <c r="H102">
        <v>5.2579476681727494E-2</v>
      </c>
      <c r="I102">
        <v>2.1654413426096229E-2</v>
      </c>
      <c r="J102">
        <v>3.8110750120312835E-2</v>
      </c>
      <c r="K102">
        <v>4.4323078166401061E-2</v>
      </c>
      <c r="L102">
        <v>3.7612309052165678E-2</v>
      </c>
      <c r="M102">
        <v>2.3682275444024591E-2</v>
      </c>
      <c r="N102">
        <v>4.2071102566902802E-2</v>
      </c>
      <c r="O102">
        <v>3.9301516141654259E-2</v>
      </c>
      <c r="P102">
        <v>2.6975041880180232E-2</v>
      </c>
      <c r="Q102">
        <v>3.2228561096876059E-2</v>
      </c>
      <c r="R102">
        <v>2.7997301080396293E-2</v>
      </c>
      <c r="S102">
        <v>3.4922915577342999E-2</v>
      </c>
      <c r="T102">
        <v>4.9483572691612854E-2</v>
      </c>
      <c r="U102">
        <v>4.0379412457383732E-2</v>
      </c>
      <c r="V102">
        <v>6.3358465316596835E-2</v>
      </c>
      <c r="W102">
        <v>4.9234167349230126E-2</v>
      </c>
      <c r="X102">
        <v>0.10747692491297954</v>
      </c>
      <c r="Y102">
        <v>5.8926815295525445E-2</v>
      </c>
      <c r="Z102">
        <v>4.5804936185556845E-2</v>
      </c>
      <c r="AA102">
        <v>5.5705327222758678E-2</v>
      </c>
      <c r="AB102">
        <v>6.0063838515247237E-3</v>
      </c>
      <c r="AC102">
        <v>1.5701716902431606E-2</v>
      </c>
      <c r="AD102">
        <v>0.10157306890717874</v>
      </c>
      <c r="AE102">
        <v>7.9666826825541576E-2</v>
      </c>
      <c r="AF102">
        <v>0.1588644300431567</v>
      </c>
      <c r="AG102">
        <v>0.15732327875830915</v>
      </c>
      <c r="AH102">
        <v>0.11928173997775307</v>
      </c>
      <c r="AI102">
        <v>3.9712473359349153E-2</v>
      </c>
      <c r="AJ102">
        <v>0.19611153128601769</v>
      </c>
      <c r="AK102">
        <v>0.19611153128601769</v>
      </c>
    </row>
    <row r="103" spans="1:37" x14ac:dyDescent="0.3">
      <c r="B103" t="s">
        <v>931</v>
      </c>
      <c r="C103">
        <v>4.7223683201985268E-3</v>
      </c>
      <c r="D103">
        <v>1.8076904472057289E-3</v>
      </c>
      <c r="E103">
        <v>4.8848852560558053E-3</v>
      </c>
      <c r="F103">
        <v>1.1388674191580417</v>
      </c>
      <c r="G103">
        <v>8.1015960118144409E-3</v>
      </c>
      <c r="H103">
        <v>1.9081428167651938E-2</v>
      </c>
      <c r="I103">
        <v>2.8189771262065902E-3</v>
      </c>
      <c r="J103">
        <v>4.2039899057021782E-3</v>
      </c>
      <c r="K103">
        <v>1.3910010336783102E-2</v>
      </c>
      <c r="L103">
        <v>4.7818462163129139E-3</v>
      </c>
      <c r="M103">
        <v>3.2224220371303361E-3</v>
      </c>
      <c r="N103">
        <v>5.88368762442819E-3</v>
      </c>
      <c r="O103">
        <v>5.7458421353064936E-3</v>
      </c>
      <c r="P103">
        <v>4.1191213112025567E-3</v>
      </c>
      <c r="Q103">
        <v>5.1205264524139199E-3</v>
      </c>
      <c r="R103">
        <v>1.4457344382798755E-2</v>
      </c>
      <c r="S103">
        <v>1.004890708928223E-2</v>
      </c>
      <c r="T103">
        <v>2.6658403337110202E-2</v>
      </c>
      <c r="U103">
        <v>5.8439167390952357E-3</v>
      </c>
      <c r="V103">
        <v>7.8459859112205259E-3</v>
      </c>
      <c r="W103">
        <v>6.7095842681183047E-3</v>
      </c>
      <c r="X103">
        <v>9.3022891464673019E-3</v>
      </c>
      <c r="Y103">
        <v>7.2127035002238658E-3</v>
      </c>
      <c r="Z103">
        <v>5.36527913824491E-3</v>
      </c>
      <c r="AA103">
        <v>6.1011976179977572E-3</v>
      </c>
      <c r="AB103">
        <v>8.1427607661984053E-4</v>
      </c>
      <c r="AC103">
        <v>3.1680612392304989E-3</v>
      </c>
      <c r="AD103">
        <v>1.1146427657843882E-2</v>
      </c>
      <c r="AE103">
        <v>9.9342012968565638E-3</v>
      </c>
      <c r="AF103">
        <v>1.8511624004940701E-2</v>
      </c>
      <c r="AG103">
        <v>1.7533486282360056E-2</v>
      </c>
      <c r="AH103">
        <v>1.9425809667807527E-2</v>
      </c>
      <c r="AI103">
        <v>7.9265125976168346E-3</v>
      </c>
      <c r="AJ103">
        <v>2.0808396610495106E-2</v>
      </c>
      <c r="AK103">
        <v>2.0808396610495106E-2</v>
      </c>
    </row>
    <row r="104" spans="1:37" x14ac:dyDescent="0.3">
      <c r="B104" t="s">
        <v>932</v>
      </c>
      <c r="C104">
        <v>1.5819018415356761E-3</v>
      </c>
      <c r="D104">
        <v>1.3755051676104294E-3</v>
      </c>
      <c r="E104">
        <v>2.1786354491177733E-3</v>
      </c>
      <c r="F104">
        <v>1.8331881701902698E-3</v>
      </c>
      <c r="G104">
        <v>1.0625881757551581</v>
      </c>
      <c r="H104">
        <v>3.3922332575776369E-3</v>
      </c>
      <c r="I104">
        <v>1.3390182851138175E-3</v>
      </c>
      <c r="J104">
        <v>1.4468358734143426E-3</v>
      </c>
      <c r="K104">
        <v>2.3283434648456247E-3</v>
      </c>
      <c r="L104">
        <v>2.991518517821058E-3</v>
      </c>
      <c r="M104">
        <v>1.4645017828890828E-3</v>
      </c>
      <c r="N104">
        <v>3.501901979424816E-3</v>
      </c>
      <c r="O104">
        <v>2.9695643641541171E-3</v>
      </c>
      <c r="P104">
        <v>3.6918748236236709E-3</v>
      </c>
      <c r="Q104">
        <v>2.0993441581765339E-3</v>
      </c>
      <c r="R104">
        <v>1.380023631097008E-3</v>
      </c>
      <c r="S104">
        <v>4.823524165225637E-3</v>
      </c>
      <c r="T104">
        <v>3.952064853410453E-2</v>
      </c>
      <c r="U104">
        <v>1.2309030228746236E-3</v>
      </c>
      <c r="V104">
        <v>1.2291655099472762E-2</v>
      </c>
      <c r="W104">
        <v>3.6431439392434848E-3</v>
      </c>
      <c r="X104">
        <v>9.8717659770261503E-4</v>
      </c>
      <c r="Y104">
        <v>1.0105156927956215E-3</v>
      </c>
      <c r="Z104">
        <v>2.3591667483664936E-3</v>
      </c>
      <c r="AA104">
        <v>8.781629435873783E-4</v>
      </c>
      <c r="AB104">
        <v>1.4149820637929339E-4</v>
      </c>
      <c r="AC104">
        <v>9.902053175497561E-4</v>
      </c>
      <c r="AD104">
        <v>1.2898229579856547E-3</v>
      </c>
      <c r="AE104">
        <v>1.1184242226244809E-3</v>
      </c>
      <c r="AF104">
        <v>2.1306900183493144E-3</v>
      </c>
      <c r="AG104">
        <v>1.9965578218615835E-3</v>
      </c>
      <c r="AH104">
        <v>1.935266283397123E-3</v>
      </c>
      <c r="AI104">
        <v>1.2925712608310551E-3</v>
      </c>
      <c r="AJ104">
        <v>2.2609412282033271E-3</v>
      </c>
      <c r="AK104">
        <v>2.2609412282033271E-3</v>
      </c>
    </row>
    <row r="105" spans="1:37" x14ac:dyDescent="0.3">
      <c r="B105" t="s">
        <v>933</v>
      </c>
      <c r="C105">
        <v>8.5299123897135606E-3</v>
      </c>
      <c r="D105">
        <v>2.9713895982937427E-3</v>
      </c>
      <c r="E105">
        <v>1.4954226043769633E-2</v>
      </c>
      <c r="F105">
        <v>1.5865584262141456E-2</v>
      </c>
      <c r="G105">
        <v>9.6327762479759185E-3</v>
      </c>
      <c r="H105">
        <v>1.2209674825113361</v>
      </c>
      <c r="I105">
        <v>4.7489792740108014E-3</v>
      </c>
      <c r="J105">
        <v>1.5962238647283036E-2</v>
      </c>
      <c r="K105">
        <v>2.1295412078549302E-2</v>
      </c>
      <c r="L105">
        <v>2.2096241494898868E-2</v>
      </c>
      <c r="M105">
        <v>5.902095166059702E-3</v>
      </c>
      <c r="N105">
        <v>1.4969781106531493E-2</v>
      </c>
      <c r="O105">
        <v>1.0430776394578291E-2</v>
      </c>
      <c r="P105">
        <v>1.766938924813883E-2</v>
      </c>
      <c r="Q105">
        <v>1.6325566597953801E-2</v>
      </c>
      <c r="R105">
        <v>8.2683939715633564E-3</v>
      </c>
      <c r="S105">
        <v>1.3961671725968496E-2</v>
      </c>
      <c r="T105">
        <v>2.7228066131060429E-2</v>
      </c>
      <c r="U105">
        <v>1.1014510124440501E-2</v>
      </c>
      <c r="V105">
        <v>1.2547680337291098E-2</v>
      </c>
      <c r="W105">
        <v>1.8989687599776772E-2</v>
      </c>
      <c r="X105">
        <v>1.2540419831728078E-2</v>
      </c>
      <c r="Y105">
        <v>9.9292389943452242E-3</v>
      </c>
      <c r="Z105">
        <v>1.0534733246704694E-2</v>
      </c>
      <c r="AA105">
        <v>2.4900124672286812E-2</v>
      </c>
      <c r="AB105">
        <v>6.4509862273555915E-3</v>
      </c>
      <c r="AC105">
        <v>2.0248503817452544E-2</v>
      </c>
      <c r="AD105">
        <v>1.5194782282302137E-2</v>
      </c>
      <c r="AE105">
        <v>2.6701883412145612E-2</v>
      </c>
      <c r="AF105">
        <v>3.2383248934960383E-2</v>
      </c>
      <c r="AG105">
        <v>2.4415650606073529E-2</v>
      </c>
      <c r="AH105">
        <v>2.2630783082045376E-2</v>
      </c>
      <c r="AI105">
        <v>2.0926876555574271E-2</v>
      </c>
      <c r="AJ105">
        <v>1.9670942265751244E-2</v>
      </c>
      <c r="AK105">
        <v>1.9670942265751244E-2</v>
      </c>
    </row>
    <row r="106" spans="1:37" x14ac:dyDescent="0.3">
      <c r="B106" t="s">
        <v>934</v>
      </c>
      <c r="C106">
        <v>2.6862381591326999E-2</v>
      </c>
      <c r="D106">
        <v>1.3946126417818403E-2</v>
      </c>
      <c r="E106">
        <v>2.6535855318641857E-2</v>
      </c>
      <c r="F106">
        <v>2.8522230137275749E-2</v>
      </c>
      <c r="G106">
        <v>3.5529182132968982E-2</v>
      </c>
      <c r="H106">
        <v>3.2839724042167381E-2</v>
      </c>
      <c r="I106">
        <v>1.1312062255965261</v>
      </c>
      <c r="J106">
        <v>2.4644801119103301E-2</v>
      </c>
      <c r="K106">
        <v>2.7046817211623206E-2</v>
      </c>
      <c r="L106">
        <v>4.5747980689227162E-2</v>
      </c>
      <c r="M106">
        <v>2.8469637896069572E-2</v>
      </c>
      <c r="N106">
        <v>2.8165431030220092E-2</v>
      </c>
      <c r="O106">
        <v>2.3537019889551647E-2</v>
      </c>
      <c r="P106">
        <v>1.7067996946993208E-2</v>
      </c>
      <c r="Q106">
        <v>2.0325708513903525E-2</v>
      </c>
      <c r="R106">
        <v>1.4049980472945429E-2</v>
      </c>
      <c r="S106">
        <v>2.2327138459333439E-2</v>
      </c>
      <c r="T106">
        <v>2.6343771647384804E-2</v>
      </c>
      <c r="U106">
        <v>0.1453435023206486</v>
      </c>
      <c r="V106">
        <v>4.1577014750480749E-2</v>
      </c>
      <c r="W106">
        <v>2.1739354257647031E-2</v>
      </c>
      <c r="X106">
        <v>2.8409655021438857E-2</v>
      </c>
      <c r="Y106">
        <v>0.14059456330857656</v>
      </c>
      <c r="Z106">
        <v>2.8707078208812388E-2</v>
      </c>
      <c r="AA106">
        <v>1.9954636568370269E-2</v>
      </c>
      <c r="AB106">
        <v>1.0700182284712197E-2</v>
      </c>
      <c r="AC106">
        <v>2.6380607093181886E-2</v>
      </c>
      <c r="AD106">
        <v>3.6260342642822865E-2</v>
      </c>
      <c r="AE106">
        <v>3.1516680417288022E-2</v>
      </c>
      <c r="AF106">
        <v>6.887759236200211E-2</v>
      </c>
      <c r="AG106">
        <v>4.8914275229159317E-2</v>
      </c>
      <c r="AH106">
        <v>4.4958294852378247E-2</v>
      </c>
      <c r="AI106">
        <v>2.9082226089176939E-2</v>
      </c>
      <c r="AJ106">
        <v>5.5036840031516897E-2</v>
      </c>
      <c r="AK106">
        <v>5.5036840031516897E-2</v>
      </c>
    </row>
    <row r="107" spans="1:37" x14ac:dyDescent="0.3">
      <c r="B107" t="s">
        <v>935</v>
      </c>
      <c r="C107">
        <v>4.4841334039267725E-2</v>
      </c>
      <c r="D107">
        <v>2.4328897459266707E-2</v>
      </c>
      <c r="E107">
        <v>3.1566086759421241E-2</v>
      </c>
      <c r="F107">
        <v>5.1477867766247271E-2</v>
      </c>
      <c r="G107">
        <v>3.9281204978756583E-2</v>
      </c>
      <c r="H107">
        <v>4.9098431971105007E-2</v>
      </c>
      <c r="I107">
        <v>2.0355410638263505E-2</v>
      </c>
      <c r="J107">
        <v>1.1729197427678986</v>
      </c>
      <c r="K107">
        <v>0.20644126530080203</v>
      </c>
      <c r="L107">
        <v>4.486683178523837E-2</v>
      </c>
      <c r="M107">
        <v>3.4069021304872278E-2</v>
      </c>
      <c r="N107">
        <v>3.4560941073470623E-2</v>
      </c>
      <c r="O107">
        <v>2.4461425199895845E-2</v>
      </c>
      <c r="P107">
        <v>1.9195360853678969E-2</v>
      </c>
      <c r="Q107">
        <v>3.0904990873418092E-2</v>
      </c>
      <c r="R107">
        <v>2.2517447279384734E-2</v>
      </c>
      <c r="S107">
        <v>3.1402327377655477E-2</v>
      </c>
      <c r="T107">
        <v>4.9263524817908487E-2</v>
      </c>
      <c r="U107">
        <v>0.1827025878504607</v>
      </c>
      <c r="V107">
        <v>3.7143249442878973E-2</v>
      </c>
      <c r="W107">
        <v>2.060372237344996E-2</v>
      </c>
      <c r="X107">
        <v>3.0056092835166099E-2</v>
      </c>
      <c r="Y107">
        <v>2.2098835491414469E-2</v>
      </c>
      <c r="Z107">
        <v>1.7864745951551086E-2</v>
      </c>
      <c r="AA107">
        <v>1.8754750591660208E-2</v>
      </c>
      <c r="AB107">
        <v>5.587568848893343E-3</v>
      </c>
      <c r="AC107">
        <v>8.8688079120673811E-3</v>
      </c>
      <c r="AD107">
        <v>3.2181083361119481E-2</v>
      </c>
      <c r="AE107">
        <v>2.9293187893922965E-2</v>
      </c>
      <c r="AF107">
        <v>6.4619210676722452E-2</v>
      </c>
      <c r="AG107">
        <v>4.719696355427748E-2</v>
      </c>
      <c r="AH107">
        <v>6.9366020247153257E-2</v>
      </c>
      <c r="AI107">
        <v>3.9107837512392767E-2</v>
      </c>
      <c r="AJ107">
        <v>5.2439922790473208E-2</v>
      </c>
      <c r="AK107">
        <v>5.2439922790473208E-2</v>
      </c>
    </row>
    <row r="108" spans="1:37" x14ac:dyDescent="0.3">
      <c r="B108" t="s">
        <v>936</v>
      </c>
      <c r="C108">
        <v>4.5381843490069325E-3</v>
      </c>
      <c r="D108">
        <v>1.1262865342734627E-3</v>
      </c>
      <c r="E108">
        <v>1.0544024783834273E-2</v>
      </c>
      <c r="F108">
        <v>1.0073212188696648E-2</v>
      </c>
      <c r="G108">
        <v>8.2345095125385542E-3</v>
      </c>
      <c r="H108">
        <v>1.0140767505745614E-2</v>
      </c>
      <c r="I108">
        <v>2.0975298660043124E-3</v>
      </c>
      <c r="J108">
        <v>5.4787746602094805E-3</v>
      </c>
      <c r="K108">
        <v>1.0227766712167823</v>
      </c>
      <c r="L108">
        <v>3.7611195865162096E-3</v>
      </c>
      <c r="M108">
        <v>2.4583199882727167E-3</v>
      </c>
      <c r="N108">
        <v>9.2745833352819926E-3</v>
      </c>
      <c r="O108">
        <v>1.0902263331140517E-2</v>
      </c>
      <c r="P108">
        <v>1.3592879238989462E-2</v>
      </c>
      <c r="Q108">
        <v>1.9361040590121559E-2</v>
      </c>
      <c r="R108">
        <v>2.7652614396695349E-2</v>
      </c>
      <c r="S108">
        <v>1.4745711167899283E-2</v>
      </c>
      <c r="T108">
        <v>2.8815713994790972E-2</v>
      </c>
      <c r="U108">
        <v>3.5535378915794737E-3</v>
      </c>
      <c r="V108">
        <v>1.3257745432228319E-2</v>
      </c>
      <c r="W108">
        <v>8.8969973953941985E-3</v>
      </c>
      <c r="X108">
        <v>4.930703833546865E-3</v>
      </c>
      <c r="Y108">
        <v>5.7827267686773546E-3</v>
      </c>
      <c r="Z108">
        <v>2.9084833064550409E-3</v>
      </c>
      <c r="AA108">
        <v>2.9904932207620032E-3</v>
      </c>
      <c r="AB108">
        <v>5.3369168612069193E-4</v>
      </c>
      <c r="AC108">
        <v>1.5403557320303666E-3</v>
      </c>
      <c r="AD108">
        <v>5.027460056339049E-3</v>
      </c>
      <c r="AE108">
        <v>4.9544878846463133E-3</v>
      </c>
      <c r="AF108">
        <v>8.394997358911813E-3</v>
      </c>
      <c r="AG108">
        <v>7.5013254067770475E-3</v>
      </c>
      <c r="AH108">
        <v>8.2532713228724488E-3</v>
      </c>
      <c r="AI108">
        <v>3.0857202847100152E-3</v>
      </c>
      <c r="AJ108">
        <v>8.8693422716104135E-3</v>
      </c>
      <c r="AK108">
        <v>8.8693422716104135E-3</v>
      </c>
    </row>
    <row r="109" spans="1:37" x14ac:dyDescent="0.3">
      <c r="B109" t="s">
        <v>937</v>
      </c>
      <c r="C109">
        <v>3.7700857836258082E-3</v>
      </c>
      <c r="D109">
        <v>3.0885271620052102E-3</v>
      </c>
      <c r="E109">
        <v>8.6592692365217213E-3</v>
      </c>
      <c r="F109">
        <v>3.0302703170628736E-3</v>
      </c>
      <c r="G109">
        <v>5.4759434186629216E-3</v>
      </c>
      <c r="H109">
        <v>2.7048360941542703E-3</v>
      </c>
      <c r="I109">
        <v>2.4054038045291538E-3</v>
      </c>
      <c r="J109">
        <v>2.9245137903713943E-3</v>
      </c>
      <c r="K109">
        <v>3.8343211427129928E-3</v>
      </c>
      <c r="L109">
        <v>1.0467804224658999</v>
      </c>
      <c r="M109">
        <v>2.5033798720935198E-3</v>
      </c>
      <c r="N109">
        <v>9.0107068979428072E-3</v>
      </c>
      <c r="O109">
        <v>5.4655278920124348E-3</v>
      </c>
      <c r="P109">
        <v>4.6838839142661817E-3</v>
      </c>
      <c r="Q109">
        <v>1.0308727606361381E-2</v>
      </c>
      <c r="R109">
        <v>5.2837684960116878E-3</v>
      </c>
      <c r="S109">
        <v>9.3887961407213699E-3</v>
      </c>
      <c r="T109">
        <v>9.9587462255540972E-3</v>
      </c>
      <c r="U109">
        <v>3.9725411306677592E-3</v>
      </c>
      <c r="V109">
        <v>6.8648490054678338E-2</v>
      </c>
      <c r="W109">
        <v>3.6932798530033987E-3</v>
      </c>
      <c r="X109">
        <v>6.5092776877574889E-3</v>
      </c>
      <c r="Y109">
        <v>3.3505925259615871E-3</v>
      </c>
      <c r="Z109">
        <v>2.3979517150153266E-3</v>
      </c>
      <c r="AA109">
        <v>2.5705251439300781E-3</v>
      </c>
      <c r="AB109">
        <v>7.3130838883198523E-4</v>
      </c>
      <c r="AC109">
        <v>3.4057819531876513E-3</v>
      </c>
      <c r="AD109">
        <v>4.7718356053017786E-3</v>
      </c>
      <c r="AE109">
        <v>3.7954471029318254E-3</v>
      </c>
      <c r="AF109">
        <v>7.5171876385092392E-3</v>
      </c>
      <c r="AG109">
        <v>7.6077204576001237E-3</v>
      </c>
      <c r="AH109">
        <v>6.6866124882361284E-3</v>
      </c>
      <c r="AI109">
        <v>2.1932034547054039E-3</v>
      </c>
      <c r="AJ109">
        <v>9.0059875957147068E-3</v>
      </c>
      <c r="AK109">
        <v>9.0059875957147068E-3</v>
      </c>
    </row>
    <row r="110" spans="1:37" x14ac:dyDescent="0.3">
      <c r="B110" t="s">
        <v>938</v>
      </c>
      <c r="C110">
        <v>2.5787604712124248E-3</v>
      </c>
      <c r="D110">
        <v>5.6228195445053681E-3</v>
      </c>
      <c r="E110">
        <v>1.9665020534536701E-3</v>
      </c>
      <c r="F110">
        <v>2.4003372044677108E-3</v>
      </c>
      <c r="G110">
        <v>2.4137672189017498E-3</v>
      </c>
      <c r="H110">
        <v>2.9773853959455445E-3</v>
      </c>
      <c r="I110">
        <v>3.6900684277031627E-3</v>
      </c>
      <c r="J110">
        <v>2.7029721933017033E-3</v>
      </c>
      <c r="K110">
        <v>1.0265432464052199E-2</v>
      </c>
      <c r="L110">
        <v>6.6410472089403613E-3</v>
      </c>
      <c r="M110">
        <v>1.1224310394847428</v>
      </c>
      <c r="N110">
        <v>0.17367156566484013</v>
      </c>
      <c r="O110">
        <v>0.14496479831111503</v>
      </c>
      <c r="P110">
        <v>1.0591071504827127E-2</v>
      </c>
      <c r="Q110">
        <v>0.11225096196268602</v>
      </c>
      <c r="R110">
        <v>4.3006011720626958E-2</v>
      </c>
      <c r="S110">
        <v>0.10851770663525162</v>
      </c>
      <c r="T110">
        <v>3.8057594420977121E-2</v>
      </c>
      <c r="U110">
        <v>2.994658929979555E-3</v>
      </c>
      <c r="V110">
        <v>5.9543738006548504E-2</v>
      </c>
      <c r="W110">
        <v>2.6187744522416317E-3</v>
      </c>
      <c r="X110">
        <v>1.4452725945609634E-3</v>
      </c>
      <c r="Y110">
        <v>2.2607801078051103E-3</v>
      </c>
      <c r="Z110">
        <v>1.9705991855938445E-3</v>
      </c>
      <c r="AA110">
        <v>1.1781845146374584E-3</v>
      </c>
      <c r="AB110">
        <v>2.4267867877196555E-4</v>
      </c>
      <c r="AC110">
        <v>2.2810159942208297E-3</v>
      </c>
      <c r="AD110">
        <v>1.9941213337277761E-3</v>
      </c>
      <c r="AE110">
        <v>1.7027918770148513E-3</v>
      </c>
      <c r="AF110">
        <v>3.5380996403853349E-3</v>
      </c>
      <c r="AG110">
        <v>3.2851447245657635E-3</v>
      </c>
      <c r="AH110">
        <v>3.3373616720736498E-3</v>
      </c>
      <c r="AI110">
        <v>1.567351060674217E-3</v>
      </c>
      <c r="AJ110">
        <v>3.5235995516113942E-3</v>
      </c>
      <c r="AK110">
        <v>3.5235995516113942E-3</v>
      </c>
    </row>
    <row r="111" spans="1:37" x14ac:dyDescent="0.3">
      <c r="B111" t="s">
        <v>939</v>
      </c>
      <c r="C111">
        <v>2.5743735789369279E-3</v>
      </c>
      <c r="D111">
        <v>3.5264776035899333E-3</v>
      </c>
      <c r="E111">
        <v>3.8177937864343281E-3</v>
      </c>
      <c r="F111">
        <v>3.3646005527182034E-3</v>
      </c>
      <c r="G111">
        <v>3.8735488274748951E-3</v>
      </c>
      <c r="H111">
        <v>2.8024324232083998E-3</v>
      </c>
      <c r="I111">
        <v>5.2367855129193857E-3</v>
      </c>
      <c r="J111">
        <v>2.9341580879018005E-3</v>
      </c>
      <c r="K111">
        <v>9.9384423911339382E-3</v>
      </c>
      <c r="L111">
        <v>3.04056946385549E-3</v>
      </c>
      <c r="M111">
        <v>1.0410024296740537E-2</v>
      </c>
      <c r="N111">
        <v>1.0586300293457185</v>
      </c>
      <c r="O111">
        <v>2.0345753203451611E-2</v>
      </c>
      <c r="P111">
        <v>9.5370905525836835E-3</v>
      </c>
      <c r="Q111">
        <v>2.3862098205930066E-2</v>
      </c>
      <c r="R111">
        <v>2.0365148148726912E-2</v>
      </c>
      <c r="S111">
        <v>1.823667363739994E-2</v>
      </c>
      <c r="T111">
        <v>1.3811571738713573E-2</v>
      </c>
      <c r="U111">
        <v>4.2249791807507878E-3</v>
      </c>
      <c r="V111">
        <v>2.3555262445930262E-2</v>
      </c>
      <c r="W111">
        <v>3.1520280105371084E-3</v>
      </c>
      <c r="X111">
        <v>2.2718817596371023E-3</v>
      </c>
      <c r="Y111">
        <v>2.815190234437106E-3</v>
      </c>
      <c r="Z111">
        <v>2.2414488920983518E-3</v>
      </c>
      <c r="AA111">
        <v>1.825564005821642E-3</v>
      </c>
      <c r="AB111">
        <v>3.6966387124361404E-4</v>
      </c>
      <c r="AC111">
        <v>3.6109435488447862E-3</v>
      </c>
      <c r="AD111">
        <v>3.278713953646479E-3</v>
      </c>
      <c r="AE111">
        <v>2.6981549714960818E-3</v>
      </c>
      <c r="AF111">
        <v>6.3179686429883841E-3</v>
      </c>
      <c r="AG111">
        <v>5.2952497659174676E-3</v>
      </c>
      <c r="AH111">
        <v>4.5427265104230636E-3</v>
      </c>
      <c r="AI111">
        <v>3.3248735685971371E-3</v>
      </c>
      <c r="AJ111">
        <v>6.0428907500896818E-3</v>
      </c>
      <c r="AK111">
        <v>6.0428907500896818E-3</v>
      </c>
    </row>
    <row r="112" spans="1:37" x14ac:dyDescent="0.3">
      <c r="B112" t="s">
        <v>940</v>
      </c>
      <c r="C112">
        <v>4.4045567123988038E-4</v>
      </c>
      <c r="D112">
        <v>7.5716440916697987E-4</v>
      </c>
      <c r="E112">
        <v>7.1846947395032344E-4</v>
      </c>
      <c r="F112">
        <v>1.336028509736079E-3</v>
      </c>
      <c r="G112">
        <v>1.0336555081234679E-3</v>
      </c>
      <c r="H112">
        <v>9.7218569495512793E-4</v>
      </c>
      <c r="I112">
        <v>5.6592213008690268E-4</v>
      </c>
      <c r="J112">
        <v>6.503162685132834E-4</v>
      </c>
      <c r="K112">
        <v>1.5864444415184158E-3</v>
      </c>
      <c r="L112">
        <v>9.8291015108459365E-4</v>
      </c>
      <c r="M112">
        <v>1.4828035243935689E-3</v>
      </c>
      <c r="N112">
        <v>3.1007199464238686E-3</v>
      </c>
      <c r="O112">
        <v>1.0229092365734511</v>
      </c>
      <c r="P112">
        <v>9.471835407067945E-3</v>
      </c>
      <c r="Q112">
        <v>4.4765786866732488E-3</v>
      </c>
      <c r="R112">
        <v>4.8183665895391633E-3</v>
      </c>
      <c r="S112">
        <v>6.0150237776876152E-3</v>
      </c>
      <c r="T112">
        <v>2.5681617082628171E-3</v>
      </c>
      <c r="U112">
        <v>5.4374365450224728E-4</v>
      </c>
      <c r="V112">
        <v>1.9928535556807269E-3</v>
      </c>
      <c r="W112">
        <v>8.765403552429996E-4</v>
      </c>
      <c r="X112">
        <v>4.1499829171481905E-4</v>
      </c>
      <c r="Y112">
        <v>2.5083112198791718E-3</v>
      </c>
      <c r="Z112">
        <v>1.2220787840326974E-3</v>
      </c>
      <c r="AA112">
        <v>4.3057353118000418E-4</v>
      </c>
      <c r="AB112">
        <v>6.5266316981080647E-5</v>
      </c>
      <c r="AC112">
        <v>3.630779034623896E-3</v>
      </c>
      <c r="AD112">
        <v>6.4879793020898959E-4</v>
      </c>
      <c r="AE112">
        <v>6.1021719705618769E-4</v>
      </c>
      <c r="AF112">
        <v>9.854915330823528E-4</v>
      </c>
      <c r="AG112">
        <v>9.0221843972075079E-4</v>
      </c>
      <c r="AH112">
        <v>8.0961459994727801E-4</v>
      </c>
      <c r="AI112">
        <v>6.361470159593932E-4</v>
      </c>
      <c r="AJ112">
        <v>1.0608440287287048E-3</v>
      </c>
      <c r="AK112">
        <v>1.0608440287287048E-3</v>
      </c>
    </row>
    <row r="113" spans="2:37" x14ac:dyDescent="0.3">
      <c r="B113" t="s">
        <v>941</v>
      </c>
      <c r="C113">
        <v>1.1530416005109815E-3</v>
      </c>
      <c r="D113">
        <v>6.0938776796002703E-4</v>
      </c>
      <c r="E113">
        <v>1.3188177842140306E-3</v>
      </c>
      <c r="F113">
        <v>3.109913026968677E-3</v>
      </c>
      <c r="G113">
        <v>1.7173231947130894E-3</v>
      </c>
      <c r="H113">
        <v>2.1589989491946002E-3</v>
      </c>
      <c r="I113">
        <v>8.3692377267584426E-4</v>
      </c>
      <c r="J113">
        <v>1.3156677532458628E-3</v>
      </c>
      <c r="K113">
        <v>2.383950047338703E-3</v>
      </c>
      <c r="L113">
        <v>1.4867045057758918E-3</v>
      </c>
      <c r="M113">
        <v>1.1232909669586142E-3</v>
      </c>
      <c r="N113">
        <v>2.9643827621986755E-3</v>
      </c>
      <c r="O113">
        <v>2.5732144992774209E-3</v>
      </c>
      <c r="P113">
        <v>1.075482230954637</v>
      </c>
      <c r="Q113">
        <v>8.6661679112841825E-3</v>
      </c>
      <c r="R113">
        <v>6.4463409390747703E-3</v>
      </c>
      <c r="S113">
        <v>1.064218445452895E-2</v>
      </c>
      <c r="T113">
        <v>8.1469879073269493E-3</v>
      </c>
      <c r="U113">
        <v>2.8963500942385443E-3</v>
      </c>
      <c r="V113">
        <v>2.6865631173079935E-3</v>
      </c>
      <c r="W113">
        <v>1.9316776448336072E-3</v>
      </c>
      <c r="X113">
        <v>1.8255169335022973E-3</v>
      </c>
      <c r="Y113">
        <v>2.1195622058937133E-3</v>
      </c>
      <c r="Z113">
        <v>2.0840876499152616E-2</v>
      </c>
      <c r="AA113">
        <v>3.5331699303351341E-3</v>
      </c>
      <c r="AB113">
        <v>3.153052937855999E-4</v>
      </c>
      <c r="AC113">
        <v>1.9182897779423504E-3</v>
      </c>
      <c r="AD113">
        <v>3.806203507412842E-3</v>
      </c>
      <c r="AE113">
        <v>3.6189427257021416E-3</v>
      </c>
      <c r="AF113">
        <v>5.952364924494931E-3</v>
      </c>
      <c r="AG113">
        <v>5.2144120785871341E-3</v>
      </c>
      <c r="AH113">
        <v>4.4294620533570639E-3</v>
      </c>
      <c r="AI113">
        <v>3.3608812639829714E-3</v>
      </c>
      <c r="AJ113">
        <v>6.0089494782553767E-3</v>
      </c>
      <c r="AK113">
        <v>6.0089494782553767E-3</v>
      </c>
    </row>
    <row r="114" spans="2:37" x14ac:dyDescent="0.3">
      <c r="B114" t="s">
        <v>942</v>
      </c>
      <c r="C114">
        <v>5.8359719517068554E-4</v>
      </c>
      <c r="D114">
        <v>3.2823007026035298E-4</v>
      </c>
      <c r="E114">
        <v>6.5131759925108473E-4</v>
      </c>
      <c r="F114">
        <v>1.0155171135094972E-3</v>
      </c>
      <c r="G114">
        <v>8.6170060456338662E-4</v>
      </c>
      <c r="H114">
        <v>9.4701672061404171E-4</v>
      </c>
      <c r="I114">
        <v>4.0447334885962194E-4</v>
      </c>
      <c r="J114">
        <v>5.9766161504694337E-4</v>
      </c>
      <c r="K114">
        <v>1.4667262606206882E-3</v>
      </c>
      <c r="L114">
        <v>7.4420998680850342E-4</v>
      </c>
      <c r="M114">
        <v>1.3386120365313494E-3</v>
      </c>
      <c r="N114">
        <v>2.239129753360861E-3</v>
      </c>
      <c r="O114">
        <v>5.4792047144921249E-3</v>
      </c>
      <c r="P114">
        <v>1.0487600035064614E-2</v>
      </c>
      <c r="Q114">
        <v>1.0190924026853654</v>
      </c>
      <c r="R114">
        <v>5.2921005740068751E-3</v>
      </c>
      <c r="S114">
        <v>6.6836940372505226E-3</v>
      </c>
      <c r="T114">
        <v>3.5142952791947291E-3</v>
      </c>
      <c r="U114">
        <v>4.1125556648238778E-3</v>
      </c>
      <c r="V114">
        <v>5.2177036044281028E-3</v>
      </c>
      <c r="W114">
        <v>9.1423170693233065E-4</v>
      </c>
      <c r="X114">
        <v>1.2795216501057067E-3</v>
      </c>
      <c r="Y114">
        <v>1.270609882445617E-3</v>
      </c>
      <c r="Z114">
        <v>5.0343516546251859E-3</v>
      </c>
      <c r="AA114">
        <v>1.1538040321102622E-3</v>
      </c>
      <c r="AB114">
        <v>2.20237287542751E-4</v>
      </c>
      <c r="AC114">
        <v>4.2393122340248635E-4</v>
      </c>
      <c r="AD114">
        <v>1.6619849365045716E-3</v>
      </c>
      <c r="AE114">
        <v>1.3670339518906058E-3</v>
      </c>
      <c r="AF114">
        <v>2.8483787963587606E-3</v>
      </c>
      <c r="AG114">
        <v>2.5428937753354686E-3</v>
      </c>
      <c r="AH114">
        <v>2.0952876538088525E-3</v>
      </c>
      <c r="AI114">
        <v>1.1441175073392872E-3</v>
      </c>
      <c r="AJ114">
        <v>2.9113106135329973E-3</v>
      </c>
      <c r="AK114">
        <v>2.9113106135329973E-3</v>
      </c>
    </row>
    <row r="115" spans="2:37" x14ac:dyDescent="0.3">
      <c r="B115" t="s">
        <v>943</v>
      </c>
      <c r="C115">
        <v>3.4967998331621379E-3</v>
      </c>
      <c r="D115">
        <v>1.6874510080063408E-3</v>
      </c>
      <c r="E115">
        <v>4.078639357631488E-3</v>
      </c>
      <c r="F115">
        <v>5.2694564585893649E-3</v>
      </c>
      <c r="G115">
        <v>5.3711331744554017E-3</v>
      </c>
      <c r="H115">
        <v>5.1858895345967227E-3</v>
      </c>
      <c r="I115">
        <v>2.4081226086599839E-3</v>
      </c>
      <c r="J115">
        <v>3.3320050175973024E-3</v>
      </c>
      <c r="K115">
        <v>4.8576865046804692E-3</v>
      </c>
      <c r="L115">
        <v>4.3146145444472195E-3</v>
      </c>
      <c r="M115">
        <v>3.1970219748745569E-3</v>
      </c>
      <c r="N115">
        <v>4.9558371102768175E-3</v>
      </c>
      <c r="O115">
        <v>4.7388032836203136E-3</v>
      </c>
      <c r="P115">
        <v>3.1965517790148979E-3</v>
      </c>
      <c r="Q115">
        <v>4.0213611598764422E-3</v>
      </c>
      <c r="R115">
        <v>1.0290596262613241</v>
      </c>
      <c r="S115">
        <v>4.7696490873988086E-3</v>
      </c>
      <c r="T115">
        <v>6.0265080274712838E-3</v>
      </c>
      <c r="U115">
        <v>4.3705705780711212E-3</v>
      </c>
      <c r="V115">
        <v>6.8715366399572601E-3</v>
      </c>
      <c r="W115">
        <v>5.7983506205348057E-3</v>
      </c>
      <c r="X115">
        <v>5.0022638425233331E-3</v>
      </c>
      <c r="Y115">
        <v>1.0429003865461228E-2</v>
      </c>
      <c r="Z115">
        <v>8.1744633565177024E-3</v>
      </c>
      <c r="AA115">
        <v>5.7034283659679408E-3</v>
      </c>
      <c r="AB115">
        <v>6.5349047939748455E-4</v>
      </c>
      <c r="AC115">
        <v>3.1214114641217802E-3</v>
      </c>
      <c r="AD115">
        <v>1.0302591004160172E-2</v>
      </c>
      <c r="AE115">
        <v>8.0522950014823291E-3</v>
      </c>
      <c r="AF115">
        <v>1.5456901672817129E-2</v>
      </c>
      <c r="AG115">
        <v>1.5743687973893465E-2</v>
      </c>
      <c r="AH115">
        <v>1.1706590779596184E-2</v>
      </c>
      <c r="AI115">
        <v>4.374783991057481E-3</v>
      </c>
      <c r="AJ115">
        <v>1.9561942412077676E-2</v>
      </c>
      <c r="AK115">
        <v>1.9561942412077676E-2</v>
      </c>
    </row>
    <row r="116" spans="2:37" x14ac:dyDescent="0.3">
      <c r="B116" t="s">
        <v>944</v>
      </c>
      <c r="C116">
        <v>1.6274718623325311E-4</v>
      </c>
      <c r="D116">
        <v>1.4860969260958374E-4</v>
      </c>
      <c r="E116">
        <v>1.6578795206161951E-4</v>
      </c>
      <c r="F116">
        <v>2.1936186625113471E-4</v>
      </c>
      <c r="G116">
        <v>2.2232987143405521E-4</v>
      </c>
      <c r="H116">
        <v>2.1298698256473866E-4</v>
      </c>
      <c r="I116">
        <v>1.4070727707538578E-4</v>
      </c>
      <c r="J116">
        <v>1.5940747397376838E-4</v>
      </c>
      <c r="K116">
        <v>2.8425754905915562E-4</v>
      </c>
      <c r="L116">
        <v>1.7415571460452714E-4</v>
      </c>
      <c r="M116">
        <v>2.7937056092459592E-4</v>
      </c>
      <c r="N116">
        <v>2.3278606646724432E-4</v>
      </c>
      <c r="O116">
        <v>2.0438284166576047E-4</v>
      </c>
      <c r="P116">
        <v>4.7754441468662168E-4</v>
      </c>
      <c r="Q116">
        <v>2.3401059955127112E-4</v>
      </c>
      <c r="R116">
        <v>1.4425347199208602E-4</v>
      </c>
      <c r="S116">
        <v>1.0206640488720173</v>
      </c>
      <c r="T116">
        <v>2.9355703035848798E-4</v>
      </c>
      <c r="U116">
        <v>2.1515181937343218E-4</v>
      </c>
      <c r="V116">
        <v>2.8332433699858019E-4</v>
      </c>
      <c r="W116">
        <v>1.7955157128860563E-4</v>
      </c>
      <c r="X116">
        <v>2.2540460472587421E-4</v>
      </c>
      <c r="Y116">
        <v>9.2453775017259387E-4</v>
      </c>
      <c r="Z116">
        <v>2.3356955269702407E-4</v>
      </c>
      <c r="AA116">
        <v>2.2202256580267974E-4</v>
      </c>
      <c r="AB116">
        <v>2.5411562497266347E-5</v>
      </c>
      <c r="AC116">
        <v>1.2181275122564448E-4</v>
      </c>
      <c r="AD116">
        <v>4.1315968832149758E-4</v>
      </c>
      <c r="AE116">
        <v>3.201786190164998E-4</v>
      </c>
      <c r="AF116">
        <v>7.808114234666326E-4</v>
      </c>
      <c r="AG116">
        <v>6.2045802694788094E-4</v>
      </c>
      <c r="AH116">
        <v>4.719472590530343E-4</v>
      </c>
      <c r="AI116">
        <v>1.7612597646731153E-4</v>
      </c>
      <c r="AJ116">
        <v>7.6715971345460638E-4</v>
      </c>
      <c r="AK116">
        <v>7.6715971345460638E-4</v>
      </c>
    </row>
    <row r="117" spans="2:37" x14ac:dyDescent="0.3">
      <c r="B117" t="s">
        <v>945</v>
      </c>
      <c r="C117">
        <v>1.8543614495223815E-3</v>
      </c>
      <c r="D117">
        <v>1.0814446630771691E-3</v>
      </c>
      <c r="E117">
        <v>2.208446725320827E-3</v>
      </c>
      <c r="F117">
        <v>6.5730961177139745E-3</v>
      </c>
      <c r="G117">
        <v>3.0440934103987218E-3</v>
      </c>
      <c r="H117">
        <v>3.4959551371374271E-3</v>
      </c>
      <c r="I117">
        <v>1.4217130512053429E-3</v>
      </c>
      <c r="J117">
        <v>1.9864711082141361E-3</v>
      </c>
      <c r="K117">
        <v>4.5774975373936528E-3</v>
      </c>
      <c r="L117">
        <v>2.7993377831609344E-3</v>
      </c>
      <c r="M117">
        <v>1.560593649587032E-3</v>
      </c>
      <c r="N117">
        <v>4.0021983688020447E-3</v>
      </c>
      <c r="O117">
        <v>3.1852015438082219E-3</v>
      </c>
      <c r="P117">
        <v>1.4419429430825597E-2</v>
      </c>
      <c r="Q117">
        <v>3.1650854460642495E-3</v>
      </c>
      <c r="R117">
        <v>2.3742871475982783E-3</v>
      </c>
      <c r="S117">
        <v>4.9697267577113284E-3</v>
      </c>
      <c r="T117">
        <v>1.0243443009955913</v>
      </c>
      <c r="U117">
        <v>3.7007724661470448E-3</v>
      </c>
      <c r="V117">
        <v>5.5835618495029679E-3</v>
      </c>
      <c r="W117">
        <v>3.5823374390697811E-3</v>
      </c>
      <c r="X117">
        <v>5.6654219079490436E-3</v>
      </c>
      <c r="Y117">
        <v>3.4116494414734755E-3</v>
      </c>
      <c r="Z117">
        <v>3.1627485740197071E-3</v>
      </c>
      <c r="AA117">
        <v>3.4583220384599095E-3</v>
      </c>
      <c r="AB117">
        <v>5.0994037442240884E-4</v>
      </c>
      <c r="AC117">
        <v>2.1363178786920813E-3</v>
      </c>
      <c r="AD117">
        <v>6.2283488239993469E-3</v>
      </c>
      <c r="AE117">
        <v>5.4775876055130701E-3</v>
      </c>
      <c r="AF117">
        <v>9.6980690598821445E-3</v>
      </c>
      <c r="AG117">
        <v>9.5537193252923543E-3</v>
      </c>
      <c r="AH117">
        <v>1.204569072418437E-2</v>
      </c>
      <c r="AI117">
        <v>6.0005991934175126E-3</v>
      </c>
      <c r="AJ117">
        <v>1.0111703861225394E-2</v>
      </c>
      <c r="AK117">
        <v>1.0111703861225394E-2</v>
      </c>
    </row>
    <row r="118" spans="2:37" x14ac:dyDescent="0.3">
      <c r="B118" t="s">
        <v>946</v>
      </c>
      <c r="C118">
        <v>2.3905473597862839E-2</v>
      </c>
      <c r="D118">
        <v>1.1152880800214105E-2</v>
      </c>
      <c r="E118">
        <v>2.6541767067886631E-2</v>
      </c>
      <c r="F118">
        <v>3.2617104826606402E-2</v>
      </c>
      <c r="G118">
        <v>2.7292082156646115E-2</v>
      </c>
      <c r="H118">
        <v>4.1703952956120172E-2</v>
      </c>
      <c r="I118">
        <v>1.1051947833831987E-2</v>
      </c>
      <c r="J118">
        <v>1.9912589333462766E-2</v>
      </c>
      <c r="K118">
        <v>4.0610731773066074E-2</v>
      </c>
      <c r="L118">
        <v>3.9139128660917864E-2</v>
      </c>
      <c r="M118">
        <v>4.2980244467914236E-2</v>
      </c>
      <c r="N118">
        <v>3.2844982372814621E-2</v>
      </c>
      <c r="O118">
        <v>2.4094961941855213E-2</v>
      </c>
      <c r="P118">
        <v>1.2472132767948552E-2</v>
      </c>
      <c r="Q118">
        <v>2.2426772874356626E-2</v>
      </c>
      <c r="R118">
        <v>1.4849400909258124E-2</v>
      </c>
      <c r="S118">
        <v>2.7563561826581203E-2</v>
      </c>
      <c r="T118">
        <v>2.2928936626947873E-2</v>
      </c>
      <c r="U118">
        <v>1.0249239569055695</v>
      </c>
      <c r="V118">
        <v>2.5352528671764719E-2</v>
      </c>
      <c r="W118">
        <v>3.0141573566009192E-2</v>
      </c>
      <c r="X118">
        <v>5.2382693155314103E-2</v>
      </c>
      <c r="Y118">
        <v>1.963548241697979E-2</v>
      </c>
      <c r="Z118">
        <v>2.4079685480914565E-2</v>
      </c>
      <c r="AA118">
        <v>1.8895831940095986E-2</v>
      </c>
      <c r="AB118">
        <v>1.3447270978626422E-2</v>
      </c>
      <c r="AC118">
        <v>1.041651905174819E-2</v>
      </c>
      <c r="AD118">
        <v>3.975400459966083E-2</v>
      </c>
      <c r="AE118">
        <v>3.029479244635774E-2</v>
      </c>
      <c r="AF118">
        <v>5.401489221807837E-2</v>
      </c>
      <c r="AG118">
        <v>4.9811097563308163E-2</v>
      </c>
      <c r="AH118">
        <v>4.745993730359821E-2</v>
      </c>
      <c r="AI118">
        <v>4.6002079526707748E-2</v>
      </c>
      <c r="AJ118">
        <v>3.7917069007421027E-2</v>
      </c>
      <c r="AK118">
        <v>3.7917069007421027E-2</v>
      </c>
    </row>
    <row r="119" spans="2:37" x14ac:dyDescent="0.3">
      <c r="B119" t="s">
        <v>947</v>
      </c>
      <c r="C119">
        <v>2.390357434679637E-3</v>
      </c>
      <c r="D119">
        <v>2.9220878416766297E-3</v>
      </c>
      <c r="E119">
        <v>1.4039309962922079E-3</v>
      </c>
      <c r="F119">
        <v>1.6011806897216388E-3</v>
      </c>
      <c r="G119">
        <v>1.628375697252951E-3</v>
      </c>
      <c r="H119">
        <v>1.2002690024727298E-3</v>
      </c>
      <c r="I119">
        <v>1.7652686309763395E-3</v>
      </c>
      <c r="J119">
        <v>1.3360849261703149E-3</v>
      </c>
      <c r="K119">
        <v>1.7535649136731907E-3</v>
      </c>
      <c r="L119">
        <v>1.1092536951294806E-3</v>
      </c>
      <c r="M119">
        <v>1.6424150531770712E-3</v>
      </c>
      <c r="N119">
        <v>1.6162590836724887E-3</v>
      </c>
      <c r="O119">
        <v>1.0254889731792366E-3</v>
      </c>
      <c r="P119">
        <v>1.2197336231947772E-3</v>
      </c>
      <c r="Q119">
        <v>3.5729218637811973E-3</v>
      </c>
      <c r="R119">
        <v>6.7499394600602572E-4</v>
      </c>
      <c r="S119">
        <v>1.0620251485258295E-3</v>
      </c>
      <c r="T119">
        <v>1.7291082631653836E-3</v>
      </c>
      <c r="U119">
        <v>4.4853053407753214E-3</v>
      </c>
      <c r="V119">
        <v>1.0777067299444165</v>
      </c>
      <c r="W119">
        <v>1.8133211221914016E-3</v>
      </c>
      <c r="X119">
        <v>1.5130585704375176E-3</v>
      </c>
      <c r="Y119">
        <v>2.2350499930170902E-3</v>
      </c>
      <c r="Z119">
        <v>1.5534532402263425E-3</v>
      </c>
      <c r="AA119">
        <v>8.5737397069932119E-4</v>
      </c>
      <c r="AB119">
        <v>3.2714752267302093E-4</v>
      </c>
      <c r="AC119">
        <v>4.9885259441539639E-4</v>
      </c>
      <c r="AD119">
        <v>1.4839211307116904E-3</v>
      </c>
      <c r="AE119">
        <v>1.2188153001582154E-3</v>
      </c>
      <c r="AF119">
        <v>5.4685555789808537E-3</v>
      </c>
      <c r="AG119">
        <v>7.0695603434692989E-3</v>
      </c>
      <c r="AH119">
        <v>1.229406740142471E-2</v>
      </c>
      <c r="AI119">
        <v>1.7210870800407057E-3</v>
      </c>
      <c r="AJ119">
        <v>2.5317045205204185E-3</v>
      </c>
      <c r="AK119">
        <v>2.5317045205204185E-3</v>
      </c>
    </row>
    <row r="120" spans="2:37" x14ac:dyDescent="0.3">
      <c r="B120" t="s">
        <v>948</v>
      </c>
      <c r="C120">
        <v>0.14633525209771717</v>
      </c>
      <c r="D120">
        <v>3.9918030834778205E-2</v>
      </c>
      <c r="E120">
        <v>0.20835353777593693</v>
      </c>
      <c r="F120">
        <v>0.25028637794998215</v>
      </c>
      <c r="G120">
        <v>0.19567150832660063</v>
      </c>
      <c r="H120">
        <v>0.16599879564582312</v>
      </c>
      <c r="I120">
        <v>0.14253988974962223</v>
      </c>
      <c r="J120">
        <v>0.1706444685282483</v>
      </c>
      <c r="K120">
        <v>0.18998260617381124</v>
      </c>
      <c r="L120">
        <v>0.12517042223883951</v>
      </c>
      <c r="M120">
        <v>0.12300975126393252</v>
      </c>
      <c r="N120">
        <v>0.1427813499160957</v>
      </c>
      <c r="O120">
        <v>0.13200142357875666</v>
      </c>
      <c r="P120">
        <v>0.17257102933404062</v>
      </c>
      <c r="Q120">
        <v>0.1270968268730911</v>
      </c>
      <c r="R120">
        <v>0.1215656555804524</v>
      </c>
      <c r="S120">
        <v>0.13097158714476723</v>
      </c>
      <c r="T120">
        <v>0.18334689451192193</v>
      </c>
      <c r="U120">
        <v>0.18885778831294509</v>
      </c>
      <c r="V120">
        <v>0.17141694847316447</v>
      </c>
      <c r="W120">
        <v>1.0874442794565704</v>
      </c>
      <c r="X120">
        <v>0.12085706681510625</v>
      </c>
      <c r="Y120">
        <v>0.13535745775420163</v>
      </c>
      <c r="Z120">
        <v>0.10012232626184185</v>
      </c>
      <c r="AA120">
        <v>8.8342398786444745E-2</v>
      </c>
      <c r="AB120">
        <v>1.7032449269122861E-2</v>
      </c>
      <c r="AC120">
        <v>5.9064558756065449E-2</v>
      </c>
      <c r="AD120">
        <v>0.14105116769899162</v>
      </c>
      <c r="AE120">
        <v>0.12134717267735774</v>
      </c>
      <c r="AF120">
        <v>0.23800572971820944</v>
      </c>
      <c r="AG120">
        <v>0.20881593992251135</v>
      </c>
      <c r="AH120">
        <v>0.20601962756454867</v>
      </c>
      <c r="AI120">
        <v>9.6286449934051263E-2</v>
      </c>
      <c r="AJ120">
        <v>0.24460134465389324</v>
      </c>
      <c r="AK120">
        <v>0.24460134465389324</v>
      </c>
    </row>
    <row r="121" spans="2:37" x14ac:dyDescent="0.3">
      <c r="B121" t="s">
        <v>949</v>
      </c>
      <c r="C121">
        <v>7.8294236429123851E-3</v>
      </c>
      <c r="D121">
        <v>4.7932386406504589E-3</v>
      </c>
      <c r="E121">
        <v>8.6052376340570568E-3</v>
      </c>
      <c r="F121">
        <v>1.2040967299653454E-2</v>
      </c>
      <c r="G121">
        <v>1.190581731758006E-2</v>
      </c>
      <c r="H121">
        <v>1.4773700385742522E-2</v>
      </c>
      <c r="I121">
        <v>5.8127177053552675E-3</v>
      </c>
      <c r="J121">
        <v>9.2354880042672741E-3</v>
      </c>
      <c r="K121">
        <v>1.1074547104187637E-2</v>
      </c>
      <c r="L121">
        <v>9.7606764298306479E-3</v>
      </c>
      <c r="M121">
        <v>6.9535019708097702E-3</v>
      </c>
      <c r="N121">
        <v>1.1174566600860511E-2</v>
      </c>
      <c r="O121">
        <v>1.1265833297122146E-2</v>
      </c>
      <c r="P121">
        <v>8.5127842745887378E-3</v>
      </c>
      <c r="Q121">
        <v>1.0042661255132127E-2</v>
      </c>
      <c r="R121">
        <v>7.9176844184544581E-3</v>
      </c>
      <c r="S121">
        <v>1.2345183456199414E-2</v>
      </c>
      <c r="T121">
        <v>1.2598403491576295E-2</v>
      </c>
      <c r="U121">
        <v>1.1939767056693798E-2</v>
      </c>
      <c r="V121">
        <v>1.8790738267963066E-2</v>
      </c>
      <c r="W121">
        <v>1.1889350390700378E-2</v>
      </c>
      <c r="X121">
        <v>1.011837631904094</v>
      </c>
      <c r="Y121">
        <v>1.7749350410836862E-2</v>
      </c>
      <c r="Z121">
        <v>1.6002083872599999E-2</v>
      </c>
      <c r="AA121">
        <v>1.6444108838329263E-2</v>
      </c>
      <c r="AB121">
        <v>1.8030648202415163E-3</v>
      </c>
      <c r="AC121">
        <v>5.205925941802257E-3</v>
      </c>
      <c r="AD121">
        <v>2.7694089831481528E-2</v>
      </c>
      <c r="AE121">
        <v>2.2888060884984008E-2</v>
      </c>
      <c r="AF121">
        <v>5.8194562501401752E-2</v>
      </c>
      <c r="AG121">
        <v>3.867422425065755E-2</v>
      </c>
      <c r="AH121">
        <v>3.0954849633036245E-2</v>
      </c>
      <c r="AI121">
        <v>1.3579298889047976E-2</v>
      </c>
      <c r="AJ121">
        <v>4.3095717455434168E-2</v>
      </c>
      <c r="AK121">
        <v>4.3095717455434168E-2</v>
      </c>
    </row>
    <row r="122" spans="2:37" x14ac:dyDescent="0.3">
      <c r="B122" t="s">
        <v>950</v>
      </c>
      <c r="C122">
        <v>4.667433439646617E-2</v>
      </c>
      <c r="D122">
        <v>1.6218434004857028E-2</v>
      </c>
      <c r="E122">
        <v>6.1063966574879641E-2</v>
      </c>
      <c r="F122">
        <v>8.4444571128919302E-2</v>
      </c>
      <c r="G122">
        <v>6.6192879059855658E-2</v>
      </c>
      <c r="H122">
        <v>6.0876433555983496E-2</v>
      </c>
      <c r="I122">
        <v>4.0665093676797139E-2</v>
      </c>
      <c r="J122">
        <v>5.2246908190979095E-2</v>
      </c>
      <c r="K122">
        <v>6.5222354945822722E-2</v>
      </c>
      <c r="L122">
        <v>4.5095773438796588E-2</v>
      </c>
      <c r="M122">
        <v>4.3232172683041657E-2</v>
      </c>
      <c r="N122">
        <v>5.6984675066905202E-2</v>
      </c>
      <c r="O122">
        <v>5.4624806128944783E-2</v>
      </c>
      <c r="P122">
        <v>6.4153484532193147E-2</v>
      </c>
      <c r="Q122">
        <v>5.2264595059329566E-2</v>
      </c>
      <c r="R122">
        <v>4.3923263766870863E-2</v>
      </c>
      <c r="S122">
        <v>5.8506516564674496E-2</v>
      </c>
      <c r="T122">
        <v>7.0833978700766159E-2</v>
      </c>
      <c r="U122">
        <v>6.4697343395044321E-2</v>
      </c>
      <c r="V122">
        <v>6.6549602574352953E-2</v>
      </c>
      <c r="W122">
        <v>4.528674934160451E-2</v>
      </c>
      <c r="X122">
        <v>4.8134756009004354E-2</v>
      </c>
      <c r="Y122">
        <v>1.0799620493357491</v>
      </c>
      <c r="Z122">
        <v>4.5104886261564545E-2</v>
      </c>
      <c r="AA122">
        <v>5.3112137229980247E-2</v>
      </c>
      <c r="AB122">
        <v>6.3274544560635885E-3</v>
      </c>
      <c r="AC122">
        <v>2.3583552791876371E-2</v>
      </c>
      <c r="AD122">
        <v>9.6547862934595094E-2</v>
      </c>
      <c r="AE122">
        <v>6.9975787746265353E-2</v>
      </c>
      <c r="AF122">
        <v>0.13462081133282297</v>
      </c>
      <c r="AG122">
        <v>0.1182905680969496</v>
      </c>
      <c r="AH122">
        <v>0.10022194593535187</v>
      </c>
      <c r="AI122">
        <v>4.370352230129753E-2</v>
      </c>
      <c r="AJ122">
        <v>0.14132793525659068</v>
      </c>
      <c r="AK122">
        <v>0.14132793525659068</v>
      </c>
    </row>
    <row r="123" spans="2:37" x14ac:dyDescent="0.3">
      <c r="B123" t="s">
        <v>951</v>
      </c>
      <c r="C123">
        <v>1.1360419404999692E-2</v>
      </c>
      <c r="D123">
        <v>6.9099170027689064E-3</v>
      </c>
      <c r="E123">
        <v>1.3918821525389155E-2</v>
      </c>
      <c r="F123">
        <v>1.8381208457563539E-2</v>
      </c>
      <c r="G123">
        <v>1.7459147939019756E-2</v>
      </c>
      <c r="H123">
        <v>2.0686129806431745E-2</v>
      </c>
      <c r="I123">
        <v>8.6874130489826718E-3</v>
      </c>
      <c r="J123">
        <v>1.3083709798621581E-2</v>
      </c>
      <c r="K123">
        <v>1.9102887427495732E-2</v>
      </c>
      <c r="L123">
        <v>1.5946991476967071E-2</v>
      </c>
      <c r="M123">
        <v>9.3679069307389257E-3</v>
      </c>
      <c r="N123">
        <v>1.7203473190613935E-2</v>
      </c>
      <c r="O123">
        <v>1.5672027702338297E-2</v>
      </c>
      <c r="P123">
        <v>1.288677967159863E-2</v>
      </c>
      <c r="Q123">
        <v>1.246379448207223E-2</v>
      </c>
      <c r="R123">
        <v>1.0406315952830734E-2</v>
      </c>
      <c r="S123">
        <v>1.445369779762188E-2</v>
      </c>
      <c r="T123">
        <v>1.742653384204304E-2</v>
      </c>
      <c r="U123">
        <v>1.6463539174595032E-2</v>
      </c>
      <c r="V123">
        <v>3.1640066762534828E-2</v>
      </c>
      <c r="W123">
        <v>2.0212933574968377E-2</v>
      </c>
      <c r="X123">
        <v>2.0673844996343255E-2</v>
      </c>
      <c r="Y123">
        <v>2.4679358530515245E-2</v>
      </c>
      <c r="Z123">
        <v>1.0900469666883863</v>
      </c>
      <c r="AA123">
        <v>9.3277137358588891E-2</v>
      </c>
      <c r="AB123">
        <v>5.8509172496925468E-3</v>
      </c>
      <c r="AC123">
        <v>1.0866591462128265E-2</v>
      </c>
      <c r="AD123">
        <v>4.0143206557548071E-2</v>
      </c>
      <c r="AE123">
        <v>4.1851773147949911E-2</v>
      </c>
      <c r="AF123">
        <v>7.4009892077498959E-2</v>
      </c>
      <c r="AG123">
        <v>5.3553690676224383E-2</v>
      </c>
      <c r="AH123">
        <v>4.2448624856773726E-2</v>
      </c>
      <c r="AI123">
        <v>3.4039424341399574E-2</v>
      </c>
      <c r="AJ123">
        <v>5.5083961582757718E-2</v>
      </c>
      <c r="AK123">
        <v>5.5083961582757718E-2</v>
      </c>
    </row>
    <row r="124" spans="2:37" x14ac:dyDescent="0.3">
      <c r="B124" t="s">
        <v>952</v>
      </c>
      <c r="C124">
        <v>2.6055516941639337E-2</v>
      </c>
      <c r="D124">
        <v>1.8314143434640277E-2</v>
      </c>
      <c r="E124">
        <v>2.5960195059684051E-2</v>
      </c>
      <c r="F124">
        <v>3.167139087095848E-2</v>
      </c>
      <c r="G124">
        <v>3.1265743198187403E-2</v>
      </c>
      <c r="H124">
        <v>3.6296227365446562E-2</v>
      </c>
      <c r="I124">
        <v>1.8327827812449429E-2</v>
      </c>
      <c r="J124">
        <v>2.6293342776775828E-2</v>
      </c>
      <c r="K124">
        <v>3.5467876728652981E-2</v>
      </c>
      <c r="L124">
        <v>3.3055992495116343E-2</v>
      </c>
      <c r="M124">
        <v>2.334483772670139E-2</v>
      </c>
      <c r="N124">
        <v>3.494327765073979E-2</v>
      </c>
      <c r="O124">
        <v>2.9402126286103204E-2</v>
      </c>
      <c r="P124">
        <v>2.1236990104947215E-2</v>
      </c>
      <c r="Q124">
        <v>2.4272181898116613E-2</v>
      </c>
      <c r="R124">
        <v>2.1408369344247388E-2</v>
      </c>
      <c r="S124">
        <v>3.4630640652871497E-2</v>
      </c>
      <c r="T124">
        <v>2.9592830686916025E-2</v>
      </c>
      <c r="U124">
        <v>3.2484886759637802E-2</v>
      </c>
      <c r="V124">
        <v>7.0064295976971558E-2</v>
      </c>
      <c r="W124">
        <v>3.1414869214206831E-2</v>
      </c>
      <c r="X124">
        <v>3.5068417717215139E-2</v>
      </c>
      <c r="Y124">
        <v>4.5580107130182478E-2</v>
      </c>
      <c r="Z124">
        <v>7.5865087610435686E-2</v>
      </c>
      <c r="AA124">
        <v>1.1425827672365505</v>
      </c>
      <c r="AB124">
        <v>1.4122153646891749E-2</v>
      </c>
      <c r="AC124">
        <v>1.5629907941115042E-2</v>
      </c>
      <c r="AD124">
        <v>5.9597663555599541E-2</v>
      </c>
      <c r="AE124">
        <v>6.9563135620103925E-2</v>
      </c>
      <c r="AF124">
        <v>0.11330344553423528</v>
      </c>
      <c r="AG124">
        <v>7.6857120263584169E-2</v>
      </c>
      <c r="AH124">
        <v>5.8631301962692173E-2</v>
      </c>
      <c r="AI124">
        <v>3.8079756099112884E-2</v>
      </c>
      <c r="AJ124">
        <v>8.5969474706938762E-2</v>
      </c>
      <c r="AK124">
        <v>8.5969474706938762E-2</v>
      </c>
    </row>
    <row r="125" spans="2:37" x14ac:dyDescent="0.3">
      <c r="B125" t="s">
        <v>953</v>
      </c>
      <c r="C125">
        <v>2.8670973956632862E-2</v>
      </c>
      <c r="D125">
        <v>1.3920071566118351E-2</v>
      </c>
      <c r="E125">
        <v>3.4673411451917574E-2</v>
      </c>
      <c r="F125">
        <v>4.906372605751181E-2</v>
      </c>
      <c r="G125">
        <v>4.6416421783594168E-2</v>
      </c>
      <c r="H125">
        <v>5.3886969975677247E-2</v>
      </c>
      <c r="I125">
        <v>2.0758402207743158E-2</v>
      </c>
      <c r="J125">
        <v>3.0449846010511452E-2</v>
      </c>
      <c r="K125">
        <v>4.2422921162630668E-2</v>
      </c>
      <c r="L125">
        <v>3.6885039308257546E-2</v>
      </c>
      <c r="M125">
        <v>2.2983607120500849E-2</v>
      </c>
      <c r="N125">
        <v>4.3055241985924871E-2</v>
      </c>
      <c r="O125">
        <v>3.7625094591935616E-2</v>
      </c>
      <c r="P125">
        <v>2.8746926385490576E-2</v>
      </c>
      <c r="Q125">
        <v>3.175739048732211E-2</v>
      </c>
      <c r="R125">
        <v>2.6573599978430222E-2</v>
      </c>
      <c r="S125">
        <v>3.9672227266872605E-2</v>
      </c>
      <c r="T125">
        <v>4.8159608489319397E-2</v>
      </c>
      <c r="U125">
        <v>3.6458949835561132E-2</v>
      </c>
      <c r="V125">
        <v>5.6131383525385534E-2</v>
      </c>
      <c r="W125">
        <v>6.3895072560557445E-2</v>
      </c>
      <c r="X125">
        <v>4.7270893457880041E-2</v>
      </c>
      <c r="Y125">
        <v>5.5772345207922881E-2</v>
      </c>
      <c r="Z125">
        <v>6.4590627145966528E-2</v>
      </c>
      <c r="AA125">
        <v>6.0248636702016245E-2</v>
      </c>
      <c r="AB125">
        <v>1.0195086110909577</v>
      </c>
      <c r="AC125">
        <v>2.787168721707077E-2</v>
      </c>
      <c r="AD125">
        <v>0.10016328136344665</v>
      </c>
      <c r="AE125">
        <v>8.1932937342577714E-2</v>
      </c>
      <c r="AF125">
        <v>0.13164014816804342</v>
      </c>
      <c r="AG125">
        <v>0.13327433154911136</v>
      </c>
      <c r="AH125">
        <v>0.10176135407939638</v>
      </c>
      <c r="AI125">
        <v>8.3078185113684616E-2</v>
      </c>
      <c r="AJ125">
        <v>0.15362529603353958</v>
      </c>
      <c r="AK125">
        <v>0.15362529603353958</v>
      </c>
    </row>
    <row r="126" spans="2:37" x14ac:dyDescent="0.3">
      <c r="B126" t="s">
        <v>954</v>
      </c>
      <c r="C126">
        <v>5.3839791763115033E-3</v>
      </c>
      <c r="D126">
        <v>6.3720795280286157E-3</v>
      </c>
      <c r="E126">
        <v>3.6288095717933017E-3</v>
      </c>
      <c r="F126">
        <v>4.751925930573813E-3</v>
      </c>
      <c r="G126">
        <v>3.873213712059306E-3</v>
      </c>
      <c r="H126">
        <v>6.6051222636989114E-3</v>
      </c>
      <c r="I126">
        <v>3.8278495066384173E-3</v>
      </c>
      <c r="J126">
        <v>4.3870718614223963E-3</v>
      </c>
      <c r="K126">
        <v>6.2938824088254273E-3</v>
      </c>
      <c r="L126">
        <v>5.0029870439273812E-3</v>
      </c>
      <c r="M126">
        <v>3.7170657066928816E-3</v>
      </c>
      <c r="N126">
        <v>6.1203098974024804E-3</v>
      </c>
      <c r="O126">
        <v>6.0473400343149589E-3</v>
      </c>
      <c r="P126">
        <v>5.9599216563868155E-3</v>
      </c>
      <c r="Q126">
        <v>5.7789725020836779E-3</v>
      </c>
      <c r="R126">
        <v>3.6610905368515824E-3</v>
      </c>
      <c r="S126">
        <v>1.1496150604921587E-2</v>
      </c>
      <c r="T126">
        <v>5.4824665183468881E-3</v>
      </c>
      <c r="U126">
        <v>3.5298824112519537E-3</v>
      </c>
      <c r="V126">
        <v>9.7137853758859916E-3</v>
      </c>
      <c r="W126">
        <v>3.0723277828417785E-3</v>
      </c>
      <c r="X126">
        <v>1.9769199006221963E-3</v>
      </c>
      <c r="Y126">
        <v>9.5610585086793268E-3</v>
      </c>
      <c r="Z126">
        <v>1.9488693435899158E-3</v>
      </c>
      <c r="AA126">
        <v>2.9094734055541069E-3</v>
      </c>
      <c r="AB126">
        <v>7.7165580898787181E-4</v>
      </c>
      <c r="AC126">
        <v>1.0066662487321372</v>
      </c>
      <c r="AD126">
        <v>2.9365220908491503E-3</v>
      </c>
      <c r="AE126">
        <v>3.8302335976424687E-3</v>
      </c>
      <c r="AF126">
        <v>4.8194043443590354E-3</v>
      </c>
      <c r="AG126">
        <v>4.0895298828713799E-3</v>
      </c>
      <c r="AH126">
        <v>3.8603050918517468E-3</v>
      </c>
      <c r="AI126">
        <v>4.1263582376379927E-3</v>
      </c>
      <c r="AJ126">
        <v>3.9197378429417402E-3</v>
      </c>
      <c r="AK126">
        <v>3.9197378429417402E-3</v>
      </c>
    </row>
    <row r="127" spans="2:37" x14ac:dyDescent="0.3">
      <c r="B127" t="s">
        <v>955</v>
      </c>
      <c r="C127">
        <v>3.2651108983810379E-4</v>
      </c>
      <c r="D127">
        <v>2.188648713023427E-4</v>
      </c>
      <c r="E127">
        <v>6.6422998771854022E-4</v>
      </c>
      <c r="F127">
        <v>8.7303708640479696E-4</v>
      </c>
      <c r="G127">
        <v>5.2357417482071645E-4</v>
      </c>
      <c r="H127">
        <v>1.0720255486584645E-3</v>
      </c>
      <c r="I127">
        <v>3.0078770923435924E-4</v>
      </c>
      <c r="J127">
        <v>5.7279620066595963E-4</v>
      </c>
      <c r="K127">
        <v>1.0154925114115379E-3</v>
      </c>
      <c r="L127">
        <v>1.1602667704083802E-3</v>
      </c>
      <c r="M127">
        <v>4.0336728155361806E-4</v>
      </c>
      <c r="N127">
        <v>8.0769516977993987E-4</v>
      </c>
      <c r="O127">
        <v>7.9181141910176448E-4</v>
      </c>
      <c r="P127">
        <v>4.2920487933869082E-4</v>
      </c>
      <c r="Q127">
        <v>5.9638543273672412E-4</v>
      </c>
      <c r="R127">
        <v>4.2564337672228191E-4</v>
      </c>
      <c r="S127">
        <v>8.3116631613944583E-4</v>
      </c>
      <c r="T127">
        <v>8.0017115245672099E-4</v>
      </c>
      <c r="U127">
        <v>5.5908228596319087E-4</v>
      </c>
      <c r="V127">
        <v>6.5252166380051931E-4</v>
      </c>
      <c r="W127">
        <v>1.0211368814589073E-3</v>
      </c>
      <c r="X127">
        <v>6.3406247681831586E-4</v>
      </c>
      <c r="Y127">
        <v>1.1578162837385594E-3</v>
      </c>
      <c r="Z127">
        <v>4.2655709772706583E-3</v>
      </c>
      <c r="AA127">
        <v>8.6912176405005189E-4</v>
      </c>
      <c r="AB127">
        <v>7.4883459294798269E-4</v>
      </c>
      <c r="AC127">
        <v>1.2092454163800204E-3</v>
      </c>
      <c r="AD127">
        <v>1.0013073597116275</v>
      </c>
      <c r="AE127">
        <v>2.7531944376653662E-3</v>
      </c>
      <c r="AF127">
        <v>1.2662044140240626E-3</v>
      </c>
      <c r="AG127">
        <v>1.8872721566371552E-3</v>
      </c>
      <c r="AH127">
        <v>1.1741074341592805E-3</v>
      </c>
      <c r="AI127">
        <v>4.4227163989188772E-3</v>
      </c>
      <c r="AJ127">
        <v>1.08211208558968E-3</v>
      </c>
      <c r="AK127">
        <v>1.08211208558968E-3</v>
      </c>
    </row>
    <row r="128" spans="2:37" x14ac:dyDescent="0.3">
      <c r="B128" t="s">
        <v>956</v>
      </c>
      <c r="C128">
        <v>3.130620255320965E-2</v>
      </c>
      <c r="D128">
        <v>3.7409553919566241E-2</v>
      </c>
      <c r="E128">
        <v>6.1507884277153611E-2</v>
      </c>
      <c r="F128">
        <v>7.8977857676415256E-2</v>
      </c>
      <c r="G128">
        <v>4.860313195301897E-2</v>
      </c>
      <c r="H128">
        <v>0.10597234095471582</v>
      </c>
      <c r="I128">
        <v>4.0359476928541006E-2</v>
      </c>
      <c r="J128">
        <v>7.541551681849587E-2</v>
      </c>
      <c r="K128">
        <v>9.0528531922561731E-2</v>
      </c>
      <c r="L128">
        <v>7.3725772618749241E-2</v>
      </c>
      <c r="M128">
        <v>4.8740708404236117E-2</v>
      </c>
      <c r="N128">
        <v>7.8754655732254028E-2</v>
      </c>
      <c r="O128">
        <v>8.3974534044706145E-2</v>
      </c>
      <c r="P128">
        <v>6.2296701553604152E-2</v>
      </c>
      <c r="Q128">
        <v>6.6280916928291481E-2</v>
      </c>
      <c r="R128">
        <v>4.2260824893027904E-2</v>
      </c>
      <c r="S128">
        <v>0.10024325156006079</v>
      </c>
      <c r="T128">
        <v>7.0964207231511423E-2</v>
      </c>
      <c r="U128">
        <v>7.06792211527906E-2</v>
      </c>
      <c r="V128">
        <v>8.1168563158222101E-2</v>
      </c>
      <c r="W128">
        <v>0.10238360439317616</v>
      </c>
      <c r="X128">
        <v>9.8794606288902631E-2</v>
      </c>
      <c r="Y128">
        <v>8.6224504908230207E-2</v>
      </c>
      <c r="Z128">
        <v>0.10915087449025472</v>
      </c>
      <c r="AA128">
        <v>0.12930053358717783</v>
      </c>
      <c r="AB128">
        <v>2.5466047595130027E-2</v>
      </c>
      <c r="AC128">
        <v>5.2164488838703678E-2</v>
      </c>
      <c r="AD128">
        <v>0.26910124782118316</v>
      </c>
      <c r="AE128">
        <v>1.1652566509921987</v>
      </c>
      <c r="AF128">
        <v>0.12741380204083141</v>
      </c>
      <c r="AG128">
        <v>0.10047084964727512</v>
      </c>
      <c r="AH128">
        <v>0.12016012897107445</v>
      </c>
      <c r="AI128">
        <v>0.15174842726115803</v>
      </c>
      <c r="AJ128">
        <v>8.3214307463043452E-2</v>
      </c>
      <c r="AK128">
        <v>8.3214307463043452E-2</v>
      </c>
    </row>
    <row r="129" spans="2:40" x14ac:dyDescent="0.3">
      <c r="B129" t="s">
        <v>957</v>
      </c>
      <c r="C129">
        <v>1.6840377347640087E-2</v>
      </c>
      <c r="D129">
        <v>8.2174376199096854E-3</v>
      </c>
      <c r="E129">
        <v>1.7541289127470768E-2</v>
      </c>
      <c r="F129">
        <v>2.4719390399255244E-2</v>
      </c>
      <c r="G129">
        <v>2.6793922187379561E-2</v>
      </c>
      <c r="H129">
        <v>2.5433347404225141E-2</v>
      </c>
      <c r="I129">
        <v>1.111596066318131E-2</v>
      </c>
      <c r="J129">
        <v>1.5845426229662143E-2</v>
      </c>
      <c r="K129">
        <v>2.1275736937161331E-2</v>
      </c>
      <c r="L129">
        <v>1.9574004737114209E-2</v>
      </c>
      <c r="M129">
        <v>1.2223482064138154E-2</v>
      </c>
      <c r="N129">
        <v>2.2158649343962316E-2</v>
      </c>
      <c r="O129">
        <v>2.0712194990081572E-2</v>
      </c>
      <c r="P129">
        <v>1.3776890965059276E-2</v>
      </c>
      <c r="Q129">
        <v>1.6797782103786817E-2</v>
      </c>
      <c r="R129">
        <v>1.4500472298710576E-2</v>
      </c>
      <c r="S129">
        <v>1.8136213289277312E-2</v>
      </c>
      <c r="T129">
        <v>2.5037089263381863E-2</v>
      </c>
      <c r="U129">
        <v>2.045872219187294E-2</v>
      </c>
      <c r="V129">
        <v>3.3417033311256492E-2</v>
      </c>
      <c r="W129">
        <v>2.217940423588597E-2</v>
      </c>
      <c r="X129">
        <v>2.5506283363552176E-2</v>
      </c>
      <c r="Y129">
        <v>3.128662363233644E-2</v>
      </c>
      <c r="Z129">
        <v>2.4310400965088522E-2</v>
      </c>
      <c r="AA129">
        <v>2.8694511083428093E-2</v>
      </c>
      <c r="AB129">
        <v>3.1548536442019505E-3</v>
      </c>
      <c r="AC129">
        <v>7.8750867858427172E-3</v>
      </c>
      <c r="AD129">
        <v>5.4712819082071255E-2</v>
      </c>
      <c r="AE129">
        <v>4.2714891764016376E-2</v>
      </c>
      <c r="AF129">
        <v>1.0819915333040782</v>
      </c>
      <c r="AG129">
        <v>8.4909922937935742E-2</v>
      </c>
      <c r="AH129">
        <v>6.1791242324547566E-2</v>
      </c>
      <c r="AI129">
        <v>2.0734694516280697E-2</v>
      </c>
      <c r="AJ129">
        <v>0.10621674653208026</v>
      </c>
      <c r="AK129">
        <v>0.10621674653208026</v>
      </c>
    </row>
    <row r="130" spans="2:40" x14ac:dyDescent="0.3">
      <c r="B130" t="s">
        <v>958</v>
      </c>
      <c r="C130">
        <v>1.5209274425814132E-2</v>
      </c>
      <c r="D130">
        <v>7.4468815026255486E-3</v>
      </c>
      <c r="E130">
        <v>1.5887758835549524E-2</v>
      </c>
      <c r="F130">
        <v>2.2378582045678368E-2</v>
      </c>
      <c r="G130">
        <v>2.4157565553238607E-2</v>
      </c>
      <c r="H130">
        <v>2.3066275249640441E-2</v>
      </c>
      <c r="I130">
        <v>1.0066213301014506E-2</v>
      </c>
      <c r="J130">
        <v>1.4365470367372754E-2</v>
      </c>
      <c r="K130">
        <v>1.9317182026292061E-2</v>
      </c>
      <c r="L130">
        <v>1.7768779972111681E-2</v>
      </c>
      <c r="M130">
        <v>1.1140346014559268E-2</v>
      </c>
      <c r="N130">
        <v>2.0171952140611338E-2</v>
      </c>
      <c r="O130">
        <v>1.892005040990399E-2</v>
      </c>
      <c r="P130">
        <v>1.2546022431142872E-2</v>
      </c>
      <c r="Q130">
        <v>1.529479543334113E-2</v>
      </c>
      <c r="R130">
        <v>1.3169339217484793E-2</v>
      </c>
      <c r="S130">
        <v>1.658191721586294E-2</v>
      </c>
      <c r="T130">
        <v>2.2673820956158792E-2</v>
      </c>
      <c r="U130">
        <v>1.9767034511937058E-2</v>
      </c>
      <c r="V130">
        <v>3.0183723695908146E-2</v>
      </c>
      <c r="W130">
        <v>1.9938492536441026E-2</v>
      </c>
      <c r="X130">
        <v>2.3077577130291741E-2</v>
      </c>
      <c r="Y130">
        <v>2.9837700533756329E-2</v>
      </c>
      <c r="Z130">
        <v>2.2073630331184393E-2</v>
      </c>
      <c r="AA130">
        <v>2.7845248090256524E-2</v>
      </c>
      <c r="AB130">
        <v>2.9248059591750306E-3</v>
      </c>
      <c r="AC130">
        <v>7.2427786649763726E-3</v>
      </c>
      <c r="AD130">
        <v>5.3747546739708434E-2</v>
      </c>
      <c r="AE130">
        <v>3.951566699110786E-2</v>
      </c>
      <c r="AF130">
        <v>7.3997101833455259E-2</v>
      </c>
      <c r="AG130">
        <v>1.0771703866394489</v>
      </c>
      <c r="AH130">
        <v>5.5655937319605213E-2</v>
      </c>
      <c r="AI130">
        <v>1.9913101313369708E-2</v>
      </c>
      <c r="AJ130">
        <v>9.5378703330635209E-2</v>
      </c>
      <c r="AK130">
        <v>9.5378703330635209E-2</v>
      </c>
    </row>
    <row r="131" spans="2:40" x14ac:dyDescent="0.3">
      <c r="B131" t="s">
        <v>959</v>
      </c>
      <c r="C131">
        <v>1.0985709434591954E-2</v>
      </c>
      <c r="D131">
        <v>5.3653110260995203E-3</v>
      </c>
      <c r="E131">
        <v>1.1434561763648125E-2</v>
      </c>
      <c r="F131">
        <v>1.6120212873462453E-2</v>
      </c>
      <c r="G131">
        <v>1.7484408116937557E-2</v>
      </c>
      <c r="H131">
        <v>1.6599521585704859E-2</v>
      </c>
      <c r="I131">
        <v>7.2445369330987174E-3</v>
      </c>
      <c r="J131">
        <v>1.0331720087443343E-2</v>
      </c>
      <c r="K131">
        <v>1.3878321760691341E-2</v>
      </c>
      <c r="L131">
        <v>1.2775706058242579E-2</v>
      </c>
      <c r="M131">
        <v>7.9713910576832414E-3</v>
      </c>
      <c r="N131">
        <v>1.4462508697282826E-2</v>
      </c>
      <c r="O131">
        <v>1.3518655545376949E-2</v>
      </c>
      <c r="P131">
        <v>8.9793417674542565E-3</v>
      </c>
      <c r="Q131">
        <v>1.0960750829040003E-2</v>
      </c>
      <c r="R131">
        <v>9.4599527943713384E-3</v>
      </c>
      <c r="S131">
        <v>1.183503008032704E-2</v>
      </c>
      <c r="T131">
        <v>1.6337908820948533E-2</v>
      </c>
      <c r="U131">
        <v>1.334445203502325E-2</v>
      </c>
      <c r="V131">
        <v>2.1817212869410865E-2</v>
      </c>
      <c r="W131">
        <v>1.4334481851426013E-2</v>
      </c>
      <c r="X131">
        <v>1.6653962057336706E-2</v>
      </c>
      <c r="Y131">
        <v>2.0430084228977921E-2</v>
      </c>
      <c r="Z131">
        <v>1.5875386334174207E-2</v>
      </c>
      <c r="AA131">
        <v>1.8742807513061864E-2</v>
      </c>
      <c r="AB131">
        <v>2.0596041335263849E-3</v>
      </c>
      <c r="AC131">
        <v>5.1386649882053659E-3</v>
      </c>
      <c r="AD131">
        <v>3.5741666943595513E-2</v>
      </c>
      <c r="AE131">
        <v>2.7902224571432644E-2</v>
      </c>
      <c r="AF131">
        <v>5.3557753815923655E-2</v>
      </c>
      <c r="AG131">
        <v>5.5469722360766055E-2</v>
      </c>
      <c r="AH131">
        <v>1.0403587111680719</v>
      </c>
      <c r="AI131">
        <v>1.3538715497239081E-2</v>
      </c>
      <c r="AJ131">
        <v>6.9391476024730323E-2</v>
      </c>
      <c r="AK131">
        <v>6.9391476024730323E-2</v>
      </c>
    </row>
    <row r="132" spans="2:40" x14ac:dyDescent="0.3">
      <c r="B132" t="s">
        <v>960</v>
      </c>
      <c r="C132">
        <v>5.0918231525998022E-3</v>
      </c>
      <c r="D132">
        <v>2.8658273564878337E-3</v>
      </c>
      <c r="E132">
        <v>5.4053335003459105E-3</v>
      </c>
      <c r="F132">
        <v>7.507292309845837E-3</v>
      </c>
      <c r="G132">
        <v>7.9118212060932617E-3</v>
      </c>
      <c r="H132">
        <v>8.1439851954015485E-3</v>
      </c>
      <c r="I132">
        <v>3.5281932565364546E-3</v>
      </c>
      <c r="J132">
        <v>5.0286007010421534E-3</v>
      </c>
      <c r="K132">
        <v>6.7531435322505011E-3</v>
      </c>
      <c r="L132">
        <v>6.216379126215016E-3</v>
      </c>
      <c r="M132">
        <v>3.9805581237276023E-3</v>
      </c>
      <c r="N132">
        <v>6.8669259515500205E-3</v>
      </c>
      <c r="O132">
        <v>6.3853370959686103E-3</v>
      </c>
      <c r="P132">
        <v>4.3028658748734908E-3</v>
      </c>
      <c r="Q132">
        <v>5.1824049880395892E-3</v>
      </c>
      <c r="R132">
        <v>4.438378637922763E-3</v>
      </c>
      <c r="S132">
        <v>6.2229820925766227E-3</v>
      </c>
      <c r="T132">
        <v>7.5708553914823427E-3</v>
      </c>
      <c r="U132">
        <v>6.5598769557914313E-3</v>
      </c>
      <c r="V132">
        <v>1.018766959053097E-2</v>
      </c>
      <c r="W132">
        <v>6.9124318254184967E-3</v>
      </c>
      <c r="X132">
        <v>1.1524600898966253E-2</v>
      </c>
      <c r="Y132">
        <v>9.6822526740072256E-3</v>
      </c>
      <c r="Z132">
        <v>8.2787078535303295E-3</v>
      </c>
      <c r="AA132">
        <v>1.3419886350189739E-2</v>
      </c>
      <c r="AB132">
        <v>1.1177847725570044E-3</v>
      </c>
      <c r="AC132">
        <v>4.1612830348129182E-3</v>
      </c>
      <c r="AD132">
        <v>1.6550696758114349E-2</v>
      </c>
      <c r="AE132">
        <v>1.4838052385572566E-2</v>
      </c>
      <c r="AF132">
        <v>2.9570517120088763E-2</v>
      </c>
      <c r="AG132">
        <v>2.5521344211845615E-2</v>
      </c>
      <c r="AH132">
        <v>2.0668927600361112E-2</v>
      </c>
      <c r="AI132">
        <v>1.023925578309467</v>
      </c>
      <c r="AJ132">
        <v>3.0232741169047991E-2</v>
      </c>
      <c r="AK132">
        <v>3.0232741169047991E-2</v>
      </c>
    </row>
    <row r="133" spans="2:40" x14ac:dyDescent="0.3">
      <c r="B133" t="s">
        <v>961</v>
      </c>
      <c r="C133">
        <v>1.3102404944646559E-3</v>
      </c>
      <c r="D133">
        <v>6.3990840224279215E-4</v>
      </c>
      <c r="E133">
        <v>1.3637740874534105E-3</v>
      </c>
      <c r="F133">
        <v>1.9226210024901747E-3</v>
      </c>
      <c r="G133">
        <v>2.0853254560349666E-3</v>
      </c>
      <c r="H133">
        <v>1.9797870587989481E-3</v>
      </c>
      <c r="I133">
        <v>8.6403938770689788E-4</v>
      </c>
      <c r="J133">
        <v>1.2322406774583506E-3</v>
      </c>
      <c r="K133">
        <v>1.6552357655491938E-3</v>
      </c>
      <c r="L133">
        <v>1.5237293069283336E-3</v>
      </c>
      <c r="M133">
        <v>9.5072962043784171E-4</v>
      </c>
      <c r="N133">
        <v>1.724910408340058E-3</v>
      </c>
      <c r="O133">
        <v>1.6123391968203794E-3</v>
      </c>
      <c r="P133">
        <v>1.070945601411075E-3</v>
      </c>
      <c r="Q133">
        <v>1.3072637385369444E-3</v>
      </c>
      <c r="R133">
        <v>1.1282669818191663E-3</v>
      </c>
      <c r="S133">
        <v>1.411537029700053E-3</v>
      </c>
      <c r="T133">
        <v>1.9485851013565586E-3</v>
      </c>
      <c r="U133">
        <v>1.5915623416794086E-3</v>
      </c>
      <c r="V133">
        <v>2.60208919124023E-3</v>
      </c>
      <c r="W133">
        <v>1.7096409385967584E-3</v>
      </c>
      <c r="X133">
        <v>1.9862800496152893E-3</v>
      </c>
      <c r="Y133">
        <v>2.4366495237751447E-3</v>
      </c>
      <c r="Z133">
        <v>1.89342109985257E-3</v>
      </c>
      <c r="AA133">
        <v>2.2354118802963038E-3</v>
      </c>
      <c r="AB133">
        <v>2.4564428491215539E-4</v>
      </c>
      <c r="AC133">
        <v>6.1287684651787765E-4</v>
      </c>
      <c r="AD133">
        <v>4.2628270525441091E-3</v>
      </c>
      <c r="AE133">
        <v>3.3278346507164547E-3</v>
      </c>
      <c r="AF133">
        <v>6.3877110768312062E-3</v>
      </c>
      <c r="AG133">
        <v>6.6157472019909491E-3</v>
      </c>
      <c r="AH133">
        <v>4.8134913809301022E-3</v>
      </c>
      <c r="AI133">
        <v>1.6147317015014165E-3</v>
      </c>
      <c r="AJ133">
        <v>1.0082761629915302</v>
      </c>
      <c r="AK133">
        <v>8.2761629915302799E-3</v>
      </c>
    </row>
    <row r="134" spans="2:40" x14ac:dyDescent="0.3">
      <c r="B134" t="s">
        <v>305</v>
      </c>
      <c r="C134">
        <v>0.21775457767571621</v>
      </c>
      <c r="D134">
        <v>0.10634916602730626</v>
      </c>
      <c r="E134">
        <v>0.22665155878870868</v>
      </c>
      <c r="F134">
        <v>0.31952876299916833</v>
      </c>
      <c r="G134">
        <v>0.3465693251839605</v>
      </c>
      <c r="H134">
        <v>0.32902943902123655</v>
      </c>
      <c r="I134">
        <v>0.14359847124262068</v>
      </c>
      <c r="J134">
        <v>0.20479144817182243</v>
      </c>
      <c r="K134">
        <v>0.27509084523309119</v>
      </c>
      <c r="L134">
        <v>0.25323521378253466</v>
      </c>
      <c r="M134">
        <v>0.1580058988077786</v>
      </c>
      <c r="N134">
        <v>0.28667037775382131</v>
      </c>
      <c r="O134">
        <v>0.26796167753697531</v>
      </c>
      <c r="P134">
        <v>0.17798511657527258</v>
      </c>
      <c r="Q134">
        <v>0.21725985763567704</v>
      </c>
      <c r="R134">
        <v>0.18751160658629376</v>
      </c>
      <c r="S134">
        <v>0.23458949030693488</v>
      </c>
      <c r="T134">
        <v>0.32384384973879016</v>
      </c>
      <c r="U134">
        <v>0.26450868143758355</v>
      </c>
      <c r="V134">
        <v>0.43245254234381847</v>
      </c>
      <c r="W134">
        <v>0.28413267803431841</v>
      </c>
      <c r="X134">
        <v>0.33010853746082675</v>
      </c>
      <c r="Y134">
        <v>0.40495740303781652</v>
      </c>
      <c r="Z134">
        <v>0.31467590392948919</v>
      </c>
      <c r="AA134">
        <v>0.37151284209399094</v>
      </c>
      <c r="AB134">
        <v>4.0824694203452291E-2</v>
      </c>
      <c r="AC134">
        <v>0.10185667398049209</v>
      </c>
      <c r="AD134">
        <v>0.70845780484797893</v>
      </c>
      <c r="AE134">
        <v>0.55306734298229543</v>
      </c>
      <c r="AF134">
        <v>1.0616015408821537</v>
      </c>
      <c r="AG134">
        <v>1.099499858281705</v>
      </c>
      <c r="AH134">
        <v>0.79997510932403015</v>
      </c>
      <c r="AI134">
        <v>0.26835929831621957</v>
      </c>
      <c r="AJ134">
        <v>1.3754515942757579</v>
      </c>
      <c r="AK134">
        <v>1.3754515942757579</v>
      </c>
    </row>
    <row r="141" spans="2:40" x14ac:dyDescent="0.3">
      <c r="B141" t="s">
        <v>14</v>
      </c>
    </row>
    <row r="142" spans="2:40" x14ac:dyDescent="0.3">
      <c r="C142" t="s">
        <v>34</v>
      </c>
      <c r="D142" t="s">
        <v>35</v>
      </c>
      <c r="E142" t="s">
        <v>36</v>
      </c>
      <c r="F142" t="s">
        <v>37</v>
      </c>
      <c r="G142" t="s">
        <v>38</v>
      </c>
      <c r="H142" t="s">
        <v>39</v>
      </c>
      <c r="I142" t="s">
        <v>40</v>
      </c>
      <c r="J142" t="s">
        <v>41</v>
      </c>
      <c r="K142" t="s">
        <v>42</v>
      </c>
      <c r="L142" t="s">
        <v>43</v>
      </c>
      <c r="M142" t="s">
        <v>44</v>
      </c>
      <c r="N142" t="s">
        <v>45</v>
      </c>
      <c r="O142" t="s">
        <v>46</v>
      </c>
      <c r="P142" t="s">
        <v>47</v>
      </c>
      <c r="Q142" t="s">
        <v>48</v>
      </c>
      <c r="R142" t="s">
        <v>49</v>
      </c>
      <c r="S142" t="s">
        <v>50</v>
      </c>
      <c r="T142" t="s">
        <v>51</v>
      </c>
      <c r="U142" t="s">
        <v>52</v>
      </c>
      <c r="V142" t="s">
        <v>53</v>
      </c>
      <c r="W142" t="s">
        <v>54</v>
      </c>
      <c r="X142" t="s">
        <v>55</v>
      </c>
      <c r="Y142" t="s">
        <v>56</v>
      </c>
      <c r="Z142" t="s">
        <v>57</v>
      </c>
      <c r="AA142" t="s">
        <v>58</v>
      </c>
      <c r="AB142" t="s">
        <v>59</v>
      </c>
      <c r="AC142" t="s">
        <v>60</v>
      </c>
      <c r="AD142" t="s">
        <v>61</v>
      </c>
      <c r="AE142" t="s">
        <v>62</v>
      </c>
      <c r="AF142" t="s">
        <v>63</v>
      </c>
      <c r="AG142" t="s">
        <v>64</v>
      </c>
      <c r="AH142" t="s">
        <v>65</v>
      </c>
      <c r="AI142" t="s">
        <v>66</v>
      </c>
      <c r="AJ142" t="s">
        <v>67</v>
      </c>
      <c r="AK142" t="s">
        <v>68</v>
      </c>
      <c r="AL142" t="s">
        <v>69</v>
      </c>
      <c r="AM142" t="s">
        <v>93</v>
      </c>
      <c r="AN142" t="s">
        <v>72</v>
      </c>
    </row>
    <row r="143" spans="2:40" x14ac:dyDescent="0.3">
      <c r="B143" t="s">
        <v>73</v>
      </c>
      <c r="C143">
        <v>1138.4725469369573</v>
      </c>
      <c r="D143">
        <v>20794.013480455229</v>
      </c>
      <c r="E143">
        <v>4312.1405688468203</v>
      </c>
      <c r="F143">
        <v>4638.543428582323</v>
      </c>
      <c r="G143">
        <v>2501.5083082413294</v>
      </c>
      <c r="H143">
        <v>7986.7293253757298</v>
      </c>
      <c r="I143">
        <v>48968.325990852492</v>
      </c>
      <c r="J143">
        <v>13771.408039315686</v>
      </c>
      <c r="K143">
        <v>5914.2417561700067</v>
      </c>
      <c r="L143">
        <v>4453.6397852697164</v>
      </c>
      <c r="M143">
        <v>11244.742028399616</v>
      </c>
      <c r="N143">
        <v>5063.3459117110269</v>
      </c>
      <c r="O143">
        <v>9705.3580508782379</v>
      </c>
      <c r="P143">
        <v>8474.6668897541986</v>
      </c>
      <c r="Q143">
        <v>7549.8534410463044</v>
      </c>
      <c r="R143">
        <v>8474.6668897541986</v>
      </c>
      <c r="S143">
        <v>7549.8534410463044</v>
      </c>
      <c r="T143">
        <v>8050.2509503608617</v>
      </c>
      <c r="U143">
        <v>8050.2509503608617</v>
      </c>
      <c r="V143">
        <v>6929.3444698570902</v>
      </c>
      <c r="W143">
        <v>20203.817257386505</v>
      </c>
      <c r="X143">
        <v>3193.2741709481552</v>
      </c>
      <c r="Y143">
        <v>5316.9517402535621</v>
      </c>
      <c r="Z143">
        <v>1558.5352503984288</v>
      </c>
      <c r="AA143">
        <v>7917.4898883699325</v>
      </c>
      <c r="AB143">
        <v>13416.047084441163</v>
      </c>
      <c r="AC143">
        <v>14321.771708332439</v>
      </c>
      <c r="AD143">
        <v>2536.0190272084546</v>
      </c>
      <c r="AE143">
        <v>2536.0190272084546</v>
      </c>
      <c r="AF143">
        <v>13416.047084441163</v>
      </c>
      <c r="AG143">
        <v>4155.5237831384111</v>
      </c>
      <c r="AH143">
        <v>4155.5237831384111</v>
      </c>
      <c r="AI143">
        <v>1569.6353843528536</v>
      </c>
      <c r="AJ143">
        <v>4477.3976673108236</v>
      </c>
      <c r="AK143">
        <v>2472.759197483897</v>
      </c>
      <c r="AL143">
        <v>1569.6353843528536</v>
      </c>
      <c r="AM143">
        <v>5630.1741672850358</v>
      </c>
      <c r="AN143">
        <v>5630.1741672850358</v>
      </c>
    </row>
    <row r="144" spans="2:40" x14ac:dyDescent="0.3">
      <c r="B144" t="s">
        <v>97</v>
      </c>
      <c r="C144">
        <f>C143*(pv_dollar_yr/'Default-Data'!$F$19)</f>
        <v>1449.2175495691874</v>
      </c>
      <c r="D144">
        <f>D143*(pv_dollar_yr/'Default-Data'!$F$19)</f>
        <v>26469.719751198092</v>
      </c>
      <c r="E144">
        <f>E143*(pv_dollar_yr/'Default-Data'!$F$19)</f>
        <v>5489.1352500291077</v>
      </c>
      <c r="F144">
        <f>F143*(pv_dollar_yr/'Default-Data'!$F$19)</f>
        <v>5904.6294609619381</v>
      </c>
      <c r="G144">
        <f>G143*(pv_dollar_yr/'Default-Data'!$F$19)</f>
        <v>3184.2926300244017</v>
      </c>
      <c r="H144">
        <f>H143*(pv_dollar_yr/'Default-Data'!$F$19)</f>
        <v>10166.699524845302</v>
      </c>
      <c r="I144">
        <f>I143*(pv_dollar_yr/'Default-Data'!$F$19)</f>
        <v>62334.18415744909</v>
      </c>
      <c r="J144">
        <f>J143*(pv_dollar_yr/'Default-Data'!$F$19)</f>
        <v>17530.300810986217</v>
      </c>
      <c r="K144">
        <f>K143*(pv_dollar_yr/'Default-Data'!$F$19)</f>
        <v>7528.5284379466757</v>
      </c>
      <c r="L144">
        <f>L143*(pv_dollar_yr/'Default-Data'!$F$19)</f>
        <v>5669.2565434604421</v>
      </c>
      <c r="M144">
        <f>M143*(pv_dollar_yr/'Default-Data'!$F$19)</f>
        <v>14313.983707186693</v>
      </c>
      <c r="N144">
        <f>N143*(pv_dollar_yr/'Default-Data'!$F$19)</f>
        <v>6445.3813792291221</v>
      </c>
      <c r="O144">
        <f>O143*(pv_dollar_yr/'Default-Data'!$F$19)</f>
        <v>12354.42633204242</v>
      </c>
      <c r="P144">
        <f>P143*(pv_dollar_yr/'Default-Data'!$F$19)</f>
        <v>10787.819184949392</v>
      </c>
      <c r="Q144">
        <f>Q143*(pv_dollar_yr/'Default-Data'!$F$19)</f>
        <v>9610.578781962935</v>
      </c>
      <c r="R144">
        <f>R143*(pv_dollar_yr/'Default-Data'!$F$19)</f>
        <v>10787.819184949392</v>
      </c>
      <c r="S144">
        <f>S143*(pv_dollar_yr/'Default-Data'!$F$19)</f>
        <v>9610.578781962935</v>
      </c>
      <c r="T144">
        <f>T143*(pv_dollar_yr/'Default-Data'!$F$19)</f>
        <v>10247.559317163776</v>
      </c>
      <c r="U144">
        <f>U143*(pv_dollar_yr/'Default-Data'!$F$19)</f>
        <v>10247.559317163776</v>
      </c>
      <c r="V144">
        <f>V143*(pv_dollar_yr/'Default-Data'!$F$19)</f>
        <v>8820.7024752114394</v>
      </c>
      <c r="W144">
        <f>W143*(pv_dollar_yr/'Default-Data'!$F$19)</f>
        <v>25718.430028435891</v>
      </c>
      <c r="X144">
        <f>X143*(pv_dollar_yr/'Default-Data'!$F$19)</f>
        <v>4064.8753292953356</v>
      </c>
      <c r="Y144">
        <f>Y143*(pv_dollar_yr/'Default-Data'!$F$19)</f>
        <v>6768.2086783025252</v>
      </c>
      <c r="Z144">
        <f>Z143*(pv_dollar_yr/'Default-Data'!$F$19)</f>
        <v>1983.9359698013725</v>
      </c>
      <c r="AA144">
        <f>AA143*(pv_dollar_yr/'Default-Data'!$F$19)</f>
        <v>10078.561249134515</v>
      </c>
      <c r="AB144">
        <f>AB143*(pv_dollar_yr/'Default-Data'!$F$19)</f>
        <v>17077.944420292904</v>
      </c>
      <c r="AC144">
        <f>AC143*(pv_dollar_yr/'Default-Data'!$F$19)</f>
        <v>18230.885721821604</v>
      </c>
      <c r="AD144">
        <f>AD143*(pv_dollar_yr/'Default-Data'!$F$19)</f>
        <v>3228.2230170240432</v>
      </c>
      <c r="AE144">
        <f>AE143*(pv_dollar_yr/'Default-Data'!$F$19)</f>
        <v>3228.2230170240432</v>
      </c>
      <c r="AF144">
        <f>AF143*(pv_dollar_yr/'Default-Data'!$F$19)</f>
        <v>17077.944420292904</v>
      </c>
      <c r="AG144">
        <f>AG143*(pv_dollar_yr/'Default-Data'!$F$19)</f>
        <v>5289.7700611043447</v>
      </c>
      <c r="AH144">
        <f>AH143*(pv_dollar_yr/'Default-Data'!$F$19)</f>
        <v>5289.7700611043447</v>
      </c>
      <c r="AI144">
        <f>AI143*(pv_dollar_yr/'Default-Data'!$F$19)</f>
        <v>1998.0658747978537</v>
      </c>
      <c r="AJ144">
        <f>AJ143*(pv_dollar_yr/'Default-Data'!$F$19)</f>
        <v>5699.4991168867418</v>
      </c>
      <c r="AK144">
        <f>AK143*(pv_dollar_yr/'Default-Data'!$F$19)</f>
        <v>3147.6964767343861</v>
      </c>
      <c r="AL144">
        <f>AL143*(pv_dollar_yr/'Default-Data'!$F$19)</f>
        <v>1998.0658747978537</v>
      </c>
      <c r="AM144">
        <f>AM143*(pv_dollar_yr/'Default-Data'!$F$19)</f>
        <v>7166.9248699172904</v>
      </c>
      <c r="AN144">
        <f>AN143*(pv_dollar_yr/'Default-Data'!$F$19)</f>
        <v>7166.9248699172904</v>
      </c>
    </row>
    <row r="145" spans="2:40" x14ac:dyDescent="0.3">
      <c r="B145" t="s">
        <v>98</v>
      </c>
      <c r="C145">
        <f>C143*(wind_dollar_yr/'Default-Data'!$F$19)</f>
        <v>1449.2175495691874</v>
      </c>
      <c r="D145">
        <f>D143*(wind_dollar_yr/'Default-Data'!$F$19)</f>
        <v>26469.719751198092</v>
      </c>
      <c r="E145">
        <f>E143*(wind_dollar_yr/'Default-Data'!$F$19)</f>
        <v>5489.1352500291077</v>
      </c>
      <c r="F145">
        <f>F143*(wind_dollar_yr/'Default-Data'!$F$19)</f>
        <v>5904.6294609619381</v>
      </c>
      <c r="G145">
        <f>G143*(wind_dollar_yr/'Default-Data'!$F$19)</f>
        <v>3184.2926300244017</v>
      </c>
      <c r="H145">
        <f>H143*(wind_dollar_yr/'Default-Data'!$F$19)</f>
        <v>10166.699524845302</v>
      </c>
      <c r="I145">
        <f>I143*(wind_dollar_yr/'Default-Data'!$F$19)</f>
        <v>62334.18415744909</v>
      </c>
      <c r="J145">
        <f>J143*(wind_dollar_yr/'Default-Data'!$F$19)</f>
        <v>17530.300810986217</v>
      </c>
      <c r="K145">
        <f>K143*(wind_dollar_yr/'Default-Data'!$F$19)</f>
        <v>7528.5284379466757</v>
      </c>
      <c r="L145">
        <f>L143*(wind_dollar_yr/'Default-Data'!$F$19)</f>
        <v>5669.2565434604421</v>
      </c>
      <c r="M145">
        <f>M143*(wind_dollar_yr/'Default-Data'!$F$19)</f>
        <v>14313.983707186693</v>
      </c>
      <c r="N145">
        <f>N143*(wind_dollar_yr/'Default-Data'!$F$19)</f>
        <v>6445.3813792291221</v>
      </c>
      <c r="O145">
        <f>O143*(wind_dollar_yr/'Default-Data'!$F$19)</f>
        <v>12354.42633204242</v>
      </c>
      <c r="P145">
        <f>P143*(wind_dollar_yr/'Default-Data'!$F$19)</f>
        <v>10787.819184949392</v>
      </c>
      <c r="Q145">
        <f>Q143*(wind_dollar_yr/'Default-Data'!$F$19)</f>
        <v>9610.578781962935</v>
      </c>
      <c r="R145">
        <f>R143*(wind_dollar_yr/'Default-Data'!$F$19)</f>
        <v>10787.819184949392</v>
      </c>
      <c r="S145">
        <f>S143*(wind_dollar_yr/'Default-Data'!$F$19)</f>
        <v>9610.578781962935</v>
      </c>
      <c r="T145">
        <f>T143*(wind_dollar_yr/'Default-Data'!$F$19)</f>
        <v>10247.559317163776</v>
      </c>
      <c r="U145">
        <f>U143*(wind_dollar_yr/'Default-Data'!$F$19)</f>
        <v>10247.559317163776</v>
      </c>
      <c r="V145">
        <f>V143*(wind_dollar_yr/'Default-Data'!$F$19)</f>
        <v>8820.7024752114394</v>
      </c>
      <c r="W145">
        <f>W143*(wind_dollar_yr/'Default-Data'!$F$19)</f>
        <v>25718.430028435891</v>
      </c>
      <c r="X145">
        <f>X143*(wind_dollar_yr/'Default-Data'!$F$19)</f>
        <v>4064.8753292953356</v>
      </c>
      <c r="Y145">
        <f>Y143*(wind_dollar_yr/'Default-Data'!$F$19)</f>
        <v>6768.2086783025252</v>
      </c>
      <c r="Z145">
        <f>Z143*(wind_dollar_yr/'Default-Data'!$F$19)</f>
        <v>1983.9359698013725</v>
      </c>
      <c r="AA145">
        <f>AA143*(wind_dollar_yr/'Default-Data'!$F$19)</f>
        <v>10078.561249134515</v>
      </c>
      <c r="AB145">
        <f>AB143*(wind_dollar_yr/'Default-Data'!$F$19)</f>
        <v>17077.944420292904</v>
      </c>
      <c r="AC145">
        <f>AC143*(wind_dollar_yr/'Default-Data'!$F$19)</f>
        <v>18230.885721821604</v>
      </c>
      <c r="AD145">
        <f>AD143*(wind_dollar_yr/'Default-Data'!$F$19)</f>
        <v>3228.2230170240432</v>
      </c>
      <c r="AE145">
        <f>AE143*(wind_dollar_yr/'Default-Data'!$F$19)</f>
        <v>3228.2230170240432</v>
      </c>
      <c r="AF145">
        <f>AF143*(wind_dollar_yr/'Default-Data'!$F$19)</f>
        <v>17077.944420292904</v>
      </c>
      <c r="AG145">
        <f>AG143*(wind_dollar_yr/'Default-Data'!$F$19)</f>
        <v>5289.7700611043447</v>
      </c>
      <c r="AH145">
        <f>AH143*(wind_dollar_yr/'Default-Data'!$F$19)</f>
        <v>5289.7700611043447</v>
      </c>
      <c r="AI145">
        <f>AI143*(wind_dollar_yr/'Default-Data'!$F$19)</f>
        <v>1998.0658747978537</v>
      </c>
      <c r="AJ145">
        <f>AJ143*(wind_dollar_yr/'Default-Data'!$F$19)</f>
        <v>5699.4991168867418</v>
      </c>
      <c r="AK145">
        <f>AK143*(wind_dollar_yr/'Default-Data'!$F$19)</f>
        <v>3147.6964767343861</v>
      </c>
      <c r="AL145">
        <f>AL143*(wind_dollar_yr/'Default-Data'!$F$19)</f>
        <v>1998.0658747978537</v>
      </c>
      <c r="AM145">
        <f>AM143*(wind_dollar_yr/'Default-Data'!$F$19)</f>
        <v>7166.9248699172904</v>
      </c>
      <c r="AN145">
        <f>AN143*(wind_dollar_yr/'Default-Data'!$F$19)</f>
        <v>7166.9248699172904</v>
      </c>
    </row>
    <row r="148" spans="2:40" x14ac:dyDescent="0.3">
      <c r="B148" s="1"/>
    </row>
    <row r="151" spans="2:40" x14ac:dyDescent="0.3">
      <c r="C151" s="4"/>
      <c r="D151" s="4"/>
      <c r="E151" s="4"/>
      <c r="F151" s="4"/>
      <c r="G151" s="4"/>
      <c r="H151" s="4"/>
      <c r="I151" s="17"/>
      <c r="J151" s="17"/>
      <c r="R151" s="17"/>
      <c r="S151" s="18"/>
      <c r="T151" s="18"/>
      <c r="U151" s="18"/>
      <c r="W151" s="17"/>
      <c r="X151" s="18"/>
      <c r="Y151" s="18"/>
      <c r="Z151" s="18"/>
    </row>
    <row r="152" spans="2:40" x14ac:dyDescent="0.3">
      <c r="C152" s="4"/>
      <c r="D152" s="4"/>
      <c r="E152" s="4"/>
      <c r="F152" s="4"/>
      <c r="G152" s="4"/>
      <c r="H152" s="4"/>
      <c r="I152" s="17"/>
      <c r="J152" s="17"/>
      <c r="R152" s="17"/>
      <c r="S152" s="18"/>
      <c r="T152" s="18"/>
      <c r="U152" s="18"/>
      <c r="W152" s="17"/>
      <c r="X152" s="18"/>
      <c r="Y152" s="18"/>
      <c r="Z152" s="18"/>
    </row>
    <row r="153" spans="2:40" x14ac:dyDescent="0.3">
      <c r="C153" s="4"/>
      <c r="D153" s="4"/>
      <c r="E153" s="4"/>
      <c r="F153" s="4"/>
      <c r="G153" s="4"/>
      <c r="H153" s="4"/>
      <c r="I153" s="17"/>
      <c r="J153" s="17"/>
      <c r="R153" s="17"/>
      <c r="S153" s="18"/>
      <c r="T153" s="18"/>
      <c r="U153" s="18"/>
      <c r="W153" s="17"/>
      <c r="X153" s="18"/>
      <c r="Y153" s="18"/>
      <c r="Z153" s="18"/>
    </row>
    <row r="154" spans="2:40" x14ac:dyDescent="0.3">
      <c r="C154" s="4"/>
      <c r="D154" s="4"/>
      <c r="E154" s="4"/>
      <c r="F154" s="4"/>
      <c r="G154" s="4"/>
      <c r="H154" s="4"/>
      <c r="I154" s="17"/>
      <c r="J154" s="17"/>
      <c r="R154" s="17"/>
      <c r="S154" s="18"/>
      <c r="T154" s="18"/>
      <c r="U154" s="18"/>
      <c r="W154" s="17"/>
      <c r="X154" s="18"/>
      <c r="Y154" s="18"/>
      <c r="Z154" s="18"/>
    </row>
    <row r="155" spans="2:40" x14ac:dyDescent="0.3">
      <c r="C155" s="4"/>
      <c r="D155" s="4"/>
      <c r="E155" s="4"/>
      <c r="F155" s="4"/>
      <c r="G155" s="4"/>
      <c r="H155" s="4"/>
      <c r="I155" s="17"/>
      <c r="J155" s="17"/>
      <c r="R155" s="17"/>
      <c r="S155" s="18"/>
      <c r="T155" s="18"/>
      <c r="U155" s="18"/>
      <c r="W155" s="17"/>
      <c r="X155" s="18"/>
      <c r="Y155" s="18"/>
      <c r="Z155" s="18"/>
    </row>
    <row r="156" spans="2:40" x14ac:dyDescent="0.3">
      <c r="C156" s="4"/>
      <c r="D156" s="4"/>
      <c r="E156" s="4"/>
      <c r="F156" s="4"/>
      <c r="G156" s="4"/>
      <c r="H156" s="4"/>
      <c r="I156" s="17"/>
      <c r="J156" s="17"/>
      <c r="R156" s="17"/>
      <c r="S156" s="18"/>
      <c r="T156" s="18"/>
      <c r="U156" s="18"/>
      <c r="W156" s="17"/>
      <c r="X156" s="18"/>
      <c r="Y156" s="18"/>
      <c r="Z156" s="18"/>
    </row>
    <row r="157" spans="2:40" x14ac:dyDescent="0.3">
      <c r="C157" s="4"/>
      <c r="D157" s="4"/>
      <c r="E157" s="4"/>
      <c r="F157" s="4"/>
      <c r="G157" s="4"/>
      <c r="H157" s="4"/>
      <c r="I157" s="17"/>
      <c r="J157" s="17"/>
      <c r="R157" s="17"/>
      <c r="S157" s="18"/>
      <c r="T157" s="18"/>
      <c r="U157" s="18"/>
      <c r="W157" s="17"/>
      <c r="X157" s="18"/>
      <c r="Y157" s="18"/>
      <c r="Z157" s="18"/>
    </row>
    <row r="158" spans="2:40" x14ac:dyDescent="0.3">
      <c r="C158" s="4"/>
      <c r="D158" s="4"/>
      <c r="E158" s="4"/>
      <c r="F158" s="4"/>
      <c r="G158" s="4"/>
      <c r="H158" s="4"/>
      <c r="I158" s="17"/>
      <c r="J158" s="17"/>
      <c r="R158" s="17"/>
      <c r="S158" s="18"/>
      <c r="T158" s="18"/>
      <c r="U158" s="18"/>
      <c r="W158" s="17"/>
      <c r="X158" s="18"/>
      <c r="Y158" s="18"/>
      <c r="Z158" s="18"/>
    </row>
    <row r="159" spans="2:40" x14ac:dyDescent="0.3">
      <c r="C159" s="4"/>
      <c r="D159" s="4"/>
      <c r="E159" s="4"/>
      <c r="F159" s="4"/>
      <c r="G159" s="4"/>
      <c r="H159" s="4"/>
      <c r="I159" s="17"/>
      <c r="J159" s="17"/>
      <c r="R159" s="17"/>
      <c r="S159" s="18"/>
      <c r="T159" s="18"/>
      <c r="U159" s="18"/>
      <c r="W159" s="17"/>
      <c r="X159" s="18"/>
      <c r="Y159" s="18"/>
      <c r="Z159" s="18"/>
    </row>
    <row r="160" spans="2:40" x14ac:dyDescent="0.3">
      <c r="C160" s="4"/>
      <c r="D160" s="4"/>
      <c r="E160" s="4"/>
      <c r="F160" s="4"/>
      <c r="G160" s="4"/>
      <c r="H160" s="4"/>
      <c r="I160" s="17"/>
      <c r="J160" s="17"/>
      <c r="R160" s="17"/>
      <c r="S160" s="18"/>
      <c r="T160" s="18"/>
      <c r="U160" s="18"/>
      <c r="W160" s="17"/>
      <c r="X160" s="18"/>
      <c r="Y160" s="18"/>
      <c r="Z160" s="18"/>
    </row>
    <row r="161" spans="3:26" x14ac:dyDescent="0.3">
      <c r="C161" s="4"/>
      <c r="D161" s="4"/>
      <c r="E161" s="4"/>
      <c r="F161" s="4"/>
      <c r="G161" s="4"/>
      <c r="H161" s="4"/>
      <c r="I161" s="17"/>
      <c r="J161" s="17"/>
      <c r="R161" s="17"/>
      <c r="S161" s="18"/>
      <c r="T161" s="18"/>
      <c r="U161" s="18"/>
      <c r="W161" s="17"/>
      <c r="X161" s="18"/>
      <c r="Y161" s="18"/>
      <c r="Z161" s="18"/>
    </row>
    <row r="162" spans="3:26" x14ac:dyDescent="0.3">
      <c r="C162" s="4"/>
      <c r="D162" s="4"/>
      <c r="E162" s="4"/>
      <c r="F162" s="4"/>
      <c r="G162" s="4"/>
      <c r="H162" s="4"/>
      <c r="I162" s="17"/>
      <c r="J162" s="17"/>
      <c r="R162" s="17"/>
      <c r="S162" s="18"/>
      <c r="T162" s="18"/>
      <c r="U162" s="18"/>
      <c r="W162" s="17"/>
      <c r="X162" s="18"/>
      <c r="Y162" s="18"/>
      <c r="Z162" s="18"/>
    </row>
    <row r="163" spans="3:26" x14ac:dyDescent="0.3">
      <c r="C163" s="4"/>
      <c r="D163" s="4"/>
      <c r="E163" s="4"/>
      <c r="F163" s="4"/>
      <c r="G163" s="4"/>
      <c r="H163" s="4"/>
      <c r="I163" s="17"/>
      <c r="J163" s="17"/>
      <c r="R163" s="17"/>
      <c r="S163" s="18"/>
      <c r="T163" s="18"/>
      <c r="U163" s="18"/>
      <c r="W163" s="17"/>
      <c r="X163" s="18"/>
      <c r="Y163" s="18"/>
      <c r="Z163" s="18"/>
    </row>
    <row r="164" spans="3:26" x14ac:dyDescent="0.3">
      <c r="C164" s="4"/>
      <c r="D164" s="4"/>
      <c r="E164" s="4"/>
      <c r="F164" s="4"/>
      <c r="G164" s="4"/>
      <c r="H164" s="4"/>
      <c r="I164" s="17"/>
      <c r="J164" s="17"/>
      <c r="R164" s="17"/>
      <c r="S164" s="18"/>
      <c r="T164" s="18"/>
      <c r="U164" s="18"/>
      <c r="W164" s="17"/>
      <c r="X164" s="18"/>
      <c r="Y164" s="18"/>
      <c r="Z164" s="18"/>
    </row>
    <row r="165" spans="3:26" x14ac:dyDescent="0.3">
      <c r="C165" s="4"/>
      <c r="D165" s="4"/>
      <c r="E165" s="4"/>
      <c r="F165" s="4"/>
      <c r="G165" s="4"/>
      <c r="H165" s="4"/>
      <c r="I165" s="17"/>
      <c r="J165" s="17"/>
      <c r="R165" s="17"/>
      <c r="S165" s="18"/>
      <c r="T165" s="18"/>
      <c r="U165" s="18"/>
      <c r="W165" s="17"/>
      <c r="X165" s="18"/>
      <c r="Y165" s="18"/>
      <c r="Z165" s="18"/>
    </row>
    <row r="166" spans="3:26" x14ac:dyDescent="0.3">
      <c r="C166" s="4"/>
      <c r="D166" s="4"/>
      <c r="E166" s="4"/>
      <c r="F166" s="4"/>
      <c r="G166" s="4"/>
      <c r="H166" s="4"/>
      <c r="I166" s="17"/>
      <c r="J166" s="17"/>
      <c r="R166" s="17"/>
      <c r="S166" s="18"/>
      <c r="T166" s="18"/>
      <c r="U166" s="18"/>
      <c r="W166" s="17"/>
      <c r="X166" s="18"/>
      <c r="Y166" s="18"/>
      <c r="Z166" s="18"/>
    </row>
    <row r="167" spans="3:26" x14ac:dyDescent="0.3">
      <c r="C167" s="4"/>
      <c r="D167" s="4"/>
      <c r="E167" s="4"/>
      <c r="F167" s="4"/>
      <c r="G167" s="4"/>
      <c r="H167" s="4"/>
      <c r="I167" s="17"/>
      <c r="J167" s="17"/>
      <c r="R167" s="17"/>
      <c r="S167" s="18"/>
      <c r="T167" s="18"/>
      <c r="U167" s="18"/>
      <c r="W167" s="17"/>
      <c r="X167" s="18"/>
      <c r="Y167" s="18"/>
      <c r="Z167" s="18"/>
    </row>
    <row r="168" spans="3:26" x14ac:dyDescent="0.3">
      <c r="C168" s="4"/>
      <c r="D168" s="4"/>
      <c r="E168" s="4"/>
      <c r="F168" s="4"/>
      <c r="G168" s="4"/>
      <c r="H168" s="4"/>
      <c r="I168" s="17"/>
      <c r="J168" s="17"/>
      <c r="R168" s="17"/>
      <c r="S168" s="18"/>
      <c r="T168" s="18"/>
      <c r="U168" s="18"/>
      <c r="W168" s="17"/>
      <c r="X168" s="18"/>
      <c r="Y168" s="18"/>
      <c r="Z168" s="18"/>
    </row>
    <row r="169" spans="3:26" x14ac:dyDescent="0.3">
      <c r="C169" s="4"/>
      <c r="D169" s="4"/>
      <c r="E169" s="4"/>
      <c r="F169" s="4"/>
      <c r="G169" s="4"/>
      <c r="H169" s="4"/>
      <c r="I169" s="17"/>
      <c r="J169" s="17"/>
      <c r="R169" s="17"/>
      <c r="S169" s="18"/>
      <c r="T169" s="18"/>
      <c r="U169" s="18"/>
      <c r="W169" s="17"/>
      <c r="X169" s="18"/>
      <c r="Y169" s="18"/>
      <c r="Z169" s="18"/>
    </row>
    <row r="170" spans="3:26" x14ac:dyDescent="0.3">
      <c r="C170" s="4"/>
      <c r="D170" s="4"/>
      <c r="E170" s="4"/>
      <c r="F170" s="4"/>
      <c r="G170" s="4"/>
      <c r="H170" s="4"/>
      <c r="I170" s="17"/>
      <c r="J170" s="17"/>
      <c r="R170" s="17"/>
      <c r="S170" s="18"/>
      <c r="T170" s="18"/>
      <c r="U170" s="18"/>
      <c r="W170" s="17"/>
      <c r="X170" s="18"/>
      <c r="Y170" s="18"/>
      <c r="Z170" s="18"/>
    </row>
    <row r="171" spans="3:26" x14ac:dyDescent="0.3">
      <c r="C171" s="4"/>
      <c r="D171" s="4"/>
      <c r="E171" s="4"/>
      <c r="F171" s="4"/>
      <c r="G171" s="4"/>
      <c r="H171" s="4"/>
      <c r="I171" s="17"/>
      <c r="J171" s="17"/>
      <c r="R171" s="17"/>
      <c r="S171" s="18"/>
      <c r="T171" s="18"/>
      <c r="U171" s="18"/>
      <c r="W171" s="17"/>
      <c r="X171" s="18"/>
      <c r="Y171" s="18"/>
      <c r="Z171" s="18"/>
    </row>
    <row r="172" spans="3:26" x14ac:dyDescent="0.3">
      <c r="C172" s="4"/>
      <c r="D172" s="4"/>
      <c r="E172" s="4"/>
      <c r="F172" s="4"/>
      <c r="G172" s="4"/>
      <c r="H172" s="4"/>
      <c r="I172" s="17"/>
      <c r="J172" s="17"/>
      <c r="R172" s="17"/>
      <c r="S172" s="18"/>
      <c r="T172" s="18"/>
      <c r="U172" s="18"/>
      <c r="W172" s="17"/>
      <c r="X172" s="18"/>
      <c r="Y172" s="18"/>
      <c r="Z172" s="18"/>
    </row>
    <row r="173" spans="3:26" x14ac:dyDescent="0.3">
      <c r="C173" s="4"/>
      <c r="D173" s="4"/>
      <c r="E173" s="4"/>
      <c r="F173" s="4"/>
      <c r="G173" s="4"/>
      <c r="H173" s="4"/>
      <c r="I173" s="17"/>
      <c r="J173" s="17"/>
      <c r="R173" s="17"/>
      <c r="S173" s="18"/>
      <c r="T173" s="18"/>
      <c r="U173" s="18"/>
      <c r="W173" s="17"/>
      <c r="X173" s="18"/>
      <c r="Y173" s="18"/>
      <c r="Z173" s="18"/>
    </row>
    <row r="174" spans="3:26" x14ac:dyDescent="0.3">
      <c r="C174" s="4"/>
      <c r="D174" s="4"/>
      <c r="E174" s="4"/>
      <c r="F174" s="4"/>
      <c r="G174" s="4"/>
      <c r="H174" s="4"/>
      <c r="I174" s="17"/>
      <c r="J174" s="17"/>
      <c r="R174" s="17"/>
      <c r="S174" s="18"/>
      <c r="T174" s="18"/>
      <c r="U174" s="18"/>
      <c r="W174" s="17"/>
      <c r="X174" s="18"/>
      <c r="Y174" s="18"/>
      <c r="Z174" s="18"/>
    </row>
    <row r="175" spans="3:26" x14ac:dyDescent="0.3">
      <c r="C175" s="4"/>
      <c r="D175" s="4"/>
      <c r="E175" s="4"/>
      <c r="F175" s="4"/>
      <c r="G175" s="4"/>
      <c r="H175" s="4"/>
      <c r="I175" s="17"/>
      <c r="J175" s="17"/>
      <c r="R175" s="17"/>
      <c r="S175" s="18"/>
      <c r="T175" s="18"/>
      <c r="U175" s="18"/>
      <c r="W175" s="17"/>
      <c r="X175" s="18"/>
      <c r="Y175" s="18"/>
      <c r="Z175" s="18"/>
    </row>
    <row r="176" spans="3:26" x14ac:dyDescent="0.3">
      <c r="C176" s="4"/>
      <c r="D176" s="4"/>
      <c r="E176" s="4"/>
      <c r="F176" s="4"/>
      <c r="G176" s="4"/>
      <c r="H176" s="4"/>
      <c r="I176" s="17"/>
      <c r="J176" s="17"/>
      <c r="R176" s="17"/>
      <c r="S176" s="18"/>
      <c r="T176" s="18"/>
      <c r="U176" s="18"/>
      <c r="W176" s="17"/>
      <c r="X176" s="18"/>
      <c r="Y176" s="18"/>
      <c r="Z176" s="18"/>
    </row>
    <row r="177" spans="3:26" x14ac:dyDescent="0.3">
      <c r="C177" s="4"/>
      <c r="D177" s="4"/>
      <c r="E177" s="4"/>
      <c r="F177" s="4"/>
      <c r="G177" s="4"/>
      <c r="H177" s="4"/>
      <c r="I177" s="17"/>
      <c r="J177" s="17"/>
      <c r="R177" s="17"/>
      <c r="S177" s="18"/>
      <c r="T177" s="18"/>
      <c r="U177" s="18"/>
      <c r="W177" s="17"/>
      <c r="X177" s="18"/>
      <c r="Y177" s="18"/>
      <c r="Z177" s="18"/>
    </row>
    <row r="178" spans="3:26" x14ac:dyDescent="0.3">
      <c r="C178" s="4"/>
      <c r="D178" s="4"/>
      <c r="E178" s="4"/>
      <c r="F178" s="4"/>
      <c r="G178" s="4"/>
      <c r="H178" s="4"/>
      <c r="I178" s="17"/>
      <c r="J178" s="17"/>
      <c r="R178" s="17"/>
      <c r="S178" s="18"/>
      <c r="T178" s="18"/>
      <c r="U178" s="18"/>
      <c r="W178" s="17"/>
      <c r="X178" s="18"/>
      <c r="Y178" s="18"/>
      <c r="Z178" s="18"/>
    </row>
    <row r="179" spans="3:26" x14ac:dyDescent="0.3">
      <c r="C179" s="4"/>
      <c r="D179" s="4"/>
      <c r="E179" s="4"/>
      <c r="F179" s="4"/>
      <c r="G179" s="4"/>
      <c r="H179" s="4"/>
      <c r="I179" s="17"/>
      <c r="J179" s="17"/>
      <c r="R179" s="17"/>
      <c r="S179" s="18"/>
      <c r="T179" s="18"/>
      <c r="U179" s="18"/>
      <c r="W179" s="17"/>
      <c r="X179" s="18"/>
      <c r="Y179" s="18"/>
      <c r="Z179" s="18"/>
    </row>
    <row r="180" spans="3:26" x14ac:dyDescent="0.3">
      <c r="C180" s="4"/>
      <c r="D180" s="4"/>
      <c r="E180" s="4"/>
      <c r="F180" s="4"/>
      <c r="G180" s="4"/>
      <c r="H180" s="4"/>
      <c r="I180" s="17"/>
      <c r="J180" s="17"/>
      <c r="R180" s="17"/>
      <c r="S180" s="18"/>
      <c r="T180" s="18"/>
      <c r="U180" s="18"/>
      <c r="W180" s="17"/>
      <c r="X180" s="18"/>
      <c r="Y180" s="18"/>
      <c r="Z180" s="18"/>
    </row>
    <row r="181" spans="3:26" x14ac:dyDescent="0.3">
      <c r="C181" s="4"/>
      <c r="D181" s="4"/>
      <c r="E181" s="4"/>
      <c r="F181" s="4"/>
      <c r="G181" s="4"/>
      <c r="H181" s="4"/>
      <c r="I181" s="17"/>
      <c r="J181" s="17"/>
      <c r="R181" s="17"/>
      <c r="S181" s="18"/>
      <c r="T181" s="18"/>
      <c r="U181" s="18"/>
      <c r="W181" s="17"/>
      <c r="X181" s="18"/>
      <c r="Y181" s="18"/>
      <c r="Z181" s="18"/>
    </row>
    <row r="182" spans="3:26" x14ac:dyDescent="0.3">
      <c r="C182" s="4"/>
      <c r="D182" s="4"/>
      <c r="E182" s="4"/>
      <c r="F182" s="4"/>
      <c r="G182" s="4"/>
      <c r="H182" s="4"/>
      <c r="I182" s="17"/>
      <c r="J182" s="17"/>
      <c r="R182" s="17"/>
      <c r="S182" s="18"/>
      <c r="T182" s="18"/>
      <c r="U182" s="18"/>
      <c r="W182" s="17"/>
      <c r="X182" s="18"/>
      <c r="Y182" s="18"/>
      <c r="Z182" s="18"/>
    </row>
    <row r="183" spans="3:26" x14ac:dyDescent="0.3">
      <c r="C183" s="4"/>
      <c r="D183" s="4"/>
      <c r="E183" s="4"/>
      <c r="F183" s="4"/>
      <c r="G183" s="4"/>
      <c r="H183" s="4"/>
      <c r="I183" s="17"/>
      <c r="J183" s="17"/>
      <c r="R183" s="17"/>
      <c r="S183" s="18"/>
      <c r="T183" s="18"/>
      <c r="U183" s="18"/>
      <c r="W183" s="17"/>
      <c r="X183" s="18"/>
      <c r="Y183" s="18"/>
      <c r="Z183" s="18"/>
    </row>
    <row r="184" spans="3:26" x14ac:dyDescent="0.3">
      <c r="C184" s="4"/>
      <c r="D184" s="4"/>
      <c r="E184" s="4"/>
      <c r="F184" s="4"/>
      <c r="G184" s="4"/>
      <c r="H184" s="4"/>
      <c r="I184" s="17"/>
      <c r="J184" s="17"/>
      <c r="R184" s="17"/>
      <c r="S184" s="18"/>
      <c r="T184" s="18"/>
      <c r="U184" s="18"/>
      <c r="W184" s="17"/>
      <c r="X184" s="18"/>
      <c r="Y184" s="18"/>
      <c r="Z184" s="18"/>
    </row>
    <row r="185" spans="3:26" x14ac:dyDescent="0.3">
      <c r="C185" s="4"/>
      <c r="D185" s="4"/>
      <c r="E185" s="4"/>
      <c r="F185" s="4"/>
      <c r="G185" s="4"/>
      <c r="H185" s="4"/>
      <c r="I185" s="17"/>
      <c r="J185" s="17"/>
      <c r="R185" s="17"/>
      <c r="S185" s="18"/>
      <c r="T185" s="18"/>
      <c r="U185" s="18"/>
      <c r="W185" s="17"/>
      <c r="X185" s="18"/>
      <c r="Y185" s="18"/>
      <c r="Z185" s="18"/>
    </row>
    <row r="186" spans="3:26" x14ac:dyDescent="0.3">
      <c r="C186" s="4"/>
      <c r="D186" s="4"/>
      <c r="E186" s="4"/>
      <c r="F186" s="4"/>
      <c r="G186" s="4"/>
      <c r="H186" s="4"/>
      <c r="I186" s="17"/>
      <c r="J186" s="17"/>
      <c r="R186" s="17"/>
      <c r="S186" s="18"/>
      <c r="T186" s="18"/>
      <c r="U186" s="18"/>
      <c r="W186" s="17"/>
      <c r="X186" s="18"/>
      <c r="Y186" s="18"/>
      <c r="Z186" s="18"/>
    </row>
    <row r="187" spans="3:26" x14ac:dyDescent="0.3">
      <c r="C187" s="4"/>
      <c r="D187" s="4"/>
      <c r="E187" s="4"/>
      <c r="F187" s="4"/>
      <c r="G187" s="4"/>
      <c r="H187" s="4"/>
      <c r="I187" s="17"/>
      <c r="J187" s="17"/>
      <c r="R187" s="17"/>
      <c r="S187" s="18"/>
      <c r="T187" s="18"/>
      <c r="U187" s="18"/>
      <c r="W187" s="17"/>
      <c r="X187" s="18"/>
      <c r="Y187" s="18"/>
      <c r="Z187" s="18"/>
    </row>
    <row r="188" spans="3:26" x14ac:dyDescent="0.3">
      <c r="C188" s="4"/>
      <c r="D188" s="4"/>
      <c r="E188" s="4"/>
      <c r="F188" s="4"/>
      <c r="G188" s="4"/>
      <c r="H188" s="4"/>
      <c r="I188" s="17"/>
      <c r="J188" s="17"/>
      <c r="R188" s="17"/>
      <c r="S188" s="18"/>
      <c r="T188" s="18"/>
      <c r="U188" s="18"/>
      <c r="W188" s="17"/>
      <c r="X188" s="18"/>
      <c r="Y188" s="18"/>
      <c r="Z188" s="18"/>
    </row>
    <row r="189" spans="3:26" x14ac:dyDescent="0.3">
      <c r="C189" s="4"/>
      <c r="D189" s="4"/>
      <c r="E189" s="4"/>
      <c r="F189" s="4"/>
      <c r="G189" s="4"/>
      <c r="H189" s="4"/>
      <c r="R189" s="17"/>
      <c r="S189" s="17"/>
      <c r="T189" s="17"/>
      <c r="U189" s="17"/>
      <c r="W189" s="17"/>
      <c r="X189" s="17"/>
      <c r="Y189" s="17"/>
      <c r="Z189" s="17"/>
    </row>
    <row r="193" spans="2:2" x14ac:dyDescent="0.3">
      <c r="B193" s="1"/>
    </row>
  </sheetData>
  <sheetProtection password="DFD3"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B10:BP182"/>
  <sheetViews>
    <sheetView topLeftCell="AP7" workbookViewId="0">
      <selection activeCell="BP11" sqref="BP11:BP52"/>
    </sheetView>
  </sheetViews>
  <sheetFormatPr defaultColWidth="8.77734375" defaultRowHeight="14.4" x14ac:dyDescent="0.3"/>
  <cols>
    <col min="4" max="16" width="9.33203125" bestFit="1" customWidth="1"/>
    <col min="17" max="17" width="10.44140625" bestFit="1" customWidth="1"/>
    <col min="18" max="30" width="9.33203125" bestFit="1" customWidth="1"/>
  </cols>
  <sheetData>
    <row r="10" spans="2:68" x14ac:dyDescent="0.3">
      <c r="B10" t="s">
        <v>112</v>
      </c>
      <c r="AX10" t="s">
        <v>113</v>
      </c>
      <c r="AY10" t="s">
        <v>114</v>
      </c>
      <c r="AZ10" t="s">
        <v>115</v>
      </c>
      <c r="BA10" t="s">
        <v>116</v>
      </c>
      <c r="BB10" t="s">
        <v>117</v>
      </c>
      <c r="BC10" t="s">
        <v>118</v>
      </c>
      <c r="BD10" t="s">
        <v>119</v>
      </c>
      <c r="BE10" t="s">
        <v>120</v>
      </c>
      <c r="BF10" t="s">
        <v>121</v>
      </c>
      <c r="BG10" t="s">
        <v>122</v>
      </c>
      <c r="BH10" t="s">
        <v>123</v>
      </c>
      <c r="BI10" t="s">
        <v>124</v>
      </c>
      <c r="BJ10" t="s">
        <v>125</v>
      </c>
      <c r="BK10" t="s">
        <v>126</v>
      </c>
      <c r="BL10" t="s">
        <v>127</v>
      </c>
      <c r="BM10" t="s">
        <v>128</v>
      </c>
      <c r="BN10" t="s">
        <v>830</v>
      </c>
      <c r="BO10" t="s">
        <v>829</v>
      </c>
      <c r="BP10" t="s">
        <v>831</v>
      </c>
    </row>
    <row r="11" spans="2:68" x14ac:dyDescent="0.3">
      <c r="D11" t="s">
        <v>129</v>
      </c>
      <c r="E11" t="s">
        <v>130</v>
      </c>
      <c r="F11" t="s">
        <v>131</v>
      </c>
      <c r="G11" t="s">
        <v>132</v>
      </c>
      <c r="H11" t="s">
        <v>133</v>
      </c>
      <c r="I11" t="s">
        <v>134</v>
      </c>
      <c r="J11" t="s">
        <v>135</v>
      </c>
      <c r="K11" t="s">
        <v>136</v>
      </c>
      <c r="L11" t="s">
        <v>137</v>
      </c>
      <c r="M11" t="s">
        <v>138</v>
      </c>
      <c r="N11" t="s">
        <v>139</v>
      </c>
      <c r="O11" t="s">
        <v>140</v>
      </c>
      <c r="P11" t="s">
        <v>141</v>
      </c>
      <c r="Q11" t="s">
        <v>142</v>
      </c>
      <c r="R11" t="s">
        <v>143</v>
      </c>
      <c r="S11" t="s">
        <v>144</v>
      </c>
      <c r="T11" t="s">
        <v>145</v>
      </c>
      <c r="U11" t="s">
        <v>146</v>
      </c>
      <c r="V11" t="s">
        <v>147</v>
      </c>
      <c r="W11" t="s">
        <v>148</v>
      </c>
      <c r="X11" t="s">
        <v>149</v>
      </c>
      <c r="Y11" t="s">
        <v>150</v>
      </c>
      <c r="Z11" t="s">
        <v>151</v>
      </c>
      <c r="AA11" t="s">
        <v>152</v>
      </c>
      <c r="AB11" t="s">
        <v>153</v>
      </c>
      <c r="AC11" t="s">
        <v>154</v>
      </c>
      <c r="AD11" t="s">
        <v>155</v>
      </c>
      <c r="AE11" t="s">
        <v>113</v>
      </c>
      <c r="AF11" t="s">
        <v>114</v>
      </c>
      <c r="AG11" t="s">
        <v>115</v>
      </c>
      <c r="AH11" t="s">
        <v>116</v>
      </c>
      <c r="AI11" t="s">
        <v>117</v>
      </c>
      <c r="AJ11" t="s">
        <v>118</v>
      </c>
      <c r="AK11" t="s">
        <v>119</v>
      </c>
      <c r="AL11" t="s">
        <v>120</v>
      </c>
      <c r="AM11" t="s">
        <v>121</v>
      </c>
      <c r="AN11" t="s">
        <v>122</v>
      </c>
      <c r="AO11" t="s">
        <v>123</v>
      </c>
      <c r="AP11" t="s">
        <v>124</v>
      </c>
      <c r="AQ11" t="s">
        <v>125</v>
      </c>
      <c r="AR11" t="s">
        <v>126</v>
      </c>
      <c r="AS11" t="s">
        <v>127</v>
      </c>
      <c r="AW11" t="s">
        <v>129</v>
      </c>
      <c r="AX11">
        <v>0.16547460546574863</v>
      </c>
      <c r="AY11">
        <v>0.12153230332412067</v>
      </c>
      <c r="AZ11">
        <v>1.7011120445771962E-2</v>
      </c>
      <c r="BA11">
        <v>9.7046498630379441E-3</v>
      </c>
      <c r="BB11">
        <v>0</v>
      </c>
      <c r="BC11">
        <v>0</v>
      </c>
      <c r="BD11">
        <v>0</v>
      </c>
      <c r="BE11">
        <v>0</v>
      </c>
      <c r="BF11">
        <v>0</v>
      </c>
      <c r="BG11">
        <v>0</v>
      </c>
      <c r="BH11">
        <v>0</v>
      </c>
      <c r="BI11">
        <v>0</v>
      </c>
      <c r="BJ11">
        <v>0</v>
      </c>
      <c r="BK11">
        <v>0</v>
      </c>
      <c r="BL11">
        <v>0</v>
      </c>
      <c r="BM11">
        <v>3.8318894091527708E-2</v>
      </c>
      <c r="BN11">
        <f>SUM(AX11:BA11)</f>
        <v>0.31372267909867918</v>
      </c>
      <c r="BO11">
        <v>0.39483849680684985</v>
      </c>
      <c r="BP11">
        <f t="array" ref="BP11:BP37">TRANSPOSE(D156:AD156)</f>
        <v>103.69067926364369</v>
      </c>
    </row>
    <row r="12" spans="2:68" x14ac:dyDescent="0.3">
      <c r="C12" t="s">
        <v>129</v>
      </c>
      <c r="D12">
        <v>0.25371014844959039</v>
      </c>
      <c r="E12">
        <v>0</v>
      </c>
      <c r="F12">
        <v>0</v>
      </c>
      <c r="G12">
        <v>0</v>
      </c>
      <c r="H12">
        <v>0</v>
      </c>
      <c r="I12">
        <v>0</v>
      </c>
      <c r="J12">
        <v>0</v>
      </c>
      <c r="K12">
        <v>0</v>
      </c>
      <c r="L12">
        <v>0</v>
      </c>
      <c r="M12">
        <v>0</v>
      </c>
      <c r="N12">
        <v>1.8488746104258942E-3</v>
      </c>
      <c r="O12">
        <v>0</v>
      </c>
      <c r="P12">
        <v>0</v>
      </c>
      <c r="Q12">
        <v>0</v>
      </c>
      <c r="R12">
        <v>1.5219150423406698E-2</v>
      </c>
      <c r="S12">
        <v>0</v>
      </c>
      <c r="T12">
        <v>0</v>
      </c>
      <c r="U12">
        <v>0</v>
      </c>
      <c r="V12">
        <v>0</v>
      </c>
      <c r="W12">
        <v>0</v>
      </c>
      <c r="X12">
        <v>0</v>
      </c>
      <c r="Y12">
        <v>0</v>
      </c>
      <c r="Z12">
        <v>0</v>
      </c>
      <c r="AA12">
        <v>0</v>
      </c>
      <c r="AB12">
        <v>0</v>
      </c>
      <c r="AC12">
        <v>0</v>
      </c>
      <c r="AD12">
        <v>0</v>
      </c>
      <c r="AE12">
        <v>0</v>
      </c>
      <c r="AF12">
        <v>0</v>
      </c>
      <c r="AG12">
        <v>0</v>
      </c>
      <c r="AH12">
        <v>0</v>
      </c>
      <c r="AI12">
        <v>9.8708476627243164E-2</v>
      </c>
      <c r="AJ12">
        <v>8.0831380643527809E-2</v>
      </c>
      <c r="AK12">
        <v>5.7983526802633974E-2</v>
      </c>
      <c r="AL12">
        <v>0.13105102457141099</v>
      </c>
      <c r="AM12">
        <v>2.5352580495916488E-2</v>
      </c>
      <c r="AN12">
        <v>2.7342995890527505E-3</v>
      </c>
      <c r="AO12">
        <v>4.3739812911658724E-2</v>
      </c>
      <c r="AP12">
        <v>1.802320226512959E-2</v>
      </c>
      <c r="AQ12">
        <v>5.1356239272347635E-3</v>
      </c>
      <c r="AR12">
        <v>5.3544594596741735E-3</v>
      </c>
      <c r="AS12">
        <v>2.128738007299701E-3</v>
      </c>
      <c r="AW12" t="s">
        <v>130</v>
      </c>
      <c r="AX12">
        <v>0.30773651359876342</v>
      </c>
      <c r="AY12">
        <v>0.16661705673800495</v>
      </c>
      <c r="AZ12">
        <v>7.2984993309356695E-3</v>
      </c>
      <c r="BA12">
        <v>1.4534292886336621E-3</v>
      </c>
      <c r="BB12">
        <v>0</v>
      </c>
      <c r="BC12">
        <v>0</v>
      </c>
      <c r="BD12">
        <v>0</v>
      </c>
      <c r="BE12">
        <v>0</v>
      </c>
      <c r="BF12">
        <v>0</v>
      </c>
      <c r="BG12">
        <v>0</v>
      </c>
      <c r="BH12">
        <v>0</v>
      </c>
      <c r="BI12">
        <v>0</v>
      </c>
      <c r="BJ12">
        <v>0</v>
      </c>
      <c r="BK12">
        <v>0</v>
      </c>
      <c r="BL12">
        <v>0</v>
      </c>
      <c r="BM12">
        <v>5.0300255517102101E-3</v>
      </c>
      <c r="BN12">
        <f t="shared" ref="BN12:BN52" si="0">SUM(AX12:BA12)</f>
        <v>0.48310549895633775</v>
      </c>
      <c r="BO12">
        <v>0.53280921607330967</v>
      </c>
      <c r="BP12">
        <v>103.69067926364369</v>
      </c>
    </row>
    <row r="13" spans="2:68" x14ac:dyDescent="0.3">
      <c r="C13" t="s">
        <v>130</v>
      </c>
      <c r="D13">
        <v>0</v>
      </c>
      <c r="E13">
        <v>0.13516993206259997</v>
      </c>
      <c r="F13">
        <v>0</v>
      </c>
      <c r="G13">
        <v>0</v>
      </c>
      <c r="H13">
        <v>0</v>
      </c>
      <c r="I13">
        <v>0</v>
      </c>
      <c r="J13">
        <v>0</v>
      </c>
      <c r="K13">
        <v>0</v>
      </c>
      <c r="L13">
        <v>0</v>
      </c>
      <c r="M13">
        <v>0</v>
      </c>
      <c r="N13">
        <v>0</v>
      </c>
      <c r="O13">
        <v>0</v>
      </c>
      <c r="P13">
        <v>0</v>
      </c>
      <c r="Q13">
        <v>0</v>
      </c>
      <c r="R13">
        <v>2.0576938571167536E-2</v>
      </c>
      <c r="S13">
        <v>0</v>
      </c>
      <c r="T13">
        <v>0</v>
      </c>
      <c r="U13">
        <v>0</v>
      </c>
      <c r="V13">
        <v>0</v>
      </c>
      <c r="W13">
        <v>0</v>
      </c>
      <c r="X13">
        <v>0</v>
      </c>
      <c r="Y13">
        <v>0</v>
      </c>
      <c r="Z13">
        <v>0</v>
      </c>
      <c r="AA13">
        <v>0</v>
      </c>
      <c r="AB13">
        <v>0</v>
      </c>
      <c r="AC13">
        <v>0</v>
      </c>
      <c r="AD13">
        <v>0</v>
      </c>
      <c r="AE13">
        <v>0</v>
      </c>
      <c r="AF13">
        <v>0</v>
      </c>
      <c r="AG13">
        <v>0</v>
      </c>
      <c r="AH13">
        <v>0</v>
      </c>
      <c r="AI13">
        <v>8.9918398059255555E-2</v>
      </c>
      <c r="AJ13">
        <v>1.3181667723906594E-2</v>
      </c>
      <c r="AK13">
        <v>7.2258338504213801E-2</v>
      </c>
      <c r="AL13">
        <v>7.0961409351064916E-2</v>
      </c>
      <c r="AM13">
        <v>1.9608140384922645E-3</v>
      </c>
      <c r="AN13">
        <v>6.0898975010414535E-4</v>
      </c>
      <c r="AO13">
        <v>2.2424420544546339E-2</v>
      </c>
      <c r="AP13">
        <v>6.1970192204144504E-3</v>
      </c>
      <c r="AQ13">
        <v>1.7270459118982253E-3</v>
      </c>
      <c r="AR13">
        <v>1.1804336549473471E-3</v>
      </c>
      <c r="AS13">
        <v>3.6589540053194011E-4</v>
      </c>
      <c r="AW13" t="s">
        <v>131</v>
      </c>
      <c r="AX13">
        <v>0.23238240054327586</v>
      </c>
      <c r="AY13">
        <v>0.11511492642724194</v>
      </c>
      <c r="AZ13">
        <v>7.5949592194879895E-3</v>
      </c>
      <c r="BA13">
        <v>1.6834740941631093E-2</v>
      </c>
      <c r="BB13">
        <v>0</v>
      </c>
      <c r="BC13">
        <v>0</v>
      </c>
      <c r="BD13">
        <v>0</v>
      </c>
      <c r="BE13">
        <v>0</v>
      </c>
      <c r="BF13">
        <v>0</v>
      </c>
      <c r="BG13">
        <v>0</v>
      </c>
      <c r="BH13">
        <v>0</v>
      </c>
      <c r="BI13">
        <v>0</v>
      </c>
      <c r="BJ13">
        <v>0</v>
      </c>
      <c r="BK13">
        <v>0</v>
      </c>
      <c r="BL13">
        <v>0</v>
      </c>
      <c r="BM13">
        <v>2.2286056260523258E-2</v>
      </c>
      <c r="BN13">
        <f t="shared" si="0"/>
        <v>0.37192702713163694</v>
      </c>
      <c r="BO13">
        <v>0.45105417566227013</v>
      </c>
      <c r="BP13">
        <v>103.69067926364369</v>
      </c>
    </row>
    <row r="14" spans="2:68" x14ac:dyDescent="0.3">
      <c r="C14" t="s">
        <v>131</v>
      </c>
      <c r="D14">
        <v>0</v>
      </c>
      <c r="E14">
        <v>0</v>
      </c>
      <c r="F14">
        <v>0.43004569930885728</v>
      </c>
      <c r="G14">
        <v>0</v>
      </c>
      <c r="H14">
        <v>0</v>
      </c>
      <c r="I14">
        <v>0</v>
      </c>
      <c r="J14">
        <v>0</v>
      </c>
      <c r="K14">
        <v>0</v>
      </c>
      <c r="L14">
        <v>0</v>
      </c>
      <c r="M14">
        <v>0</v>
      </c>
      <c r="N14">
        <v>0</v>
      </c>
      <c r="O14">
        <v>0</v>
      </c>
      <c r="P14">
        <v>0</v>
      </c>
      <c r="Q14">
        <v>0</v>
      </c>
      <c r="R14">
        <v>9.459376568047231E-3</v>
      </c>
      <c r="S14">
        <v>0</v>
      </c>
      <c r="T14">
        <v>0</v>
      </c>
      <c r="U14">
        <v>0</v>
      </c>
      <c r="V14">
        <v>1.4777575967882592E-4</v>
      </c>
      <c r="W14">
        <v>0</v>
      </c>
      <c r="X14">
        <v>0</v>
      </c>
      <c r="Y14">
        <v>0</v>
      </c>
      <c r="Z14">
        <v>0</v>
      </c>
      <c r="AA14">
        <v>0</v>
      </c>
      <c r="AB14">
        <v>0</v>
      </c>
      <c r="AC14">
        <v>0</v>
      </c>
      <c r="AD14">
        <v>3.5694997027861632E-5</v>
      </c>
      <c r="AE14">
        <v>0</v>
      </c>
      <c r="AF14">
        <v>0</v>
      </c>
      <c r="AG14">
        <v>0</v>
      </c>
      <c r="AH14">
        <v>0</v>
      </c>
      <c r="AI14">
        <v>2.0145810097091096E-2</v>
      </c>
      <c r="AJ14">
        <v>2.9381270363054407E-2</v>
      </c>
      <c r="AK14">
        <v>4.2234196166471673E-4</v>
      </c>
      <c r="AL14">
        <v>1.4735328253537487E-2</v>
      </c>
      <c r="AM14">
        <v>3.2633832357764365E-3</v>
      </c>
      <c r="AN14">
        <v>7.9172018611859286E-3</v>
      </c>
      <c r="AO14">
        <v>4.7230010127606982E-4</v>
      </c>
      <c r="AP14">
        <v>3.8864814856110139E-2</v>
      </c>
      <c r="AQ14">
        <v>1.2738230541037162E-3</v>
      </c>
      <c r="AR14">
        <v>1.4316861893330496E-3</v>
      </c>
      <c r="AS14">
        <v>1.4049554055340643E-4</v>
      </c>
      <c r="AW14" t="s">
        <v>132</v>
      </c>
      <c r="AX14">
        <v>3.2392339624203063E-2</v>
      </c>
      <c r="AY14">
        <v>4.1233141166720097E-2</v>
      </c>
      <c r="AZ14">
        <v>1.057520193711904E-2</v>
      </c>
      <c r="BA14">
        <v>6.775829678761224E-3</v>
      </c>
      <c r="BB14">
        <v>0</v>
      </c>
      <c r="BC14">
        <v>0</v>
      </c>
      <c r="BD14">
        <v>0</v>
      </c>
      <c r="BE14">
        <v>0</v>
      </c>
      <c r="BF14">
        <v>0</v>
      </c>
      <c r="BG14">
        <v>0</v>
      </c>
      <c r="BH14">
        <v>0</v>
      </c>
      <c r="BI14">
        <v>0</v>
      </c>
      <c r="BJ14">
        <v>0</v>
      </c>
      <c r="BK14">
        <v>0</v>
      </c>
      <c r="BL14">
        <v>0</v>
      </c>
      <c r="BM14">
        <v>0.1368390128978659</v>
      </c>
      <c r="BN14">
        <f t="shared" si="0"/>
        <v>9.097651240680342E-2</v>
      </c>
      <c r="BO14">
        <v>0.27140068842246767</v>
      </c>
      <c r="BP14">
        <v>103.69067926364364</v>
      </c>
    </row>
    <row r="15" spans="2:68" x14ac:dyDescent="0.3">
      <c r="C15" t="s">
        <v>132</v>
      </c>
      <c r="D15">
        <v>0</v>
      </c>
      <c r="E15">
        <v>0</v>
      </c>
      <c r="F15">
        <v>0</v>
      </c>
      <c r="G15">
        <v>0.48543694343636468</v>
      </c>
      <c r="H15">
        <v>0</v>
      </c>
      <c r="I15">
        <v>0</v>
      </c>
      <c r="J15">
        <v>0</v>
      </c>
      <c r="K15">
        <v>0</v>
      </c>
      <c r="L15">
        <v>0</v>
      </c>
      <c r="M15">
        <v>0</v>
      </c>
      <c r="N15">
        <v>0</v>
      </c>
      <c r="O15">
        <v>0</v>
      </c>
      <c r="P15">
        <v>0</v>
      </c>
      <c r="Q15">
        <v>0</v>
      </c>
      <c r="R15">
        <v>6.9534599745760366E-3</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W15" t="s">
        <v>133</v>
      </c>
      <c r="AX15">
        <v>7.6624701956543445E-2</v>
      </c>
      <c r="AY15">
        <v>6.363729108781449E-2</v>
      </c>
      <c r="AZ15">
        <v>8.2386180542847257E-3</v>
      </c>
      <c r="BA15">
        <v>2.2092206828355134E-3</v>
      </c>
      <c r="BB15">
        <v>0</v>
      </c>
      <c r="BC15">
        <v>0</v>
      </c>
      <c r="BD15">
        <v>0</v>
      </c>
      <c r="BE15">
        <v>0</v>
      </c>
      <c r="BF15">
        <v>0</v>
      </c>
      <c r="BG15">
        <v>0</v>
      </c>
      <c r="BH15">
        <v>0</v>
      </c>
      <c r="BI15">
        <v>0</v>
      </c>
      <c r="BJ15">
        <v>0</v>
      </c>
      <c r="BK15">
        <v>0</v>
      </c>
      <c r="BL15">
        <v>0</v>
      </c>
      <c r="BM15">
        <v>3.6325188820827498E-2</v>
      </c>
      <c r="BN15">
        <f t="shared" si="0"/>
        <v>0.15070983178147818</v>
      </c>
      <c r="BO15">
        <v>0.22202332930617175</v>
      </c>
      <c r="BP15">
        <v>103.69067926364369</v>
      </c>
    </row>
    <row r="16" spans="2:68" x14ac:dyDescent="0.3">
      <c r="C16" t="s">
        <v>133</v>
      </c>
      <c r="D16">
        <v>0</v>
      </c>
      <c r="E16">
        <v>0</v>
      </c>
      <c r="F16">
        <v>0</v>
      </c>
      <c r="G16">
        <v>0</v>
      </c>
      <c r="H16">
        <v>0.28364708600178279</v>
      </c>
      <c r="I16">
        <v>0</v>
      </c>
      <c r="J16">
        <v>0</v>
      </c>
      <c r="K16">
        <v>0</v>
      </c>
      <c r="L16">
        <v>0</v>
      </c>
      <c r="M16">
        <v>0</v>
      </c>
      <c r="N16">
        <v>0</v>
      </c>
      <c r="O16">
        <v>0</v>
      </c>
      <c r="P16">
        <v>0</v>
      </c>
      <c r="Q16">
        <v>0</v>
      </c>
      <c r="R16">
        <v>7.1184022416877628E-5</v>
      </c>
      <c r="S16">
        <v>7.9234572293767944E-2</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W16" t="s">
        <v>134</v>
      </c>
      <c r="AX16">
        <v>0.17923432165735007</v>
      </c>
      <c r="AY16">
        <v>1.6772996405259703E-2</v>
      </c>
      <c r="AZ16">
        <v>3.6023845986327204E-3</v>
      </c>
      <c r="BA16">
        <v>1.0352184096205719E-3</v>
      </c>
      <c r="BB16">
        <v>0</v>
      </c>
      <c r="BC16">
        <v>0</v>
      </c>
      <c r="BD16">
        <v>0</v>
      </c>
      <c r="BE16">
        <v>0</v>
      </c>
      <c r="BF16">
        <v>0</v>
      </c>
      <c r="BG16">
        <v>0</v>
      </c>
      <c r="BH16">
        <v>0</v>
      </c>
      <c r="BI16">
        <v>0</v>
      </c>
      <c r="BJ16">
        <v>0</v>
      </c>
      <c r="BK16">
        <v>0</v>
      </c>
      <c r="BL16">
        <v>0</v>
      </c>
      <c r="BM16">
        <v>5.4639459926516303E-2</v>
      </c>
      <c r="BN16">
        <f t="shared" si="0"/>
        <v>0.20064492107086304</v>
      </c>
      <c r="BO16">
        <v>0.28724810781054666</v>
      </c>
      <c r="BP16">
        <v>103.69067926364369</v>
      </c>
    </row>
    <row r="17" spans="3:68" x14ac:dyDescent="0.3">
      <c r="C17" t="s">
        <v>134</v>
      </c>
      <c r="D17">
        <v>0</v>
      </c>
      <c r="E17">
        <v>0</v>
      </c>
      <c r="F17">
        <v>0</v>
      </c>
      <c r="G17">
        <v>0</v>
      </c>
      <c r="H17">
        <v>0</v>
      </c>
      <c r="I17">
        <v>0.40791972127919351</v>
      </c>
      <c r="J17">
        <v>0</v>
      </c>
      <c r="K17">
        <v>0</v>
      </c>
      <c r="L17">
        <v>0</v>
      </c>
      <c r="M17">
        <v>0</v>
      </c>
      <c r="N17">
        <v>0</v>
      </c>
      <c r="O17">
        <v>0</v>
      </c>
      <c r="P17">
        <v>0</v>
      </c>
      <c r="Q17">
        <v>0</v>
      </c>
      <c r="R17">
        <v>6.6102445239219201E-3</v>
      </c>
      <c r="S17">
        <v>0</v>
      </c>
      <c r="T17">
        <v>1.2716224065821523E-3</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W17" t="s">
        <v>135</v>
      </c>
      <c r="AX17">
        <v>9.0204972868852235E-2</v>
      </c>
      <c r="AY17">
        <v>0.1154929717176304</v>
      </c>
      <c r="AZ17">
        <v>2.9366741082831868E-2</v>
      </c>
      <c r="BA17">
        <v>1.8792570024583389E-2</v>
      </c>
      <c r="BB17">
        <v>0</v>
      </c>
      <c r="BC17">
        <v>0</v>
      </c>
      <c r="BD17">
        <v>0</v>
      </c>
      <c r="BE17">
        <v>0</v>
      </c>
      <c r="BF17">
        <v>0</v>
      </c>
      <c r="BG17">
        <v>0</v>
      </c>
      <c r="BH17">
        <v>0</v>
      </c>
      <c r="BI17">
        <v>0</v>
      </c>
      <c r="BJ17">
        <v>0</v>
      </c>
      <c r="BK17">
        <v>0</v>
      </c>
      <c r="BL17">
        <v>0</v>
      </c>
      <c r="BM17">
        <v>7.601688310594999E-3</v>
      </c>
      <c r="BN17">
        <f t="shared" si="0"/>
        <v>0.25385725569389789</v>
      </c>
      <c r="BO17">
        <v>0.31921808344135122</v>
      </c>
      <c r="BP17">
        <v>103.69067926364369</v>
      </c>
    </row>
    <row r="18" spans="3:68" x14ac:dyDescent="0.3">
      <c r="C18" t="s">
        <v>135</v>
      </c>
      <c r="D18">
        <v>0</v>
      </c>
      <c r="E18">
        <v>0</v>
      </c>
      <c r="F18">
        <v>0</v>
      </c>
      <c r="G18">
        <v>0</v>
      </c>
      <c r="H18">
        <v>0</v>
      </c>
      <c r="I18">
        <v>0</v>
      </c>
      <c r="J18">
        <v>0.32800322568984219</v>
      </c>
      <c r="K18">
        <v>0</v>
      </c>
      <c r="L18">
        <v>0</v>
      </c>
      <c r="M18">
        <v>0</v>
      </c>
      <c r="N18">
        <v>0</v>
      </c>
      <c r="O18">
        <v>0</v>
      </c>
      <c r="P18">
        <v>0</v>
      </c>
      <c r="Q18">
        <v>0</v>
      </c>
      <c r="R18">
        <v>4.7681378353613161E-3</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W18" t="s">
        <v>136</v>
      </c>
      <c r="AX18">
        <v>4.6579483662539604E-2</v>
      </c>
      <c r="AY18">
        <v>5.9323359298057869E-2</v>
      </c>
      <c r="AZ18">
        <v>1.5205589824093991E-2</v>
      </c>
      <c r="BA18">
        <v>9.7417219294778784E-3</v>
      </c>
      <c r="BB18">
        <v>0</v>
      </c>
      <c r="BC18">
        <v>0</v>
      </c>
      <c r="BD18">
        <v>0</v>
      </c>
      <c r="BE18">
        <v>0</v>
      </c>
      <c r="BF18">
        <v>0</v>
      </c>
      <c r="BG18">
        <v>0</v>
      </c>
      <c r="BH18">
        <v>0</v>
      </c>
      <c r="BI18">
        <v>0</v>
      </c>
      <c r="BJ18">
        <v>0</v>
      </c>
      <c r="BK18">
        <v>0</v>
      </c>
      <c r="BL18">
        <v>0</v>
      </c>
      <c r="BM18">
        <v>3.3614212896365361E-2</v>
      </c>
      <c r="BN18">
        <f t="shared" si="0"/>
        <v>0.13085015471416933</v>
      </c>
      <c r="BO18">
        <v>0.21606289377121429</v>
      </c>
      <c r="BP18">
        <v>103.69067926364369</v>
      </c>
    </row>
    <row r="19" spans="3:68" x14ac:dyDescent="0.3">
      <c r="C19" t="s">
        <v>136</v>
      </c>
      <c r="D19">
        <v>0</v>
      </c>
      <c r="E19">
        <v>0</v>
      </c>
      <c r="F19">
        <v>0</v>
      </c>
      <c r="G19">
        <v>0</v>
      </c>
      <c r="H19">
        <v>0</v>
      </c>
      <c r="I19">
        <v>0</v>
      </c>
      <c r="J19">
        <v>0</v>
      </c>
      <c r="K19">
        <v>0.27572791901566368</v>
      </c>
      <c r="L19">
        <v>0</v>
      </c>
      <c r="M19">
        <v>0</v>
      </c>
      <c r="N19">
        <v>0</v>
      </c>
      <c r="O19">
        <v>0</v>
      </c>
      <c r="P19">
        <v>0</v>
      </c>
      <c r="Q19">
        <v>0</v>
      </c>
      <c r="R19">
        <v>2.8804745459880394E-2</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W19" t="s">
        <v>137</v>
      </c>
      <c r="AX19">
        <v>0.23799190338934736</v>
      </c>
      <c r="AY19">
        <v>9.412058204836711E-2</v>
      </c>
      <c r="AZ19">
        <v>3.6321887420479995E-2</v>
      </c>
      <c r="BA19">
        <v>3.7692909503155556E-2</v>
      </c>
      <c r="BB19">
        <v>0</v>
      </c>
      <c r="BC19">
        <v>0</v>
      </c>
      <c r="BD19">
        <v>0</v>
      </c>
      <c r="BE19">
        <v>0</v>
      </c>
      <c r="BF19">
        <v>0</v>
      </c>
      <c r="BG19">
        <v>0</v>
      </c>
      <c r="BH19">
        <v>0</v>
      </c>
      <c r="BI19">
        <v>0</v>
      </c>
      <c r="BJ19">
        <v>0</v>
      </c>
      <c r="BK19">
        <v>0</v>
      </c>
      <c r="BL19">
        <v>0</v>
      </c>
      <c r="BM19">
        <v>5.382406511626029E-2</v>
      </c>
      <c r="BN19">
        <f t="shared" si="0"/>
        <v>0.40612728236135004</v>
      </c>
      <c r="BO19">
        <v>0.48206774989347195</v>
      </c>
      <c r="BP19">
        <v>103.69067926364369</v>
      </c>
    </row>
    <row r="20" spans="3:68" x14ac:dyDescent="0.3">
      <c r="C20" t="s">
        <v>137</v>
      </c>
      <c r="D20">
        <v>0</v>
      </c>
      <c r="E20">
        <v>0</v>
      </c>
      <c r="F20">
        <v>0</v>
      </c>
      <c r="G20">
        <v>0</v>
      </c>
      <c r="H20">
        <v>0</v>
      </c>
      <c r="I20">
        <v>0</v>
      </c>
      <c r="J20">
        <v>0</v>
      </c>
      <c r="K20">
        <v>0</v>
      </c>
      <c r="L20">
        <v>0.18334187299727578</v>
      </c>
      <c r="M20">
        <v>0</v>
      </c>
      <c r="N20">
        <v>0</v>
      </c>
      <c r="O20">
        <v>0</v>
      </c>
      <c r="P20">
        <v>0</v>
      </c>
      <c r="Q20">
        <v>0</v>
      </c>
      <c r="R20">
        <v>1.8381054939382749E-3</v>
      </c>
      <c r="S20">
        <v>0</v>
      </c>
      <c r="T20">
        <v>0</v>
      </c>
      <c r="U20">
        <v>0</v>
      </c>
      <c r="V20">
        <v>4.0558078638125455E-4</v>
      </c>
      <c r="W20">
        <v>0</v>
      </c>
      <c r="X20">
        <v>0</v>
      </c>
      <c r="Y20">
        <v>0</v>
      </c>
      <c r="Z20">
        <v>0</v>
      </c>
      <c r="AA20">
        <v>0</v>
      </c>
      <c r="AB20">
        <v>0</v>
      </c>
      <c r="AC20">
        <v>0</v>
      </c>
      <c r="AD20">
        <v>9.6361618680549399E-5</v>
      </c>
      <c r="AE20">
        <v>0</v>
      </c>
      <c r="AF20">
        <v>0</v>
      </c>
      <c r="AG20">
        <v>0</v>
      </c>
      <c r="AH20">
        <v>0</v>
      </c>
      <c r="AI20">
        <v>7.0854067498596407E-2</v>
      </c>
      <c r="AJ20">
        <v>3.7828956335941119E-2</v>
      </c>
      <c r="AK20">
        <v>4.802332294617874E-2</v>
      </c>
      <c r="AL20">
        <v>0.19529688133145107</v>
      </c>
      <c r="AM20">
        <v>1.5225706899198589E-2</v>
      </c>
      <c r="AN20">
        <v>5.2627030730098813E-2</v>
      </c>
      <c r="AO20">
        <v>3.99520156791821E-2</v>
      </c>
      <c r="AP20">
        <v>6.6332426527508953E-2</v>
      </c>
      <c r="AQ20">
        <v>5.7048615054953074E-2</v>
      </c>
      <c r="AR20">
        <v>4.1815078987624411E-2</v>
      </c>
      <c r="AS20">
        <v>1.2839300455106761E-2</v>
      </c>
      <c r="AW20" t="s">
        <v>138</v>
      </c>
      <c r="AX20">
        <v>0.2474918343681469</v>
      </c>
      <c r="AY20">
        <v>0.15879406774354882</v>
      </c>
      <c r="AZ20">
        <v>2.204392019830851E-2</v>
      </c>
      <c r="BA20">
        <v>4.4136235896238196E-3</v>
      </c>
      <c r="BB20">
        <v>0</v>
      </c>
      <c r="BC20">
        <v>0</v>
      </c>
      <c r="BD20">
        <v>0</v>
      </c>
      <c r="BE20">
        <v>0</v>
      </c>
      <c r="BF20">
        <v>0</v>
      </c>
      <c r="BG20">
        <v>0</v>
      </c>
      <c r="BH20">
        <v>0</v>
      </c>
      <c r="BI20">
        <v>0</v>
      </c>
      <c r="BJ20">
        <v>0</v>
      </c>
      <c r="BK20">
        <v>0</v>
      </c>
      <c r="BL20">
        <v>0</v>
      </c>
      <c r="BM20">
        <v>8.6212375401814364E-3</v>
      </c>
      <c r="BN20">
        <f t="shared" si="0"/>
        <v>0.43274344589962804</v>
      </c>
      <c r="BO20">
        <v>0.46038809538516151</v>
      </c>
      <c r="BP20">
        <v>103.69067926364369</v>
      </c>
    </row>
    <row r="21" spans="3:68" x14ac:dyDescent="0.3">
      <c r="C21" t="s">
        <v>138</v>
      </c>
      <c r="D21">
        <v>0</v>
      </c>
      <c r="E21">
        <v>0</v>
      </c>
      <c r="F21">
        <v>0</v>
      </c>
      <c r="G21">
        <v>0</v>
      </c>
      <c r="H21">
        <v>0</v>
      </c>
      <c r="I21">
        <v>0</v>
      </c>
      <c r="J21">
        <v>0</v>
      </c>
      <c r="K21">
        <v>0</v>
      </c>
      <c r="L21">
        <v>0</v>
      </c>
      <c r="M21">
        <v>0.22747657843581814</v>
      </c>
      <c r="N21">
        <v>0</v>
      </c>
      <c r="O21">
        <v>0</v>
      </c>
      <c r="P21">
        <v>0</v>
      </c>
      <c r="Q21">
        <v>0</v>
      </c>
      <c r="R21">
        <v>5.9706366627923736E-3</v>
      </c>
      <c r="S21">
        <v>0</v>
      </c>
      <c r="T21">
        <v>0</v>
      </c>
      <c r="U21">
        <v>0</v>
      </c>
      <c r="V21">
        <v>2.9186579812729904E-4</v>
      </c>
      <c r="W21">
        <v>0</v>
      </c>
      <c r="X21">
        <v>0</v>
      </c>
      <c r="Y21">
        <v>0</v>
      </c>
      <c r="Z21">
        <v>0</v>
      </c>
      <c r="AA21">
        <v>0</v>
      </c>
      <c r="AB21">
        <v>0</v>
      </c>
      <c r="AC21">
        <v>0</v>
      </c>
      <c r="AD21">
        <v>6.9373537956844193E-5</v>
      </c>
      <c r="AE21">
        <v>0</v>
      </c>
      <c r="AF21">
        <v>0</v>
      </c>
      <c r="AG21">
        <v>0</v>
      </c>
      <c r="AH21">
        <v>0</v>
      </c>
      <c r="AI21">
        <v>6.46935546077234E-2</v>
      </c>
      <c r="AJ21">
        <v>7.5664583324574347E-2</v>
      </c>
      <c r="AK21">
        <v>2.6586994679617258E-2</v>
      </c>
      <c r="AL21">
        <v>6.9270834956700389E-2</v>
      </c>
      <c r="AM21">
        <v>5.2134316727368022E-3</v>
      </c>
      <c r="AN21">
        <v>1.3872385749054632E-2</v>
      </c>
      <c r="AO21">
        <v>1.8187015793386673E-2</v>
      </c>
      <c r="AP21">
        <v>4.039070112884121E-2</v>
      </c>
      <c r="AQ21">
        <v>3.5316117632164912E-2</v>
      </c>
      <c r="AR21">
        <v>1.780728954893071E-2</v>
      </c>
      <c r="AS21">
        <v>6.2961405554232252E-3</v>
      </c>
      <c r="AW21" t="s">
        <v>139</v>
      </c>
      <c r="AX21">
        <v>9.7064858639975965E-2</v>
      </c>
      <c r="AY21">
        <v>6.7858240556195923E-2</v>
      </c>
      <c r="AZ21">
        <v>1.6284411819309442E-2</v>
      </c>
      <c r="BA21">
        <v>1.2294949349766011E-2</v>
      </c>
      <c r="BB21">
        <v>0</v>
      </c>
      <c r="BC21">
        <v>0</v>
      </c>
      <c r="BD21">
        <v>0</v>
      </c>
      <c r="BE21">
        <v>0</v>
      </c>
      <c r="BF21">
        <v>0</v>
      </c>
      <c r="BG21">
        <v>0</v>
      </c>
      <c r="BH21">
        <v>0</v>
      </c>
      <c r="BI21">
        <v>0</v>
      </c>
      <c r="BJ21">
        <v>0</v>
      </c>
      <c r="BK21">
        <v>0</v>
      </c>
      <c r="BL21">
        <v>0</v>
      </c>
      <c r="BM21">
        <v>0.10350818747556717</v>
      </c>
      <c r="BN21">
        <f t="shared" si="0"/>
        <v>0.19350246036524735</v>
      </c>
      <c r="BO21">
        <v>0.30086181735290085</v>
      </c>
      <c r="BP21">
        <v>103.69067926364369</v>
      </c>
    </row>
    <row r="22" spans="3:68" x14ac:dyDescent="0.3">
      <c r="C22" t="s">
        <v>139</v>
      </c>
      <c r="D22">
        <v>0</v>
      </c>
      <c r="E22">
        <v>0</v>
      </c>
      <c r="F22">
        <v>0</v>
      </c>
      <c r="G22">
        <v>0</v>
      </c>
      <c r="H22">
        <v>0</v>
      </c>
      <c r="I22">
        <v>0</v>
      </c>
      <c r="J22">
        <v>0</v>
      </c>
      <c r="K22">
        <v>0</v>
      </c>
      <c r="L22">
        <v>0</v>
      </c>
      <c r="M22">
        <v>0</v>
      </c>
      <c r="N22">
        <v>0.24083492452946634</v>
      </c>
      <c r="O22">
        <v>0</v>
      </c>
      <c r="P22">
        <v>0</v>
      </c>
      <c r="Q22">
        <v>0</v>
      </c>
      <c r="R22">
        <v>3.1479718032854917E-2</v>
      </c>
      <c r="S22">
        <v>0</v>
      </c>
      <c r="T22">
        <v>2.0056876142951757E-5</v>
      </c>
      <c r="U22">
        <v>0</v>
      </c>
      <c r="V22">
        <v>3.382622698141003E-4</v>
      </c>
      <c r="W22">
        <v>0</v>
      </c>
      <c r="X22">
        <v>0</v>
      </c>
      <c r="Y22">
        <v>0</v>
      </c>
      <c r="Z22">
        <v>0</v>
      </c>
      <c r="AA22">
        <v>0</v>
      </c>
      <c r="AB22">
        <v>0</v>
      </c>
      <c r="AC22">
        <v>0</v>
      </c>
      <c r="AD22">
        <v>2.8129218894582162E-5</v>
      </c>
      <c r="AE22">
        <v>0</v>
      </c>
      <c r="AF22">
        <v>0</v>
      </c>
      <c r="AG22">
        <v>0</v>
      </c>
      <c r="AH22">
        <v>0</v>
      </c>
      <c r="AI22">
        <v>0.1883218677217201</v>
      </c>
      <c r="AJ22">
        <v>8.4637108092161323E-2</v>
      </c>
      <c r="AK22">
        <v>1.9745550128025903E-2</v>
      </c>
      <c r="AL22">
        <v>0.11336965685728198</v>
      </c>
      <c r="AM22">
        <v>2.6265306211931592E-2</v>
      </c>
      <c r="AN22">
        <v>1.9868179436689389E-2</v>
      </c>
      <c r="AO22">
        <v>1.3115586368444072E-2</v>
      </c>
      <c r="AP22">
        <v>2.5921205858683599E-2</v>
      </c>
      <c r="AQ22">
        <v>2.574694770212561E-2</v>
      </c>
      <c r="AR22">
        <v>1.5340414087155481E-2</v>
      </c>
      <c r="AS22">
        <v>4.9670223165006562E-3</v>
      </c>
      <c r="AW22" t="s">
        <v>140</v>
      </c>
      <c r="AX22">
        <v>1.8766530164744596E-2</v>
      </c>
      <c r="AY22">
        <v>1.6766323251071857E-2</v>
      </c>
      <c r="AZ22">
        <v>2.28759457266981E-3</v>
      </c>
      <c r="BA22">
        <v>9.7358865484022962E-4</v>
      </c>
      <c r="BB22">
        <v>0</v>
      </c>
      <c r="BC22">
        <v>0</v>
      </c>
      <c r="BD22">
        <v>0</v>
      </c>
      <c r="BE22">
        <v>0</v>
      </c>
      <c r="BF22">
        <v>0</v>
      </c>
      <c r="BG22">
        <v>0</v>
      </c>
      <c r="BH22">
        <v>0</v>
      </c>
      <c r="BI22">
        <v>0</v>
      </c>
      <c r="BJ22">
        <v>0</v>
      </c>
      <c r="BK22">
        <v>0</v>
      </c>
      <c r="BL22">
        <v>0</v>
      </c>
      <c r="BM22">
        <v>5.0936881555182036E-2</v>
      </c>
      <c r="BN22">
        <f t="shared" si="0"/>
        <v>3.8794036643326493E-2</v>
      </c>
      <c r="BO22">
        <v>9.1248783504656789E-2</v>
      </c>
      <c r="BP22">
        <v>103.69067926364369</v>
      </c>
    </row>
    <row r="23" spans="3:68" x14ac:dyDescent="0.3">
      <c r="C23" t="s">
        <v>140</v>
      </c>
      <c r="D23">
        <v>0</v>
      </c>
      <c r="E23">
        <v>0</v>
      </c>
      <c r="F23">
        <v>0</v>
      </c>
      <c r="G23">
        <v>0</v>
      </c>
      <c r="H23">
        <v>0</v>
      </c>
      <c r="I23">
        <v>0</v>
      </c>
      <c r="J23">
        <v>0</v>
      </c>
      <c r="K23">
        <v>0</v>
      </c>
      <c r="L23">
        <v>0</v>
      </c>
      <c r="M23">
        <v>0</v>
      </c>
      <c r="N23">
        <v>0</v>
      </c>
      <c r="O23">
        <v>0.39024725712225705</v>
      </c>
      <c r="P23">
        <v>0</v>
      </c>
      <c r="Q23">
        <v>0</v>
      </c>
      <c r="R23">
        <v>8.8801961631560553E-2</v>
      </c>
      <c r="S23">
        <v>0</v>
      </c>
      <c r="T23">
        <v>0</v>
      </c>
      <c r="U23">
        <v>0</v>
      </c>
      <c r="V23">
        <v>0</v>
      </c>
      <c r="W23">
        <v>0</v>
      </c>
      <c r="X23">
        <v>0</v>
      </c>
      <c r="Y23">
        <v>0</v>
      </c>
      <c r="Z23">
        <v>0</v>
      </c>
      <c r="AA23">
        <v>4.244395918271221E-3</v>
      </c>
      <c r="AB23">
        <v>0</v>
      </c>
      <c r="AC23">
        <v>0</v>
      </c>
      <c r="AD23">
        <v>0</v>
      </c>
      <c r="AE23">
        <v>0</v>
      </c>
      <c r="AF23">
        <v>0</v>
      </c>
      <c r="AG23">
        <v>0</v>
      </c>
      <c r="AH23">
        <v>0</v>
      </c>
      <c r="AI23">
        <v>1.304637524686294E-2</v>
      </c>
      <c r="AJ23">
        <v>6.0452072105081085E-4</v>
      </c>
      <c r="AK23">
        <v>1.0812416706129558E-2</v>
      </c>
      <c r="AL23">
        <v>1.1145727330509014E-2</v>
      </c>
      <c r="AM23">
        <v>1.8169385496099151E-4</v>
      </c>
      <c r="AN23">
        <v>4.846484822558821E-4</v>
      </c>
      <c r="AO23">
        <v>3.8779296893110631E-3</v>
      </c>
      <c r="AP23">
        <v>1.1178587608658773E-3</v>
      </c>
      <c r="AQ23">
        <v>4.5881325493875407E-5</v>
      </c>
      <c r="AR23">
        <v>6.6812371270580506E-5</v>
      </c>
      <c r="AS23">
        <v>2.6126055155305399E-6</v>
      </c>
      <c r="AW23" t="s">
        <v>141</v>
      </c>
      <c r="AX23">
        <v>6.8579813296839154E-2</v>
      </c>
      <c r="AY23">
        <v>5.1352508814521046E-2</v>
      </c>
      <c r="AZ23">
        <v>3.1946908407579883E-2</v>
      </c>
      <c r="BA23">
        <v>3.00339866988137E-2</v>
      </c>
      <c r="BB23">
        <v>0</v>
      </c>
      <c r="BC23">
        <v>0</v>
      </c>
      <c r="BD23">
        <v>0</v>
      </c>
      <c r="BE23">
        <v>0</v>
      </c>
      <c r="BF23">
        <v>0</v>
      </c>
      <c r="BG23">
        <v>0</v>
      </c>
      <c r="BH23">
        <v>0</v>
      </c>
      <c r="BI23">
        <v>0</v>
      </c>
      <c r="BJ23">
        <v>0</v>
      </c>
      <c r="BK23">
        <v>0</v>
      </c>
      <c r="BL23">
        <v>0</v>
      </c>
      <c r="BM23">
        <v>0.13395595615952841</v>
      </c>
      <c r="BN23">
        <f t="shared" si="0"/>
        <v>0.18191321721775378</v>
      </c>
      <c r="BO23">
        <v>0.32054581216219258</v>
      </c>
      <c r="BP23">
        <v>103.69067926364369</v>
      </c>
    </row>
    <row r="24" spans="3:68" x14ac:dyDescent="0.3">
      <c r="C24" t="s">
        <v>141</v>
      </c>
      <c r="D24">
        <v>0</v>
      </c>
      <c r="E24">
        <v>0</v>
      </c>
      <c r="F24">
        <v>0</v>
      </c>
      <c r="G24">
        <v>0</v>
      </c>
      <c r="H24">
        <v>0</v>
      </c>
      <c r="I24">
        <v>0</v>
      </c>
      <c r="J24">
        <v>0</v>
      </c>
      <c r="K24">
        <v>0</v>
      </c>
      <c r="L24">
        <v>0</v>
      </c>
      <c r="M24">
        <v>0</v>
      </c>
      <c r="N24">
        <v>0</v>
      </c>
      <c r="O24">
        <v>0</v>
      </c>
      <c r="P24">
        <v>0.40713074751887068</v>
      </c>
      <c r="Q24">
        <v>3.5039445988749702E-3</v>
      </c>
      <c r="R24">
        <v>0</v>
      </c>
      <c r="S24">
        <v>0</v>
      </c>
      <c r="T24">
        <v>2.4487853060024194E-2</v>
      </c>
      <c r="U24">
        <v>0</v>
      </c>
      <c r="V24">
        <v>0</v>
      </c>
      <c r="W24">
        <v>0</v>
      </c>
      <c r="X24">
        <v>2.0818331926198067E-4</v>
      </c>
      <c r="Y24">
        <v>0</v>
      </c>
      <c r="Z24">
        <v>1.297706450113996E-3</v>
      </c>
      <c r="AA24">
        <v>0</v>
      </c>
      <c r="AB24">
        <v>0</v>
      </c>
      <c r="AC24">
        <v>0</v>
      </c>
      <c r="AD24">
        <v>0</v>
      </c>
      <c r="AE24">
        <v>0</v>
      </c>
      <c r="AF24">
        <v>0</v>
      </c>
      <c r="AG24">
        <v>0</v>
      </c>
      <c r="AH24">
        <v>0</v>
      </c>
      <c r="AI24">
        <v>0</v>
      </c>
      <c r="AJ24">
        <v>0</v>
      </c>
      <c r="AK24">
        <v>0</v>
      </c>
      <c r="AL24">
        <v>0</v>
      </c>
      <c r="AM24">
        <v>0</v>
      </c>
      <c r="AN24">
        <v>0</v>
      </c>
      <c r="AO24">
        <v>0</v>
      </c>
      <c r="AP24">
        <v>0</v>
      </c>
      <c r="AQ24">
        <v>0</v>
      </c>
      <c r="AR24">
        <v>0</v>
      </c>
      <c r="AS24">
        <v>0</v>
      </c>
      <c r="AW24" t="s">
        <v>142</v>
      </c>
      <c r="AX24">
        <v>2.0225064998570958E-4</v>
      </c>
      <c r="AY24">
        <v>4.1277382032826404E-3</v>
      </c>
      <c r="AZ24">
        <v>3.107228890093927E-3</v>
      </c>
      <c r="BA24">
        <v>1.4730876965835108E-3</v>
      </c>
      <c r="BB24">
        <v>0</v>
      </c>
      <c r="BC24">
        <v>0</v>
      </c>
      <c r="BD24">
        <v>0</v>
      </c>
      <c r="BE24">
        <v>0</v>
      </c>
      <c r="BF24">
        <v>0</v>
      </c>
      <c r="BG24">
        <v>0</v>
      </c>
      <c r="BH24">
        <v>0</v>
      </c>
      <c r="BI24">
        <v>0</v>
      </c>
      <c r="BJ24">
        <v>0</v>
      </c>
      <c r="BK24">
        <v>0</v>
      </c>
      <c r="BL24">
        <v>0</v>
      </c>
      <c r="BM24">
        <v>0</v>
      </c>
      <c r="BN24">
        <f t="shared" si="0"/>
        <v>8.9103054399457884E-3</v>
      </c>
      <c r="BO24">
        <v>0.2443122122186287</v>
      </c>
      <c r="BP24">
        <v>1139.1639334776073</v>
      </c>
    </row>
    <row r="25" spans="3:68" x14ac:dyDescent="0.3">
      <c r="C25" t="s">
        <v>142</v>
      </c>
      <c r="D25">
        <v>0</v>
      </c>
      <c r="E25">
        <v>0</v>
      </c>
      <c r="F25">
        <v>0</v>
      </c>
      <c r="G25">
        <v>0</v>
      </c>
      <c r="H25">
        <v>0</v>
      </c>
      <c r="I25">
        <v>0</v>
      </c>
      <c r="J25">
        <v>0</v>
      </c>
      <c r="K25">
        <v>0</v>
      </c>
      <c r="L25">
        <v>0</v>
      </c>
      <c r="M25">
        <v>0</v>
      </c>
      <c r="N25">
        <v>0</v>
      </c>
      <c r="O25">
        <v>0</v>
      </c>
      <c r="P25">
        <v>0</v>
      </c>
      <c r="Q25">
        <v>0.43502077967156888</v>
      </c>
      <c r="R25">
        <v>2.0041542117288425E-3</v>
      </c>
      <c r="S25">
        <v>0</v>
      </c>
      <c r="T25">
        <v>0</v>
      </c>
      <c r="U25">
        <v>7.8356487355077809E-5</v>
      </c>
      <c r="V25">
        <v>4.2833051060158937E-2</v>
      </c>
      <c r="W25">
        <v>0</v>
      </c>
      <c r="X25">
        <v>5.7773543847990062E-4</v>
      </c>
      <c r="Y25">
        <v>3.1755157449624462E-2</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W25" t="s">
        <v>143</v>
      </c>
      <c r="AX25">
        <v>2.0793764138150553E-2</v>
      </c>
      <c r="AY25">
        <v>1.8769047946097465E-2</v>
      </c>
      <c r="AZ25">
        <v>5.5557540007868025E-3</v>
      </c>
      <c r="BA25">
        <v>6.7973828722273999E-3</v>
      </c>
      <c r="BB25">
        <v>0</v>
      </c>
      <c r="BC25">
        <v>0</v>
      </c>
      <c r="BD25">
        <v>0</v>
      </c>
      <c r="BE25">
        <v>0</v>
      </c>
      <c r="BF25">
        <v>0</v>
      </c>
      <c r="BG25">
        <v>0</v>
      </c>
      <c r="BH25">
        <v>0</v>
      </c>
      <c r="BI25">
        <v>0</v>
      </c>
      <c r="BJ25">
        <v>0</v>
      </c>
      <c r="BK25">
        <v>0</v>
      </c>
      <c r="BL25">
        <v>0</v>
      </c>
      <c r="BM25">
        <v>0</v>
      </c>
      <c r="BN25">
        <f t="shared" si="0"/>
        <v>5.1915948957262217E-2</v>
      </c>
      <c r="BO25">
        <v>0.11213204107571055</v>
      </c>
      <c r="BP25">
        <v>267.25067895606037</v>
      </c>
    </row>
    <row r="26" spans="3:68" x14ac:dyDescent="0.3">
      <c r="C26" t="s">
        <v>143</v>
      </c>
      <c r="D26">
        <v>0</v>
      </c>
      <c r="E26">
        <v>0</v>
      </c>
      <c r="F26">
        <v>0</v>
      </c>
      <c r="G26">
        <v>0</v>
      </c>
      <c r="H26">
        <v>0</v>
      </c>
      <c r="I26">
        <v>0</v>
      </c>
      <c r="J26">
        <v>0</v>
      </c>
      <c r="K26">
        <v>0</v>
      </c>
      <c r="L26">
        <v>0</v>
      </c>
      <c r="M26">
        <v>0</v>
      </c>
      <c r="N26">
        <v>0.20410247658750416</v>
      </c>
      <c r="O26">
        <v>0</v>
      </c>
      <c r="P26">
        <v>0</v>
      </c>
      <c r="Q26">
        <v>0</v>
      </c>
      <c r="R26">
        <v>0.35698549874119195</v>
      </c>
      <c r="S26">
        <v>3.3384313277515031E-5</v>
      </c>
      <c r="T26">
        <v>5.0770915057845602E-4</v>
      </c>
      <c r="U26">
        <v>0</v>
      </c>
      <c r="V26">
        <v>3.0277911628303537E-4</v>
      </c>
      <c r="W26">
        <v>0</v>
      </c>
      <c r="X26">
        <v>0</v>
      </c>
      <c r="Y26">
        <v>0</v>
      </c>
      <c r="Z26">
        <v>0</v>
      </c>
      <c r="AA26">
        <v>4.0326877925057202E-2</v>
      </c>
      <c r="AB26">
        <v>0</v>
      </c>
      <c r="AC26">
        <v>0</v>
      </c>
      <c r="AD26">
        <v>1.6056672103689176E-2</v>
      </c>
      <c r="AE26">
        <v>0</v>
      </c>
      <c r="AF26">
        <v>0</v>
      </c>
      <c r="AG26">
        <v>0</v>
      </c>
      <c r="AH26">
        <v>0</v>
      </c>
      <c r="AI26">
        <v>0.13544519289458662</v>
      </c>
      <c r="AJ26">
        <v>0.10463921240745981</v>
      </c>
      <c r="AK26">
        <v>0.31255939853035769</v>
      </c>
      <c r="AL26">
        <v>0.14441946591089461</v>
      </c>
      <c r="AM26">
        <v>4.4184749179347928E-2</v>
      </c>
      <c r="AN26">
        <v>1.1428179841481523E-2</v>
      </c>
      <c r="AO26">
        <v>0.136691868419519</v>
      </c>
      <c r="AP26">
        <v>0.22682543478809106</v>
      </c>
      <c r="AQ26">
        <v>0.2578647307908587</v>
      </c>
      <c r="AR26">
        <v>0.13792661827959152</v>
      </c>
      <c r="AS26">
        <v>4.6215429660028645E-2</v>
      </c>
      <c r="AW26" t="s">
        <v>144</v>
      </c>
      <c r="AX26">
        <v>6.5678953953105478E-4</v>
      </c>
      <c r="AY26">
        <v>1.3533111592100397E-2</v>
      </c>
      <c r="AZ26">
        <v>7.8482202239652764E-3</v>
      </c>
      <c r="BA26">
        <v>5.8489166296849197E-3</v>
      </c>
      <c r="BB26">
        <v>0</v>
      </c>
      <c r="BC26">
        <v>0</v>
      </c>
      <c r="BD26">
        <v>0</v>
      </c>
      <c r="BE26">
        <v>0</v>
      </c>
      <c r="BF26">
        <v>0</v>
      </c>
      <c r="BG26">
        <v>0</v>
      </c>
      <c r="BH26">
        <v>0</v>
      </c>
      <c r="BI26">
        <v>0</v>
      </c>
      <c r="BJ26">
        <v>0</v>
      </c>
      <c r="BK26">
        <v>0</v>
      </c>
      <c r="BL26">
        <v>0</v>
      </c>
      <c r="BM26">
        <v>0</v>
      </c>
      <c r="BN26">
        <f t="shared" si="0"/>
        <v>2.7887037985281644E-2</v>
      </c>
      <c r="BO26">
        <v>0.10148505152333756</v>
      </c>
      <c r="BP26">
        <v>267.25067895606043</v>
      </c>
    </row>
    <row r="27" spans="3:68" x14ac:dyDescent="0.3">
      <c r="C27" t="s">
        <v>144</v>
      </c>
      <c r="D27">
        <v>2.4627289539160595E-2</v>
      </c>
      <c r="E27">
        <v>2.1631400070905232E-2</v>
      </c>
      <c r="F27">
        <v>1.0008368536222209E-2</v>
      </c>
      <c r="G27">
        <v>0</v>
      </c>
      <c r="H27">
        <v>1.2494819014989373E-3</v>
      </c>
      <c r="I27">
        <v>1.1439395395352379E-2</v>
      </c>
      <c r="J27">
        <v>0</v>
      </c>
      <c r="K27">
        <v>6.2793056691383123E-3</v>
      </c>
      <c r="L27">
        <v>3.6085964634308804E-3</v>
      </c>
      <c r="M27">
        <v>8.8755535669111308E-5</v>
      </c>
      <c r="N27">
        <v>0</v>
      </c>
      <c r="O27">
        <v>0</v>
      </c>
      <c r="P27">
        <v>0</v>
      </c>
      <c r="Q27">
        <v>2.3647447923731105E-3</v>
      </c>
      <c r="R27">
        <v>8.9811527394297805E-3</v>
      </c>
      <c r="S27">
        <v>0.45388780763585174</v>
      </c>
      <c r="T27">
        <v>2.8787260592341738E-3</v>
      </c>
      <c r="U27">
        <v>0</v>
      </c>
      <c r="V27">
        <v>2.7161626320937245E-4</v>
      </c>
      <c r="W27">
        <v>1.5688414827696458E-4</v>
      </c>
      <c r="X27">
        <v>3.9194952641269078E-4</v>
      </c>
      <c r="Y27">
        <v>1.0118554063526099E-2</v>
      </c>
      <c r="Z27">
        <v>8.2718515765971747E-3</v>
      </c>
      <c r="AA27">
        <v>1.0205974979974432E-3</v>
      </c>
      <c r="AB27">
        <v>1.411851177064644E-3</v>
      </c>
      <c r="AC27">
        <v>1.6626069100109903E-2</v>
      </c>
      <c r="AD27">
        <v>4.6820253310719678E-3</v>
      </c>
      <c r="AE27">
        <v>0</v>
      </c>
      <c r="AF27">
        <v>0</v>
      </c>
      <c r="AG27">
        <v>0</v>
      </c>
      <c r="AH27">
        <v>0</v>
      </c>
      <c r="AI27">
        <v>3.6151772981559423E-2</v>
      </c>
      <c r="AJ27">
        <v>3.8357147459270199E-2</v>
      </c>
      <c r="AK27">
        <v>4.2125395838774796E-2</v>
      </c>
      <c r="AL27">
        <v>3.9633528452051418E-2</v>
      </c>
      <c r="AM27">
        <v>1.8876267934075645E-2</v>
      </c>
      <c r="AN27">
        <v>3.5145304139390121E-3</v>
      </c>
      <c r="AO27">
        <v>3.5012207836563974E-2</v>
      </c>
      <c r="AP27">
        <v>5.3134337822291398E-2</v>
      </c>
      <c r="AQ27">
        <v>6.411048573887039E-2</v>
      </c>
      <c r="AR27">
        <v>3.8502895999158113E-2</v>
      </c>
      <c r="AS27">
        <v>9.0016286699412442E-3</v>
      </c>
      <c r="AW27" t="s">
        <v>145</v>
      </c>
      <c r="AX27">
        <v>3.0395438191422753E-3</v>
      </c>
      <c r="AY27">
        <v>1.8612822927086298E-2</v>
      </c>
      <c r="AZ27">
        <v>1.729816885300384E-2</v>
      </c>
      <c r="BA27">
        <v>1.8001407355483008E-2</v>
      </c>
      <c r="BB27">
        <v>0</v>
      </c>
      <c r="BC27">
        <v>0</v>
      </c>
      <c r="BD27">
        <v>0</v>
      </c>
      <c r="BE27">
        <v>0</v>
      </c>
      <c r="BF27">
        <v>0</v>
      </c>
      <c r="BG27">
        <v>0</v>
      </c>
      <c r="BH27">
        <v>0</v>
      </c>
      <c r="BI27">
        <v>0</v>
      </c>
      <c r="BJ27">
        <v>0</v>
      </c>
      <c r="BK27">
        <v>0</v>
      </c>
      <c r="BL27">
        <v>0</v>
      </c>
      <c r="BM27">
        <v>0</v>
      </c>
      <c r="BN27">
        <f t="shared" si="0"/>
        <v>5.6951942954715416E-2</v>
      </c>
      <c r="BO27">
        <v>0.1837365053970062</v>
      </c>
      <c r="BP27">
        <v>267.25067895606037</v>
      </c>
    </row>
    <row r="28" spans="3:68" x14ac:dyDescent="0.3">
      <c r="C28" t="s">
        <v>145</v>
      </c>
      <c r="D28">
        <v>0</v>
      </c>
      <c r="E28">
        <v>0</v>
      </c>
      <c r="F28">
        <v>0</v>
      </c>
      <c r="G28">
        <v>0</v>
      </c>
      <c r="H28">
        <v>0</v>
      </c>
      <c r="I28">
        <v>0</v>
      </c>
      <c r="J28">
        <v>0</v>
      </c>
      <c r="K28">
        <v>0</v>
      </c>
      <c r="L28">
        <v>0</v>
      </c>
      <c r="M28">
        <v>2.2349583291687539E-3</v>
      </c>
      <c r="N28">
        <v>0</v>
      </c>
      <c r="O28">
        <v>1.9150445758806027E-2</v>
      </c>
      <c r="P28">
        <v>6.6245623021246425E-2</v>
      </c>
      <c r="Q28">
        <v>5.9240949697826149E-3</v>
      </c>
      <c r="R28">
        <v>9.1682103704246662E-3</v>
      </c>
      <c r="S28">
        <v>5.4096335710727181E-2</v>
      </c>
      <c r="T28">
        <v>0.40604591317732813</v>
      </c>
      <c r="U28">
        <v>4.9945876973098158E-4</v>
      </c>
      <c r="V28">
        <v>2.6794054608980346E-2</v>
      </c>
      <c r="W28">
        <v>4.2773984986836964E-4</v>
      </c>
      <c r="X28">
        <v>1.6905932187053182E-4</v>
      </c>
      <c r="Y28">
        <v>2.1427690740577238E-2</v>
      </c>
      <c r="Z28">
        <v>1.0476000596040647E-2</v>
      </c>
      <c r="AA28">
        <v>1.4078385933963408E-3</v>
      </c>
      <c r="AB28">
        <v>3.0944027857925938E-2</v>
      </c>
      <c r="AC28">
        <v>3.948648011080416E-3</v>
      </c>
      <c r="AD28">
        <v>2.5608671914201027E-2</v>
      </c>
      <c r="AE28">
        <v>0</v>
      </c>
      <c r="AF28">
        <v>0</v>
      </c>
      <c r="AG28">
        <v>0</v>
      </c>
      <c r="AH28">
        <v>0</v>
      </c>
      <c r="AI28">
        <v>3.4417844683637721E-3</v>
      </c>
      <c r="AJ28">
        <v>1.1310239955915999E-3</v>
      </c>
      <c r="AK28">
        <v>1.5159878977650585E-2</v>
      </c>
      <c r="AL28">
        <v>6.8673182073591002E-3</v>
      </c>
      <c r="AM28">
        <v>7.2523763134132763E-4</v>
      </c>
      <c r="AN28">
        <v>1.1345937767019821E-4</v>
      </c>
      <c r="AO28">
        <v>1.2882220426459043E-2</v>
      </c>
      <c r="AP28">
        <v>1.6711906131047526E-2</v>
      </c>
      <c r="AQ28">
        <v>1.3714121707811455E-2</v>
      </c>
      <c r="AR28">
        <v>4.5052924526568098E-3</v>
      </c>
      <c r="AS28">
        <v>1.0508783095935195E-3</v>
      </c>
      <c r="AW28" t="s">
        <v>146</v>
      </c>
      <c r="AX28">
        <v>2.9348560805022186E-3</v>
      </c>
      <c r="AY28">
        <v>1.126475890064896E-2</v>
      </c>
      <c r="AZ28">
        <v>1.7236834058878138E-2</v>
      </c>
      <c r="BA28">
        <v>4.5601389377218577E-3</v>
      </c>
      <c r="BB28">
        <v>0</v>
      </c>
      <c r="BC28">
        <v>0</v>
      </c>
      <c r="BD28">
        <v>0</v>
      </c>
      <c r="BE28">
        <v>0</v>
      </c>
      <c r="BF28">
        <v>0</v>
      </c>
      <c r="BG28">
        <v>0</v>
      </c>
      <c r="BH28">
        <v>0</v>
      </c>
      <c r="BI28">
        <v>0</v>
      </c>
      <c r="BJ28">
        <v>0</v>
      </c>
      <c r="BK28">
        <v>0</v>
      </c>
      <c r="BL28">
        <v>0</v>
      </c>
      <c r="BM28">
        <v>0</v>
      </c>
      <c r="BN28">
        <f t="shared" si="0"/>
        <v>3.5996587977751175E-2</v>
      </c>
      <c r="BO28">
        <v>0.18636737370790524</v>
      </c>
      <c r="BP28">
        <v>267.25067895606037</v>
      </c>
    </row>
    <row r="29" spans="3:68" x14ac:dyDescent="0.3">
      <c r="C29" t="s">
        <v>146</v>
      </c>
      <c r="D29">
        <v>0.1159601444596763</v>
      </c>
      <c r="E29">
        <v>4.9221674302286971E-3</v>
      </c>
      <c r="F29">
        <v>4.9421011846526499E-3</v>
      </c>
      <c r="G29">
        <v>6.4674423183745985E-2</v>
      </c>
      <c r="H29">
        <v>4.4182919760958693E-2</v>
      </c>
      <c r="I29">
        <v>9.2605008365294006E-2</v>
      </c>
      <c r="J29">
        <v>2.3259926801298385E-2</v>
      </c>
      <c r="K29">
        <v>1.7769898891689829E-2</v>
      </c>
      <c r="L29">
        <v>4.8716825970282963E-2</v>
      </c>
      <c r="M29">
        <v>4.2670748416695867E-2</v>
      </c>
      <c r="N29">
        <v>1.0053499072916344E-3</v>
      </c>
      <c r="O29">
        <v>0</v>
      </c>
      <c r="P29">
        <v>0</v>
      </c>
      <c r="Q29">
        <v>6.5377760697146363E-3</v>
      </c>
      <c r="R29">
        <v>1.3237029116418324E-4</v>
      </c>
      <c r="S29">
        <v>2.0176353048427342E-3</v>
      </c>
      <c r="T29">
        <v>0</v>
      </c>
      <c r="U29">
        <v>0.12267701183781402</v>
      </c>
      <c r="V29">
        <v>9.2297088418251058E-3</v>
      </c>
      <c r="W29">
        <v>4.0542770047662987E-3</v>
      </c>
      <c r="X29">
        <v>9.0876783808871637E-4</v>
      </c>
      <c r="Y29">
        <v>1.9226987377142304E-3</v>
      </c>
      <c r="Z29">
        <v>4.0832621532258025E-3</v>
      </c>
      <c r="AA29">
        <v>0</v>
      </c>
      <c r="AB29">
        <v>0</v>
      </c>
      <c r="AC29">
        <v>0</v>
      </c>
      <c r="AD29">
        <v>0</v>
      </c>
      <c r="AE29">
        <v>0</v>
      </c>
      <c r="AF29">
        <v>0</v>
      </c>
      <c r="AG29">
        <v>0</v>
      </c>
      <c r="AH29">
        <v>0</v>
      </c>
      <c r="AI29">
        <v>0</v>
      </c>
      <c r="AJ29">
        <v>0</v>
      </c>
      <c r="AK29">
        <v>0</v>
      </c>
      <c r="AL29">
        <v>0</v>
      </c>
      <c r="AM29">
        <v>0</v>
      </c>
      <c r="AN29">
        <v>0</v>
      </c>
      <c r="AO29">
        <v>0</v>
      </c>
      <c r="AP29">
        <v>0</v>
      </c>
      <c r="AQ29">
        <v>0</v>
      </c>
      <c r="AR29">
        <v>0</v>
      </c>
      <c r="AS29">
        <v>0</v>
      </c>
      <c r="AW29" t="s">
        <v>147</v>
      </c>
      <c r="AX29">
        <v>2.3016425126308696E-4</v>
      </c>
      <c r="AY29">
        <v>1.5933718104913785E-3</v>
      </c>
      <c r="AZ29">
        <v>1.1310764919753948E-3</v>
      </c>
      <c r="BA29">
        <v>6.5911657272527872E-4</v>
      </c>
      <c r="BB29">
        <v>0</v>
      </c>
      <c r="BC29">
        <v>0</v>
      </c>
      <c r="BD29">
        <v>0</v>
      </c>
      <c r="BE29">
        <v>0</v>
      </c>
      <c r="BF29">
        <v>0</v>
      </c>
      <c r="BG29">
        <v>0</v>
      </c>
      <c r="BH29">
        <v>0</v>
      </c>
      <c r="BI29">
        <v>0</v>
      </c>
      <c r="BJ29">
        <v>0</v>
      </c>
      <c r="BK29">
        <v>0</v>
      </c>
      <c r="BL29">
        <v>0</v>
      </c>
      <c r="BM29">
        <v>0</v>
      </c>
      <c r="BN29">
        <f t="shared" si="0"/>
        <v>3.6137291264551389E-3</v>
      </c>
      <c r="BO29">
        <v>0.10732166024291469</v>
      </c>
      <c r="BP29">
        <v>267.25067895606037</v>
      </c>
    </row>
    <row r="30" spans="3:68" x14ac:dyDescent="0.3">
      <c r="C30" t="s">
        <v>147</v>
      </c>
      <c r="D30">
        <v>0</v>
      </c>
      <c r="E30">
        <v>0</v>
      </c>
      <c r="F30">
        <v>0</v>
      </c>
      <c r="G30">
        <v>0</v>
      </c>
      <c r="H30">
        <v>4.496090794755373E-3</v>
      </c>
      <c r="I30">
        <v>0</v>
      </c>
      <c r="J30">
        <v>4.8032627833303441E-3</v>
      </c>
      <c r="K30">
        <v>1.7853866877274478E-2</v>
      </c>
      <c r="L30">
        <v>1.1324415087445518E-3</v>
      </c>
      <c r="M30">
        <v>7.0299355100374194E-4</v>
      </c>
      <c r="N30">
        <v>8.4926747490518574E-3</v>
      </c>
      <c r="O30">
        <v>8.5040006691521855E-2</v>
      </c>
      <c r="P30">
        <v>3.1785863326046471E-3</v>
      </c>
      <c r="Q30">
        <v>5.5081297780125868E-2</v>
      </c>
      <c r="R30">
        <v>7.0702238431350076E-3</v>
      </c>
      <c r="S30">
        <v>7.9519581053679386E-3</v>
      </c>
      <c r="T30">
        <v>1.8056686495201268E-2</v>
      </c>
      <c r="U30">
        <v>1.3531453130372513E-3</v>
      </c>
      <c r="V30">
        <v>0.26342129468742947</v>
      </c>
      <c r="W30">
        <v>9.8806901407148526E-2</v>
      </c>
      <c r="X30">
        <v>4.771740245787668E-3</v>
      </c>
      <c r="Y30">
        <v>0.15829736027110927</v>
      </c>
      <c r="Z30">
        <v>5.1565960657126986E-2</v>
      </c>
      <c r="AA30">
        <v>2.7347857924608409E-3</v>
      </c>
      <c r="AB30">
        <v>1.9883925313206822E-2</v>
      </c>
      <c r="AC30">
        <v>7.317999276262149E-3</v>
      </c>
      <c r="AD30">
        <v>2.7408904004433313E-2</v>
      </c>
      <c r="AE30">
        <v>0</v>
      </c>
      <c r="AF30">
        <v>0</v>
      </c>
      <c r="AG30">
        <v>0</v>
      </c>
      <c r="AH30">
        <v>0</v>
      </c>
      <c r="AI30">
        <v>3.323108430192942E-2</v>
      </c>
      <c r="AJ30">
        <v>4.6868607126200806E-2</v>
      </c>
      <c r="AK30">
        <v>4.6346808136696192E-2</v>
      </c>
      <c r="AL30">
        <v>3.7872101178486155E-2</v>
      </c>
      <c r="AM30">
        <v>2.1442900165201909E-2</v>
      </c>
      <c r="AN30">
        <v>5.7279325480056244E-2</v>
      </c>
      <c r="AO30">
        <v>3.7177351754168642E-2</v>
      </c>
      <c r="AP30">
        <v>9.1892101537474874E-2</v>
      </c>
      <c r="AQ30">
        <v>9.5799182025450666E-2</v>
      </c>
      <c r="AR30">
        <v>5.5030272231975062E-2</v>
      </c>
      <c r="AS30">
        <v>4.344641260467292E-2</v>
      </c>
      <c r="AW30" t="s">
        <v>148</v>
      </c>
      <c r="AX30">
        <v>1.2061238892338783E-3</v>
      </c>
      <c r="AY30">
        <v>2.4759704628545547E-3</v>
      </c>
      <c r="AZ30">
        <v>6.3084860709790146E-3</v>
      </c>
      <c r="BA30">
        <v>3.2049019614760724E-3</v>
      </c>
      <c r="BB30">
        <v>0</v>
      </c>
      <c r="BC30">
        <v>0</v>
      </c>
      <c r="BD30">
        <v>0</v>
      </c>
      <c r="BE30">
        <v>0</v>
      </c>
      <c r="BF30">
        <v>0</v>
      </c>
      <c r="BG30">
        <v>0</v>
      </c>
      <c r="BH30">
        <v>0</v>
      </c>
      <c r="BI30">
        <v>0</v>
      </c>
      <c r="BJ30">
        <v>0</v>
      </c>
      <c r="BK30">
        <v>0</v>
      </c>
      <c r="BL30">
        <v>0</v>
      </c>
      <c r="BM30">
        <v>0</v>
      </c>
      <c r="BN30">
        <f t="shared" si="0"/>
        <v>1.319548238454352E-2</v>
      </c>
      <c r="BO30">
        <v>0.26655932816568229</v>
      </c>
      <c r="BP30">
        <v>592.76185448308138</v>
      </c>
    </row>
    <row r="31" spans="3:68" x14ac:dyDescent="0.3">
      <c r="C31" t="s">
        <v>148</v>
      </c>
      <c r="D31">
        <v>1.4561535973589456E-2</v>
      </c>
      <c r="E31">
        <v>6.8022444248401796E-4</v>
      </c>
      <c r="F31">
        <v>0</v>
      </c>
      <c r="G31">
        <v>0</v>
      </c>
      <c r="H31">
        <v>1.6923291476550122E-2</v>
      </c>
      <c r="I31">
        <v>6.683573480010559E-3</v>
      </c>
      <c r="J31">
        <v>3.1073268075311532E-3</v>
      </c>
      <c r="K31">
        <v>1.5042545947619232E-2</v>
      </c>
      <c r="L31">
        <v>7.0343758348628896E-3</v>
      </c>
      <c r="M31">
        <v>1.9079251056972806E-4</v>
      </c>
      <c r="N31">
        <v>1.2537353340741316E-3</v>
      </c>
      <c r="O31">
        <v>0</v>
      </c>
      <c r="P31">
        <v>1.675129233258139E-3</v>
      </c>
      <c r="Q31">
        <v>9.11705061076978E-3</v>
      </c>
      <c r="R31">
        <v>2.8705129860462143E-3</v>
      </c>
      <c r="S31">
        <v>4.2329729644754024E-2</v>
      </c>
      <c r="T31">
        <v>1.8069292364834848E-3</v>
      </c>
      <c r="U31">
        <v>7.2708165490033084E-3</v>
      </c>
      <c r="V31">
        <v>3.0196255415778063E-2</v>
      </c>
      <c r="W31">
        <v>0.50412404733612159</v>
      </c>
      <c r="X31">
        <v>3.1074597840802687E-4</v>
      </c>
      <c r="Y31">
        <v>8.7880452025320965E-3</v>
      </c>
      <c r="Z31">
        <v>2.5508302287952107E-3</v>
      </c>
      <c r="AA31">
        <v>1.183586285572191E-3</v>
      </c>
      <c r="AB31">
        <v>3.0638314173479113E-2</v>
      </c>
      <c r="AC31">
        <v>2.5297003776002841E-3</v>
      </c>
      <c r="AD31">
        <v>1.0936866515557274E-2</v>
      </c>
      <c r="AE31">
        <v>0</v>
      </c>
      <c r="AF31">
        <v>0</v>
      </c>
      <c r="AG31">
        <v>0</v>
      </c>
      <c r="AH31">
        <v>0</v>
      </c>
      <c r="AI31">
        <v>5.4271980385264083E-5</v>
      </c>
      <c r="AJ31">
        <v>7.6733863965804754E-5</v>
      </c>
      <c r="AK31">
        <v>1.1060362612737031E-3</v>
      </c>
      <c r="AL31">
        <v>1.6420015890178203E-3</v>
      </c>
      <c r="AM31">
        <v>9.6316510360484257E-4</v>
      </c>
      <c r="AN31">
        <v>4.6327722006746274E-3</v>
      </c>
      <c r="AO31">
        <v>2.7183130379592291E-3</v>
      </c>
      <c r="AP31">
        <v>2.4298153660121096E-2</v>
      </c>
      <c r="AQ31">
        <v>2.389785575727562E-2</v>
      </c>
      <c r="AR31">
        <v>1.6769665666883527E-2</v>
      </c>
      <c r="AS31">
        <v>1.1538514505598443E-2</v>
      </c>
      <c r="AW31" t="s">
        <v>149</v>
      </c>
      <c r="AX31">
        <v>2.6292766195088624E-3</v>
      </c>
      <c r="AY31">
        <v>1.2821272659734621E-2</v>
      </c>
      <c r="AZ31">
        <v>5.460566856534484E-3</v>
      </c>
      <c r="BA31">
        <v>7.3439218321585901E-3</v>
      </c>
      <c r="BB31">
        <v>0</v>
      </c>
      <c r="BC31">
        <v>0</v>
      </c>
      <c r="BD31">
        <v>0</v>
      </c>
      <c r="BE31">
        <v>0</v>
      </c>
      <c r="BF31">
        <v>0</v>
      </c>
      <c r="BG31">
        <v>0</v>
      </c>
      <c r="BH31">
        <v>0</v>
      </c>
      <c r="BI31">
        <v>0</v>
      </c>
      <c r="BJ31">
        <v>0</v>
      </c>
      <c r="BK31">
        <v>0</v>
      </c>
      <c r="BL31">
        <v>0</v>
      </c>
      <c r="BM31">
        <v>0</v>
      </c>
      <c r="BN31">
        <f t="shared" si="0"/>
        <v>2.8255037967936554E-2</v>
      </c>
      <c r="BO31">
        <v>0.12599400530786029</v>
      </c>
      <c r="BP31">
        <v>267.25067895606037</v>
      </c>
    </row>
    <row r="32" spans="3:68" x14ac:dyDescent="0.3">
      <c r="C32" t="s">
        <v>149</v>
      </c>
      <c r="D32">
        <v>0</v>
      </c>
      <c r="E32">
        <v>0</v>
      </c>
      <c r="F32">
        <v>0</v>
      </c>
      <c r="G32">
        <v>0</v>
      </c>
      <c r="H32">
        <v>0</v>
      </c>
      <c r="I32">
        <v>0</v>
      </c>
      <c r="J32">
        <v>0</v>
      </c>
      <c r="K32">
        <v>0</v>
      </c>
      <c r="L32">
        <v>0</v>
      </c>
      <c r="M32">
        <v>1.0343070849284338E-3</v>
      </c>
      <c r="N32">
        <v>2.8021714970822259E-2</v>
      </c>
      <c r="O32">
        <v>0.13915544801784793</v>
      </c>
      <c r="P32">
        <v>1.8792683524546968E-3</v>
      </c>
      <c r="Q32">
        <v>8.0316262228892946E-2</v>
      </c>
      <c r="R32">
        <v>5.0036694790258429E-3</v>
      </c>
      <c r="S32">
        <v>9.9823430033109655E-3</v>
      </c>
      <c r="T32">
        <v>3.3044510841625102E-3</v>
      </c>
      <c r="U32">
        <v>8.3818225109962778E-4</v>
      </c>
      <c r="V32">
        <v>4.197013599562616E-3</v>
      </c>
      <c r="W32">
        <v>7.6262659247993692E-2</v>
      </c>
      <c r="X32">
        <v>0.1696253082026952</v>
      </c>
      <c r="Y32">
        <v>9.2972807384074402E-2</v>
      </c>
      <c r="Z32">
        <v>1.7754589497729463E-2</v>
      </c>
      <c r="AA32">
        <v>2.5956257225251984E-3</v>
      </c>
      <c r="AB32">
        <v>1.6046862979984051E-2</v>
      </c>
      <c r="AC32">
        <v>5.9968253322444411E-3</v>
      </c>
      <c r="AD32">
        <v>2.9836512343799481E-2</v>
      </c>
      <c r="AE32">
        <v>0</v>
      </c>
      <c r="AF32">
        <v>0</v>
      </c>
      <c r="AG32">
        <v>0</v>
      </c>
      <c r="AH32">
        <v>0</v>
      </c>
      <c r="AI32">
        <v>0</v>
      </c>
      <c r="AJ32">
        <v>0</v>
      </c>
      <c r="AK32">
        <v>0</v>
      </c>
      <c r="AL32">
        <v>0</v>
      </c>
      <c r="AM32">
        <v>0</v>
      </c>
      <c r="AN32">
        <v>0</v>
      </c>
      <c r="AO32">
        <v>0</v>
      </c>
      <c r="AP32">
        <v>0</v>
      </c>
      <c r="AQ32">
        <v>0</v>
      </c>
      <c r="AR32">
        <v>0</v>
      </c>
      <c r="AS32">
        <v>0</v>
      </c>
      <c r="AW32" t="s">
        <v>150</v>
      </c>
      <c r="AX32">
        <v>3.2844249664710705E-3</v>
      </c>
      <c r="AY32">
        <v>9.2979827748593119E-3</v>
      </c>
      <c r="AZ32">
        <v>4.7292604130372553E-3</v>
      </c>
      <c r="BA32">
        <v>9.372268161686334E-3</v>
      </c>
      <c r="BB32">
        <v>0</v>
      </c>
      <c r="BC32">
        <v>0</v>
      </c>
      <c r="BD32">
        <v>0</v>
      </c>
      <c r="BE32">
        <v>0</v>
      </c>
      <c r="BF32">
        <v>0</v>
      </c>
      <c r="BG32">
        <v>0</v>
      </c>
      <c r="BH32">
        <v>0</v>
      </c>
      <c r="BI32">
        <v>0</v>
      </c>
      <c r="BJ32">
        <v>0</v>
      </c>
      <c r="BK32">
        <v>0</v>
      </c>
      <c r="BL32">
        <v>0</v>
      </c>
      <c r="BM32">
        <v>0</v>
      </c>
      <c r="BN32">
        <f t="shared" si="0"/>
        <v>2.6683936316053973E-2</v>
      </c>
      <c r="BO32">
        <v>6.0665831734038042E-2</v>
      </c>
      <c r="BP32">
        <v>288.61939127378798</v>
      </c>
    </row>
    <row r="33" spans="3:68" x14ac:dyDescent="0.3">
      <c r="C33" t="s">
        <v>150</v>
      </c>
      <c r="D33">
        <v>0</v>
      </c>
      <c r="E33">
        <v>0</v>
      </c>
      <c r="F33">
        <v>0</v>
      </c>
      <c r="G33">
        <v>0</v>
      </c>
      <c r="H33">
        <v>0</v>
      </c>
      <c r="I33">
        <v>0</v>
      </c>
      <c r="J33">
        <v>0</v>
      </c>
      <c r="K33">
        <v>0</v>
      </c>
      <c r="L33">
        <v>0</v>
      </c>
      <c r="M33">
        <v>6.1659518298731904E-4</v>
      </c>
      <c r="N33">
        <v>3.7704462319227089E-4</v>
      </c>
      <c r="O33">
        <v>0</v>
      </c>
      <c r="P33">
        <v>0</v>
      </c>
      <c r="Q33">
        <v>4.329709453558853E-3</v>
      </c>
      <c r="R33">
        <v>1.4801707755135211E-3</v>
      </c>
      <c r="S33">
        <v>9.2867894249186705E-4</v>
      </c>
      <c r="T33">
        <v>2.7563864927217293E-3</v>
      </c>
      <c r="U33">
        <v>7.3400176451072959E-5</v>
      </c>
      <c r="V33">
        <v>2.5837911504615857E-4</v>
      </c>
      <c r="W33">
        <v>1.6081112111689999E-2</v>
      </c>
      <c r="X33">
        <v>1.2963846020217732E-4</v>
      </c>
      <c r="Y33">
        <v>0.53614821775653509</v>
      </c>
      <c r="Z33">
        <v>7.8604155481977935E-3</v>
      </c>
      <c r="AA33">
        <v>1.0774443701951533E-3</v>
      </c>
      <c r="AB33">
        <v>3.4356040122593659E-3</v>
      </c>
      <c r="AC33">
        <v>5.9310421821323752E-3</v>
      </c>
      <c r="AD33">
        <v>0.11581130762990384</v>
      </c>
      <c r="AE33">
        <v>0</v>
      </c>
      <c r="AF33">
        <v>0</v>
      </c>
      <c r="AG33">
        <v>0</v>
      </c>
      <c r="AH33">
        <v>0</v>
      </c>
      <c r="AI33">
        <v>1.5538989863204159E-3</v>
      </c>
      <c r="AJ33">
        <v>6.8227039444267428E-5</v>
      </c>
      <c r="AK33">
        <v>8.0598479779982212E-4</v>
      </c>
      <c r="AL33">
        <v>2.6984200698953751E-3</v>
      </c>
      <c r="AM33">
        <v>5.3533289380990805E-4</v>
      </c>
      <c r="AN33">
        <v>3.5556180394788759E-3</v>
      </c>
      <c r="AO33">
        <v>1.2491562874578975E-3</v>
      </c>
      <c r="AP33">
        <v>1.0164517738209587E-2</v>
      </c>
      <c r="AQ33">
        <v>3.9293907388320221E-3</v>
      </c>
      <c r="AR33">
        <v>4.1002982582455634E-3</v>
      </c>
      <c r="AS33">
        <v>1.0067499064125545E-3</v>
      </c>
      <c r="AW33" t="s">
        <v>151</v>
      </c>
      <c r="AX33">
        <v>6.8873058020527556E-3</v>
      </c>
      <c r="AY33">
        <v>3.4960116280276655E-2</v>
      </c>
      <c r="AZ33">
        <v>2.4672276312427549E-2</v>
      </c>
      <c r="BA33">
        <v>1.671032339915296E-2</v>
      </c>
      <c r="BB33">
        <v>0</v>
      </c>
      <c r="BC33">
        <v>0</v>
      </c>
      <c r="BD33">
        <v>0</v>
      </c>
      <c r="BE33">
        <v>0</v>
      </c>
      <c r="BF33">
        <v>0</v>
      </c>
      <c r="BG33">
        <v>0</v>
      </c>
      <c r="BH33">
        <v>0</v>
      </c>
      <c r="BI33">
        <v>0</v>
      </c>
      <c r="BJ33">
        <v>0</v>
      </c>
      <c r="BK33">
        <v>0</v>
      </c>
      <c r="BL33">
        <v>0</v>
      </c>
      <c r="BM33">
        <v>0</v>
      </c>
      <c r="BN33">
        <f t="shared" si="0"/>
        <v>8.3230021793909925E-2</v>
      </c>
      <c r="BO33">
        <v>0.22607141540817993</v>
      </c>
      <c r="BP33">
        <v>403.26506307033719</v>
      </c>
    </row>
    <row r="34" spans="3:68" x14ac:dyDescent="0.3">
      <c r="C34" t="s">
        <v>151</v>
      </c>
      <c r="D34">
        <v>1.9115871053068636E-2</v>
      </c>
      <c r="E34">
        <v>1.4225022683655265E-2</v>
      </c>
      <c r="F34">
        <v>5.8482495177247101E-3</v>
      </c>
      <c r="G34">
        <v>0</v>
      </c>
      <c r="H34">
        <v>5.443177544224259E-3</v>
      </c>
      <c r="I34">
        <v>2.4643755313133362E-3</v>
      </c>
      <c r="J34">
        <v>7.2393314008176645E-4</v>
      </c>
      <c r="K34">
        <v>3.7611210765360671E-3</v>
      </c>
      <c r="L34">
        <v>1.6712552696532216E-3</v>
      </c>
      <c r="M34">
        <v>7.3050389871079976E-4</v>
      </c>
      <c r="N34">
        <v>4.505559214327725E-3</v>
      </c>
      <c r="O34">
        <v>7.2250042963135613E-2</v>
      </c>
      <c r="P34">
        <v>8.4577152596467724E-4</v>
      </c>
      <c r="Q34">
        <v>3.2342708813624253E-3</v>
      </c>
      <c r="R34">
        <v>9.5158442519223466E-3</v>
      </c>
      <c r="S34">
        <v>6.6541051923164705E-3</v>
      </c>
      <c r="T34">
        <v>8.6228285345002695E-3</v>
      </c>
      <c r="U34">
        <v>6.197302026278822E-3</v>
      </c>
      <c r="V34">
        <v>1.9417098368185593E-3</v>
      </c>
      <c r="W34">
        <v>1.3804667140571377E-2</v>
      </c>
      <c r="X34">
        <v>4.6190340097712291E-3</v>
      </c>
      <c r="Y34">
        <v>1.3431361294681863E-2</v>
      </c>
      <c r="Z34">
        <v>0.51678583906114417</v>
      </c>
      <c r="AA34">
        <v>1.8901472500548783E-3</v>
      </c>
      <c r="AB34">
        <v>2.3412018277239027E-3</v>
      </c>
      <c r="AC34">
        <v>4.7218888633742066E-2</v>
      </c>
      <c r="AD34">
        <v>1.475073321996029E-2</v>
      </c>
      <c r="AE34">
        <v>0</v>
      </c>
      <c r="AF34">
        <v>0</v>
      </c>
      <c r="AG34">
        <v>0</v>
      </c>
      <c r="AH34">
        <v>0</v>
      </c>
      <c r="AI34">
        <v>2.5533636839079457E-2</v>
      </c>
      <c r="AJ34">
        <v>3.4676588945811188E-2</v>
      </c>
      <c r="AK34">
        <v>2.6545848278434651E-2</v>
      </c>
      <c r="AL34">
        <v>3.078598880168032E-2</v>
      </c>
      <c r="AM34">
        <v>1.6351288650488665E-2</v>
      </c>
      <c r="AN34">
        <v>2.8450173730964496E-2</v>
      </c>
      <c r="AO34">
        <v>2.2237447365646694E-2</v>
      </c>
      <c r="AP34">
        <v>7.0832525934745427E-2</v>
      </c>
      <c r="AQ34">
        <v>6.6791064078323137E-2</v>
      </c>
      <c r="AR34">
        <v>4.3297690428629007E-2</v>
      </c>
      <c r="AS34">
        <v>2.4808228869852407E-2</v>
      </c>
      <c r="AW34" t="s">
        <v>152</v>
      </c>
      <c r="AX34">
        <v>1.7951367712221035E-2</v>
      </c>
      <c r="AY34">
        <v>0.15203936499189732</v>
      </c>
      <c r="AZ34">
        <v>5.481574753006984E-2</v>
      </c>
      <c r="BA34">
        <v>8.1515691034939594E-2</v>
      </c>
      <c r="BB34">
        <v>0</v>
      </c>
      <c r="BC34">
        <v>0</v>
      </c>
      <c r="BD34">
        <v>0</v>
      </c>
      <c r="BE34">
        <v>0</v>
      </c>
      <c r="BF34">
        <v>0</v>
      </c>
      <c r="BG34">
        <v>0</v>
      </c>
      <c r="BH34">
        <v>0</v>
      </c>
      <c r="BI34">
        <v>0</v>
      </c>
      <c r="BJ34">
        <v>0</v>
      </c>
      <c r="BK34">
        <v>0</v>
      </c>
      <c r="BL34">
        <v>0</v>
      </c>
      <c r="BM34">
        <v>0</v>
      </c>
      <c r="BN34">
        <f t="shared" si="0"/>
        <v>0.30632217126912781</v>
      </c>
      <c r="BO34">
        <v>0.43707898024884495</v>
      </c>
      <c r="BP34">
        <v>346.21128990664289</v>
      </c>
    </row>
    <row r="35" spans="3:68" x14ac:dyDescent="0.3">
      <c r="C35" t="s">
        <v>152</v>
      </c>
      <c r="D35">
        <v>0</v>
      </c>
      <c r="E35">
        <v>0</v>
      </c>
      <c r="F35">
        <v>0</v>
      </c>
      <c r="G35">
        <v>0</v>
      </c>
      <c r="H35">
        <v>0</v>
      </c>
      <c r="I35">
        <v>0</v>
      </c>
      <c r="J35">
        <v>0</v>
      </c>
      <c r="K35">
        <v>0</v>
      </c>
      <c r="L35">
        <v>0</v>
      </c>
      <c r="M35">
        <v>0</v>
      </c>
      <c r="N35">
        <v>0</v>
      </c>
      <c r="O35">
        <v>0</v>
      </c>
      <c r="P35">
        <v>0</v>
      </c>
      <c r="Q35">
        <v>0</v>
      </c>
      <c r="R35">
        <v>0</v>
      </c>
      <c r="S35">
        <v>0</v>
      </c>
      <c r="T35">
        <v>0</v>
      </c>
      <c r="U35">
        <v>0</v>
      </c>
      <c r="V35">
        <v>3.5916339141733082E-5</v>
      </c>
      <c r="W35">
        <v>0</v>
      </c>
      <c r="X35">
        <v>0</v>
      </c>
      <c r="Y35">
        <v>0</v>
      </c>
      <c r="Z35">
        <v>1.5073260994304628E-3</v>
      </c>
      <c r="AA35">
        <v>0.5</v>
      </c>
      <c r="AB35">
        <v>0</v>
      </c>
      <c r="AC35">
        <v>0</v>
      </c>
      <c r="AD35">
        <v>2.1228980913002776E-4</v>
      </c>
      <c r="AE35">
        <v>0</v>
      </c>
      <c r="AF35">
        <v>0</v>
      </c>
      <c r="AG35">
        <v>0</v>
      </c>
      <c r="AH35">
        <v>0</v>
      </c>
      <c r="AI35">
        <v>0</v>
      </c>
      <c r="AJ35">
        <v>0</v>
      </c>
      <c r="AK35">
        <v>0</v>
      </c>
      <c r="AL35">
        <v>0</v>
      </c>
      <c r="AM35">
        <v>0</v>
      </c>
      <c r="AN35">
        <v>0</v>
      </c>
      <c r="AO35">
        <v>0</v>
      </c>
      <c r="AP35">
        <v>0</v>
      </c>
      <c r="AQ35">
        <v>0</v>
      </c>
      <c r="AR35">
        <v>0</v>
      </c>
      <c r="AS35">
        <v>0</v>
      </c>
      <c r="AW35" t="s">
        <v>153</v>
      </c>
      <c r="AX35">
        <v>4.3725300522168477E-2</v>
      </c>
      <c r="AY35">
        <v>0.10654177218761059</v>
      </c>
      <c r="AZ35">
        <v>4.6308182112147267E-2</v>
      </c>
      <c r="BA35">
        <v>9.6263619603165193E-2</v>
      </c>
      <c r="BB35">
        <v>0</v>
      </c>
      <c r="BC35">
        <v>0</v>
      </c>
      <c r="BD35">
        <v>0</v>
      </c>
      <c r="BE35">
        <v>0</v>
      </c>
      <c r="BF35">
        <v>0</v>
      </c>
      <c r="BG35">
        <v>0</v>
      </c>
      <c r="BH35">
        <v>0</v>
      </c>
      <c r="BI35">
        <v>0</v>
      </c>
      <c r="BJ35">
        <v>0</v>
      </c>
      <c r="BK35">
        <v>0</v>
      </c>
      <c r="BL35">
        <v>0</v>
      </c>
      <c r="BM35">
        <v>0</v>
      </c>
      <c r="BN35">
        <f t="shared" si="0"/>
        <v>0.29283887442509154</v>
      </c>
      <c r="BO35">
        <v>0.36599151791447643</v>
      </c>
      <c r="BP35">
        <v>430.34668779022553</v>
      </c>
    </row>
    <row r="36" spans="3:68" x14ac:dyDescent="0.3">
      <c r="C36" t="s">
        <v>153</v>
      </c>
      <c r="D36">
        <v>0</v>
      </c>
      <c r="E36">
        <v>0</v>
      </c>
      <c r="F36">
        <v>0</v>
      </c>
      <c r="G36">
        <v>1.792815552618969E-2</v>
      </c>
      <c r="H36">
        <v>0</v>
      </c>
      <c r="I36">
        <v>0</v>
      </c>
      <c r="J36">
        <v>0</v>
      </c>
      <c r="K36">
        <v>0</v>
      </c>
      <c r="L36">
        <v>0</v>
      </c>
      <c r="M36">
        <v>0</v>
      </c>
      <c r="N36">
        <v>3.6430992019599851E-3</v>
      </c>
      <c r="O36">
        <v>0</v>
      </c>
      <c r="P36">
        <v>0</v>
      </c>
      <c r="Q36">
        <v>2.2327583856009384E-3</v>
      </c>
      <c r="R36">
        <v>0</v>
      </c>
      <c r="S36">
        <v>0</v>
      </c>
      <c r="T36">
        <v>0</v>
      </c>
      <c r="U36">
        <v>0</v>
      </c>
      <c r="V36">
        <v>0</v>
      </c>
      <c r="W36">
        <v>0</v>
      </c>
      <c r="X36">
        <v>0</v>
      </c>
      <c r="Y36">
        <v>0</v>
      </c>
      <c r="Z36">
        <v>1.7152480065472826E-2</v>
      </c>
      <c r="AA36">
        <v>4.9572357437555287E-4</v>
      </c>
      <c r="AB36">
        <v>0.51376968940004653</v>
      </c>
      <c r="AC36">
        <v>9.3744608437532628E-3</v>
      </c>
      <c r="AD36">
        <v>4.6504413432184321E-4</v>
      </c>
      <c r="AE36">
        <v>0</v>
      </c>
      <c r="AF36">
        <v>0</v>
      </c>
      <c r="AG36">
        <v>0</v>
      </c>
      <c r="AH36">
        <v>0</v>
      </c>
      <c r="AI36">
        <v>1.228953818748154E-3</v>
      </c>
      <c r="AJ36">
        <v>1.1150055299243135E-3</v>
      </c>
      <c r="AK36">
        <v>3.3822141894655896E-3</v>
      </c>
      <c r="AL36">
        <v>1.9232907571446352E-3</v>
      </c>
      <c r="AM36">
        <v>1.3947188036826815E-3</v>
      </c>
      <c r="AN36">
        <v>1.6907919674222362E-2</v>
      </c>
      <c r="AO36">
        <v>4.3822335513284899E-3</v>
      </c>
      <c r="AP36">
        <v>1.3772058420680335E-2</v>
      </c>
      <c r="AQ36">
        <v>1.9598583104063632E-2</v>
      </c>
      <c r="AR36">
        <v>1.1676940247057599E-2</v>
      </c>
      <c r="AS36">
        <v>1.0727254375221918E-2</v>
      </c>
      <c r="AW36" t="s">
        <v>154</v>
      </c>
      <c r="AX36">
        <v>2.3789709694325527E-3</v>
      </c>
      <c r="AY36">
        <v>6.5131844207530461E-3</v>
      </c>
      <c r="AZ36">
        <v>2.1392232536145958E-2</v>
      </c>
      <c r="BA36">
        <v>1.9357748024198696E-2</v>
      </c>
      <c r="BB36">
        <v>0</v>
      </c>
      <c r="BC36">
        <v>0</v>
      </c>
      <c r="BD36">
        <v>0</v>
      </c>
      <c r="BE36">
        <v>0</v>
      </c>
      <c r="BF36">
        <v>0</v>
      </c>
      <c r="BG36">
        <v>0</v>
      </c>
      <c r="BH36">
        <v>0</v>
      </c>
      <c r="BI36">
        <v>0</v>
      </c>
      <c r="BJ36">
        <v>0</v>
      </c>
      <c r="BK36">
        <v>0</v>
      </c>
      <c r="BL36">
        <v>0</v>
      </c>
      <c r="BM36">
        <v>0</v>
      </c>
      <c r="BN36">
        <f t="shared" si="0"/>
        <v>4.9642135950530256E-2</v>
      </c>
      <c r="BO36">
        <v>0.20832866456119223</v>
      </c>
      <c r="BP36">
        <v>1012.1435360883756</v>
      </c>
    </row>
    <row r="37" spans="3:68" x14ac:dyDescent="0.3">
      <c r="C37" t="s">
        <v>154</v>
      </c>
      <c r="D37">
        <v>0</v>
      </c>
      <c r="E37">
        <v>0</v>
      </c>
      <c r="F37">
        <v>0</v>
      </c>
      <c r="G37">
        <v>0</v>
      </c>
      <c r="H37">
        <v>0</v>
      </c>
      <c r="I37">
        <v>7.7604710010880391E-3</v>
      </c>
      <c r="J37">
        <v>0</v>
      </c>
      <c r="K37">
        <v>0</v>
      </c>
      <c r="L37">
        <v>0</v>
      </c>
      <c r="M37">
        <v>0</v>
      </c>
      <c r="N37">
        <v>0</v>
      </c>
      <c r="O37">
        <v>4.6602978926037521E-2</v>
      </c>
      <c r="P37">
        <v>1.5818059548773694E-3</v>
      </c>
      <c r="Q37">
        <v>7.0340766414638154E-3</v>
      </c>
      <c r="R37">
        <v>1.2645449939189842E-2</v>
      </c>
      <c r="S37">
        <v>1.4092658585177626E-2</v>
      </c>
      <c r="T37">
        <v>6.6070101815912871E-3</v>
      </c>
      <c r="U37">
        <v>3.855040684335548E-3</v>
      </c>
      <c r="V37">
        <v>4.2774345057198385E-3</v>
      </c>
      <c r="W37">
        <v>1.9722383587880959E-2</v>
      </c>
      <c r="X37">
        <v>1.5381622958577318E-3</v>
      </c>
      <c r="Y37">
        <v>6.3796806816035445E-2</v>
      </c>
      <c r="Z37">
        <v>9.6651868420777595E-2</v>
      </c>
      <c r="AA37">
        <v>5.9439968212490766E-3</v>
      </c>
      <c r="AB37">
        <v>1.3423381118535398E-2</v>
      </c>
      <c r="AC37">
        <v>0.56934743273539057</v>
      </c>
      <c r="AD37">
        <v>3.1068475097476213E-2</v>
      </c>
      <c r="AE37">
        <v>0</v>
      </c>
      <c r="AF37">
        <v>0</v>
      </c>
      <c r="AG37">
        <v>0</v>
      </c>
      <c r="AH37">
        <v>0</v>
      </c>
      <c r="AI37">
        <v>2.3255146463313316E-4</v>
      </c>
      <c r="AJ37">
        <v>2.6340844403775169E-5</v>
      </c>
      <c r="AK37">
        <v>2.0147801500408555E-3</v>
      </c>
      <c r="AL37">
        <v>7.0523057276528328E-4</v>
      </c>
      <c r="AM37">
        <v>8.5294183911847462E-5</v>
      </c>
      <c r="AN37">
        <v>3.8009757026884222E-5</v>
      </c>
      <c r="AO37">
        <v>3.688008800474409E-3</v>
      </c>
      <c r="AP37">
        <v>3.2125492510664634E-2</v>
      </c>
      <c r="AQ37">
        <v>5.3705091027573648E-2</v>
      </c>
      <c r="AR37">
        <v>1.301350769296639E-2</v>
      </c>
      <c r="AS37">
        <v>1.110706959954161E-2</v>
      </c>
      <c r="AW37" t="s">
        <v>155</v>
      </c>
      <c r="AX37">
        <v>5.7257571821737333E-3</v>
      </c>
      <c r="AY37">
        <v>2.0031738796976492E-2</v>
      </c>
      <c r="AZ37">
        <v>4.2693596668400204E-2</v>
      </c>
      <c r="BA37">
        <v>7.0853105817111586E-2</v>
      </c>
      <c r="BB37">
        <v>0</v>
      </c>
      <c r="BC37">
        <v>0</v>
      </c>
      <c r="BD37">
        <v>0</v>
      </c>
      <c r="BE37">
        <v>0</v>
      </c>
      <c r="BF37">
        <v>0</v>
      </c>
      <c r="BG37">
        <v>0</v>
      </c>
      <c r="BH37">
        <v>0</v>
      </c>
      <c r="BI37">
        <v>0</v>
      </c>
      <c r="BJ37">
        <v>0</v>
      </c>
      <c r="BK37">
        <v>0</v>
      </c>
      <c r="BL37">
        <v>0</v>
      </c>
      <c r="BM37">
        <v>0</v>
      </c>
      <c r="BN37">
        <f t="shared" si="0"/>
        <v>0.13930419846466202</v>
      </c>
      <c r="BO37">
        <v>0.21415943308557375</v>
      </c>
      <c r="BP37">
        <v>430.34668779022564</v>
      </c>
    </row>
    <row r="38" spans="3:68" x14ac:dyDescent="0.3">
      <c r="C38" t="s">
        <v>155</v>
      </c>
      <c r="D38">
        <v>0</v>
      </c>
      <c r="E38">
        <v>0</v>
      </c>
      <c r="F38">
        <v>0</v>
      </c>
      <c r="G38">
        <v>0</v>
      </c>
      <c r="H38">
        <v>0</v>
      </c>
      <c r="I38">
        <v>0</v>
      </c>
      <c r="J38">
        <v>0</v>
      </c>
      <c r="K38">
        <v>0</v>
      </c>
      <c r="L38">
        <v>0</v>
      </c>
      <c r="M38">
        <v>0</v>
      </c>
      <c r="N38">
        <v>0</v>
      </c>
      <c r="O38">
        <v>0</v>
      </c>
      <c r="P38">
        <v>1.3940480368518582E-4</v>
      </c>
      <c r="Q38">
        <v>3.1259852526966251E-5</v>
      </c>
      <c r="R38">
        <v>1.1867689021294258E-3</v>
      </c>
      <c r="S38">
        <v>0</v>
      </c>
      <c r="T38">
        <v>1.8060981316932956E-5</v>
      </c>
      <c r="U38">
        <v>0</v>
      </c>
      <c r="V38">
        <v>1.1832438587190077E-4</v>
      </c>
      <c r="W38">
        <v>0</v>
      </c>
      <c r="X38">
        <v>0</v>
      </c>
      <c r="Y38">
        <v>6.754685495516836E-4</v>
      </c>
      <c r="Z38">
        <v>6.0059984486490238E-4</v>
      </c>
      <c r="AA38">
        <v>0</v>
      </c>
      <c r="AB38">
        <v>2.1136242252978929E-3</v>
      </c>
      <c r="AC38">
        <v>5.896562025749885E-4</v>
      </c>
      <c r="AD38">
        <v>0.508773505438322</v>
      </c>
      <c r="AE38">
        <v>0</v>
      </c>
      <c r="AF38">
        <v>0</v>
      </c>
      <c r="AG38">
        <v>0</v>
      </c>
      <c r="AH38">
        <v>0</v>
      </c>
      <c r="AI38">
        <v>2.0546373408181752E-2</v>
      </c>
      <c r="AJ38">
        <v>1.9149594886393232E-2</v>
      </c>
      <c r="AK38">
        <v>1.5809158616407734E-2</v>
      </c>
      <c r="AL38">
        <v>2.8806102645308689E-2</v>
      </c>
      <c r="AM38">
        <v>1.0922306488361897E-2</v>
      </c>
      <c r="AN38">
        <v>4.0634084535567244E-3</v>
      </c>
      <c r="AO38">
        <v>2.1823195846692529E-2</v>
      </c>
      <c r="AP38">
        <v>5.3587794311913385E-2</v>
      </c>
      <c r="AQ38">
        <v>5.8623657339870863E-2</v>
      </c>
      <c r="AR38">
        <v>4.5114827421070008E-2</v>
      </c>
      <c r="AS38">
        <v>1.8423885484008619E-2</v>
      </c>
      <c r="AW38" t="s">
        <v>113</v>
      </c>
      <c r="AX38">
        <v>0</v>
      </c>
      <c r="AY38">
        <v>0</v>
      </c>
      <c r="AZ38">
        <v>0</v>
      </c>
      <c r="BA38">
        <v>0</v>
      </c>
      <c r="BB38">
        <v>0.29182637259338529</v>
      </c>
      <c r="BC38">
        <v>1.2479564748614617E-2</v>
      </c>
      <c r="BD38">
        <v>5.6446217876656418E-3</v>
      </c>
      <c r="BE38">
        <v>0.33608889594388175</v>
      </c>
      <c r="BF38">
        <v>1.8533524626787808E-2</v>
      </c>
      <c r="BG38">
        <v>2.5905831794986317E-3</v>
      </c>
      <c r="BH38">
        <v>1.1792550992547239E-2</v>
      </c>
      <c r="BI38">
        <v>4.527898083329044E-2</v>
      </c>
      <c r="BJ38">
        <v>3.7724873996679169E-2</v>
      </c>
      <c r="BK38">
        <v>4.9748216702160203E-2</v>
      </c>
      <c r="BL38">
        <v>8.9734095938006947E-4</v>
      </c>
      <c r="BM38">
        <v>0</v>
      </c>
      <c r="BN38">
        <f t="shared" si="0"/>
        <v>0</v>
      </c>
      <c r="BO38">
        <v>0</v>
      </c>
      <c r="BP38">
        <v>0</v>
      </c>
    </row>
    <row r="39" spans="3:68" x14ac:dyDescent="0.3">
      <c r="C39" t="s">
        <v>113</v>
      </c>
      <c r="D39">
        <v>0.16547460546574863</v>
      </c>
      <c r="E39">
        <v>0.30773651359876342</v>
      </c>
      <c r="F39">
        <v>0.23238240054327586</v>
      </c>
      <c r="G39">
        <v>3.2392339624203063E-2</v>
      </c>
      <c r="H39">
        <v>7.6624701956543445E-2</v>
      </c>
      <c r="I39">
        <v>0.17923432165735007</v>
      </c>
      <c r="J39">
        <v>9.0204972868852235E-2</v>
      </c>
      <c r="K39">
        <v>4.6579483662539604E-2</v>
      </c>
      <c r="L39">
        <v>0.23799190338934736</v>
      </c>
      <c r="M39">
        <v>0.2474918343681469</v>
      </c>
      <c r="N39">
        <v>9.7064858639975965E-2</v>
      </c>
      <c r="O39">
        <v>1.8766530164744596E-2</v>
      </c>
      <c r="P39">
        <v>6.8579813296839154E-2</v>
      </c>
      <c r="Q39">
        <v>2.0225064998570958E-4</v>
      </c>
      <c r="R39">
        <v>2.0793764138150553E-2</v>
      </c>
      <c r="S39">
        <v>6.5678953953105478E-4</v>
      </c>
      <c r="T39">
        <v>3.0395438191422753E-3</v>
      </c>
      <c r="U39">
        <v>2.9348560805022186E-3</v>
      </c>
      <c r="V39">
        <v>2.3016425126308696E-4</v>
      </c>
      <c r="W39">
        <v>1.2061238892338783E-3</v>
      </c>
      <c r="X39">
        <v>2.6292766195088624E-3</v>
      </c>
      <c r="Y39">
        <v>3.2844249664710705E-3</v>
      </c>
      <c r="Z39">
        <v>6.8873058020527556E-3</v>
      </c>
      <c r="AA39">
        <v>1.7951367712221035E-2</v>
      </c>
      <c r="AB39">
        <v>4.3725300522168477E-2</v>
      </c>
      <c r="AC39">
        <v>2.3789709694325527E-3</v>
      </c>
      <c r="AD39">
        <v>5.7257571821737333E-3</v>
      </c>
      <c r="AE39">
        <v>0</v>
      </c>
      <c r="AF39">
        <v>0</v>
      </c>
      <c r="AG39">
        <v>0</v>
      </c>
      <c r="AH39">
        <v>0</v>
      </c>
      <c r="AI39">
        <v>0</v>
      </c>
      <c r="AJ39">
        <v>0</v>
      </c>
      <c r="AK39">
        <v>0</v>
      </c>
      <c r="AL39">
        <v>0</v>
      </c>
      <c r="AM39">
        <v>0</v>
      </c>
      <c r="AN39">
        <v>0</v>
      </c>
      <c r="AO39">
        <v>0</v>
      </c>
      <c r="AP39">
        <v>0</v>
      </c>
      <c r="AQ39">
        <v>0</v>
      </c>
      <c r="AR39">
        <v>0</v>
      </c>
      <c r="AS39">
        <v>0</v>
      </c>
      <c r="AW39" t="s">
        <v>114</v>
      </c>
      <c r="AX39">
        <v>0</v>
      </c>
      <c r="AY39">
        <v>0</v>
      </c>
      <c r="AZ39">
        <v>0</v>
      </c>
      <c r="BA39">
        <v>0</v>
      </c>
      <c r="BB39">
        <v>0.18955800685333099</v>
      </c>
      <c r="BC39">
        <v>1.8345861987178694E-2</v>
      </c>
      <c r="BD39">
        <v>1.1056802560869897E-2</v>
      </c>
      <c r="BE39">
        <v>0.22408391291012486</v>
      </c>
      <c r="BF39">
        <v>3.0041588646057171E-2</v>
      </c>
      <c r="BG39">
        <v>6.0096228690587183E-3</v>
      </c>
      <c r="BH39">
        <v>2.3574062284951527E-2</v>
      </c>
      <c r="BI39">
        <v>7.2144920191386921E-2</v>
      </c>
      <c r="BJ39">
        <v>0.14020922257675955</v>
      </c>
      <c r="BK39">
        <v>0.18091098294536498</v>
      </c>
      <c r="BL39">
        <v>2.7382212551680775E-3</v>
      </c>
      <c r="BM39">
        <v>0</v>
      </c>
      <c r="BN39">
        <f t="shared" si="0"/>
        <v>0</v>
      </c>
      <c r="BO39">
        <v>0</v>
      </c>
      <c r="BP39">
        <v>0</v>
      </c>
    </row>
    <row r="40" spans="3:68" x14ac:dyDescent="0.3">
      <c r="C40" t="s">
        <v>114</v>
      </c>
      <c r="D40">
        <v>0.12153230332412067</v>
      </c>
      <c r="E40">
        <v>0.16661705673800495</v>
      </c>
      <c r="F40">
        <v>0.11511492642724194</v>
      </c>
      <c r="G40">
        <v>4.1233141166720097E-2</v>
      </c>
      <c r="H40">
        <v>6.363729108781449E-2</v>
      </c>
      <c r="I40">
        <v>1.6772996405259703E-2</v>
      </c>
      <c r="J40">
        <v>0.1154929717176304</v>
      </c>
      <c r="K40">
        <v>5.9323359298057869E-2</v>
      </c>
      <c r="L40">
        <v>9.412058204836711E-2</v>
      </c>
      <c r="M40">
        <v>0.15879406774354882</v>
      </c>
      <c r="N40">
        <v>6.7858240556195923E-2</v>
      </c>
      <c r="O40">
        <v>1.6766323251071857E-2</v>
      </c>
      <c r="P40">
        <v>5.1352508814521046E-2</v>
      </c>
      <c r="Q40">
        <v>4.1277382032826404E-3</v>
      </c>
      <c r="R40">
        <v>1.8769047946097465E-2</v>
      </c>
      <c r="S40">
        <v>1.3533111592100397E-2</v>
      </c>
      <c r="T40">
        <v>1.8612822927086298E-2</v>
      </c>
      <c r="U40">
        <v>1.126475890064896E-2</v>
      </c>
      <c r="V40">
        <v>1.5933718104913785E-3</v>
      </c>
      <c r="W40">
        <v>2.4759704628545547E-3</v>
      </c>
      <c r="X40">
        <v>1.2821272659734621E-2</v>
      </c>
      <c r="Y40">
        <v>9.2979827748593119E-3</v>
      </c>
      <c r="Z40">
        <v>3.4960116280276655E-2</v>
      </c>
      <c r="AA40">
        <v>0.15203936499189732</v>
      </c>
      <c r="AB40">
        <v>0.10654177218761059</v>
      </c>
      <c r="AC40">
        <v>6.5131844207530461E-3</v>
      </c>
      <c r="AD40">
        <v>2.0031738796976492E-2</v>
      </c>
      <c r="AE40">
        <v>0</v>
      </c>
      <c r="AF40">
        <v>0</v>
      </c>
      <c r="AG40">
        <v>0</v>
      </c>
      <c r="AH40">
        <v>0</v>
      </c>
      <c r="AI40">
        <v>0</v>
      </c>
      <c r="AJ40">
        <v>0</v>
      </c>
      <c r="AK40">
        <v>0</v>
      </c>
      <c r="AL40">
        <v>0</v>
      </c>
      <c r="AM40">
        <v>0</v>
      </c>
      <c r="AN40">
        <v>0</v>
      </c>
      <c r="AO40">
        <v>0</v>
      </c>
      <c r="AP40">
        <v>0</v>
      </c>
      <c r="AQ40">
        <v>0</v>
      </c>
      <c r="AR40">
        <v>0</v>
      </c>
      <c r="AS40">
        <v>0</v>
      </c>
      <c r="AW40" t="s">
        <v>115</v>
      </c>
      <c r="AX40">
        <v>0</v>
      </c>
      <c r="AY40">
        <v>0</v>
      </c>
      <c r="AZ40">
        <v>0</v>
      </c>
      <c r="BA40">
        <v>0</v>
      </c>
      <c r="BB40">
        <v>3.3110047622838895E-2</v>
      </c>
      <c r="BC40">
        <v>2.9697329571709038E-3</v>
      </c>
      <c r="BD40">
        <v>9.2444988625834789E-3</v>
      </c>
      <c r="BE40">
        <v>6.8702849006342132E-2</v>
      </c>
      <c r="BF40">
        <v>2.0838181194752413E-2</v>
      </c>
      <c r="BG40">
        <v>3.3749496669404584E-2</v>
      </c>
      <c r="BH40">
        <v>1.8097936066523442E-2</v>
      </c>
      <c r="BI40">
        <v>8.9443246325563677E-2</v>
      </c>
      <c r="BJ40">
        <v>0.23662880536157163</v>
      </c>
      <c r="BK40">
        <v>0.33191910810050285</v>
      </c>
      <c r="BL40">
        <v>3.831269521953188E-2</v>
      </c>
      <c r="BM40">
        <v>0</v>
      </c>
      <c r="BN40">
        <f t="shared" si="0"/>
        <v>0</v>
      </c>
      <c r="BO40">
        <v>0</v>
      </c>
      <c r="BP40">
        <v>0</v>
      </c>
    </row>
    <row r="41" spans="3:68" x14ac:dyDescent="0.3">
      <c r="C41" t="s">
        <v>115</v>
      </c>
      <c r="D41">
        <v>1.7011120445771962E-2</v>
      </c>
      <c r="E41">
        <v>7.2984993309356695E-3</v>
      </c>
      <c r="F41">
        <v>7.5949592194879895E-3</v>
      </c>
      <c r="G41">
        <v>1.057520193711904E-2</v>
      </c>
      <c r="H41">
        <v>8.2386180542847257E-3</v>
      </c>
      <c r="I41">
        <v>3.6023845986327204E-3</v>
      </c>
      <c r="J41">
        <v>2.9366741082831868E-2</v>
      </c>
      <c r="K41">
        <v>1.5205589824093991E-2</v>
      </c>
      <c r="L41">
        <v>3.6321887420479995E-2</v>
      </c>
      <c r="M41">
        <v>2.204392019830851E-2</v>
      </c>
      <c r="N41">
        <v>1.6284411819309442E-2</v>
      </c>
      <c r="O41">
        <v>2.28759457266981E-3</v>
      </c>
      <c r="P41">
        <v>3.1946908407579883E-2</v>
      </c>
      <c r="Q41">
        <v>3.107228890093927E-3</v>
      </c>
      <c r="R41">
        <v>5.5557540007868025E-3</v>
      </c>
      <c r="S41">
        <v>7.8482202239652764E-3</v>
      </c>
      <c r="T41">
        <v>1.729816885300384E-2</v>
      </c>
      <c r="U41">
        <v>1.7236834058878138E-2</v>
      </c>
      <c r="V41">
        <v>1.1310764919753948E-3</v>
      </c>
      <c r="W41">
        <v>6.3084860709790146E-3</v>
      </c>
      <c r="X41">
        <v>5.460566856534484E-3</v>
      </c>
      <c r="Y41">
        <v>4.7292604130372553E-3</v>
      </c>
      <c r="Z41">
        <v>2.4672276312427549E-2</v>
      </c>
      <c r="AA41">
        <v>5.481574753006984E-2</v>
      </c>
      <c r="AB41">
        <v>4.6308182112147267E-2</v>
      </c>
      <c r="AC41">
        <v>2.1392232536145958E-2</v>
      </c>
      <c r="AD41">
        <v>4.2693596668400204E-2</v>
      </c>
      <c r="AE41">
        <v>0</v>
      </c>
      <c r="AF41">
        <v>0</v>
      </c>
      <c r="AG41">
        <v>0</v>
      </c>
      <c r="AH41">
        <v>0</v>
      </c>
      <c r="AI41">
        <v>0</v>
      </c>
      <c r="AJ41">
        <v>0</v>
      </c>
      <c r="AK41">
        <v>0</v>
      </c>
      <c r="AL41">
        <v>0</v>
      </c>
      <c r="AM41">
        <v>0</v>
      </c>
      <c r="AN41">
        <v>0</v>
      </c>
      <c r="AO41">
        <v>0</v>
      </c>
      <c r="AP41">
        <v>0</v>
      </c>
      <c r="AQ41">
        <v>0</v>
      </c>
      <c r="AR41">
        <v>0</v>
      </c>
      <c r="AS41">
        <v>0</v>
      </c>
      <c r="AW41" t="s">
        <v>116</v>
      </c>
      <c r="AX41">
        <v>0</v>
      </c>
      <c r="AY41">
        <v>0</v>
      </c>
      <c r="AZ41">
        <v>0</v>
      </c>
      <c r="BA41">
        <v>0</v>
      </c>
      <c r="BB41">
        <v>3.649299126645808E-2</v>
      </c>
      <c r="BC41">
        <v>1.852666352986036E-3</v>
      </c>
      <c r="BD41">
        <v>5.9005360577528377E-3</v>
      </c>
      <c r="BE41">
        <v>4.6932817105745504E-2</v>
      </c>
      <c r="BF41">
        <v>3.7235055207033019E-3</v>
      </c>
      <c r="BG41">
        <v>4.0341300043746961E-2</v>
      </c>
      <c r="BH41">
        <v>8.1183931135669542E-3</v>
      </c>
      <c r="BI41">
        <v>5.1337283310158376E-2</v>
      </c>
      <c r="BJ41">
        <v>0.18882139586304864</v>
      </c>
      <c r="BK41">
        <v>0.45224744323608218</v>
      </c>
      <c r="BL41">
        <v>2.7338831489857492E-2</v>
      </c>
      <c r="BM41">
        <v>0</v>
      </c>
      <c r="BN41">
        <f t="shared" si="0"/>
        <v>0</v>
      </c>
      <c r="BO41">
        <v>0</v>
      </c>
      <c r="BP41">
        <v>0</v>
      </c>
    </row>
    <row r="42" spans="3:68" x14ac:dyDescent="0.3">
      <c r="C42" t="s">
        <v>116</v>
      </c>
      <c r="D42">
        <v>9.7046498630379441E-3</v>
      </c>
      <c r="E42">
        <v>1.4534292886336621E-3</v>
      </c>
      <c r="F42">
        <v>1.6834740941631093E-2</v>
      </c>
      <c r="G42">
        <v>6.775829678761224E-3</v>
      </c>
      <c r="H42">
        <v>2.2092206828355134E-3</v>
      </c>
      <c r="I42">
        <v>1.0352184096205719E-3</v>
      </c>
      <c r="J42">
        <v>1.8792570024583389E-2</v>
      </c>
      <c r="K42">
        <v>9.7417219294778784E-3</v>
      </c>
      <c r="L42">
        <v>3.7692909503155556E-2</v>
      </c>
      <c r="M42">
        <v>4.4136235896238196E-3</v>
      </c>
      <c r="N42">
        <v>1.2294949349766011E-2</v>
      </c>
      <c r="O42">
        <v>9.7358865484022962E-4</v>
      </c>
      <c r="P42">
        <v>3.00339866988137E-2</v>
      </c>
      <c r="Q42">
        <v>1.4730876965835108E-3</v>
      </c>
      <c r="R42">
        <v>6.7973828722273999E-3</v>
      </c>
      <c r="S42">
        <v>5.8489166296849197E-3</v>
      </c>
      <c r="T42">
        <v>1.8001407355483008E-2</v>
      </c>
      <c r="U42">
        <v>4.5601389377218577E-3</v>
      </c>
      <c r="V42">
        <v>6.5911657272527872E-4</v>
      </c>
      <c r="W42">
        <v>3.2049019614760724E-3</v>
      </c>
      <c r="X42">
        <v>7.3439218321585901E-3</v>
      </c>
      <c r="Y42">
        <v>9.372268161686334E-3</v>
      </c>
      <c r="Z42">
        <v>1.671032339915296E-2</v>
      </c>
      <c r="AA42">
        <v>8.1515691034939594E-2</v>
      </c>
      <c r="AB42">
        <v>9.6263619603165193E-2</v>
      </c>
      <c r="AC42">
        <v>1.9357748024198696E-2</v>
      </c>
      <c r="AD42">
        <v>7.0853105817111586E-2</v>
      </c>
      <c r="AE42">
        <v>0</v>
      </c>
      <c r="AF42">
        <v>0</v>
      </c>
      <c r="AG42">
        <v>0</v>
      </c>
      <c r="AH42">
        <v>0</v>
      </c>
      <c r="AI42">
        <v>0</v>
      </c>
      <c r="AJ42">
        <v>0</v>
      </c>
      <c r="AK42">
        <v>0</v>
      </c>
      <c r="AL42">
        <v>0</v>
      </c>
      <c r="AM42">
        <v>0</v>
      </c>
      <c r="AN42">
        <v>0</v>
      </c>
      <c r="AO42">
        <v>0</v>
      </c>
      <c r="AP42">
        <v>0</v>
      </c>
      <c r="AQ42">
        <v>0</v>
      </c>
      <c r="AR42">
        <v>0</v>
      </c>
      <c r="AS42">
        <v>0</v>
      </c>
      <c r="AW42" t="s">
        <v>117</v>
      </c>
      <c r="AX42">
        <v>0</v>
      </c>
      <c r="AY42">
        <v>0</v>
      </c>
      <c r="AZ42">
        <v>0</v>
      </c>
      <c r="BA42">
        <v>0</v>
      </c>
      <c r="BB42">
        <v>1.1329062148181811E-2</v>
      </c>
      <c r="BC42">
        <v>0</v>
      </c>
      <c r="BD42">
        <v>5.8176800525920916E-5</v>
      </c>
      <c r="BE42">
        <v>6.4538059841840573E-4</v>
      </c>
      <c r="BF42">
        <v>0</v>
      </c>
      <c r="BG42">
        <v>0</v>
      </c>
      <c r="BH42">
        <v>7.0613697757545654E-5</v>
      </c>
      <c r="BI42">
        <v>0</v>
      </c>
      <c r="BJ42">
        <v>0</v>
      </c>
      <c r="BK42">
        <v>0</v>
      </c>
      <c r="BL42">
        <v>0</v>
      </c>
      <c r="BM42">
        <v>0</v>
      </c>
      <c r="BN42">
        <f t="shared" si="0"/>
        <v>0</v>
      </c>
      <c r="BO42">
        <v>0</v>
      </c>
      <c r="BP42">
        <v>0</v>
      </c>
    </row>
    <row r="43" spans="3:68" x14ac:dyDescent="0.3">
      <c r="C43" t="s">
        <v>117</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0.29182637259338529</v>
      </c>
      <c r="AF43">
        <v>0.18955800685333099</v>
      </c>
      <c r="AG43">
        <v>3.3110047622838895E-2</v>
      </c>
      <c r="AH43">
        <v>3.649299126645808E-2</v>
      </c>
      <c r="AI43">
        <v>1.1329062148181811E-2</v>
      </c>
      <c r="AJ43">
        <v>5.1659218553510985E-3</v>
      </c>
      <c r="AK43">
        <v>4.6639784116641386E-3</v>
      </c>
      <c r="AL43">
        <v>5.208657015401848E-4</v>
      </c>
      <c r="AM43">
        <v>7.8282377321286655E-4</v>
      </c>
      <c r="AN43">
        <v>1.7415273869078435E-3</v>
      </c>
      <c r="AO43">
        <v>1.0736526303006082E-3</v>
      </c>
      <c r="AP43">
        <v>1.0720648442617371E-3</v>
      </c>
      <c r="AQ43">
        <v>3.2841617933190956E-3</v>
      </c>
      <c r="AR43">
        <v>8.345394180674662E-4</v>
      </c>
      <c r="AS43">
        <v>8.9425732728277123E-6</v>
      </c>
      <c r="AW43" t="s">
        <v>118</v>
      </c>
      <c r="AX43">
        <v>0</v>
      </c>
      <c r="AY43">
        <v>0</v>
      </c>
      <c r="AZ43">
        <v>0</v>
      </c>
      <c r="BA43">
        <v>0</v>
      </c>
      <c r="BB43">
        <v>5.1659218553510985E-3</v>
      </c>
      <c r="BC43">
        <v>2.2462377368924411E-3</v>
      </c>
      <c r="BD43">
        <v>5.3445417172162722E-4</v>
      </c>
      <c r="BE43">
        <v>5.7593568600080207E-3</v>
      </c>
      <c r="BF43">
        <v>0</v>
      </c>
      <c r="BG43">
        <v>0</v>
      </c>
      <c r="BH43">
        <v>6.4822214951076136E-4</v>
      </c>
      <c r="BI43">
        <v>4.4067318003425298E-3</v>
      </c>
      <c r="BJ43">
        <v>0</v>
      </c>
      <c r="BK43">
        <v>0</v>
      </c>
      <c r="BL43">
        <v>0</v>
      </c>
      <c r="BM43">
        <v>0</v>
      </c>
      <c r="BN43">
        <f t="shared" si="0"/>
        <v>0</v>
      </c>
      <c r="BO43">
        <v>0</v>
      </c>
      <c r="BP43">
        <v>0</v>
      </c>
    </row>
    <row r="44" spans="3:68" x14ac:dyDescent="0.3">
      <c r="C44" t="s">
        <v>118</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1.2479564748614617E-2</v>
      </c>
      <c r="AF44">
        <v>1.8345861987178694E-2</v>
      </c>
      <c r="AG44">
        <v>2.9697329571709038E-3</v>
      </c>
      <c r="AH44">
        <v>1.852666352986036E-3</v>
      </c>
      <c r="AI44">
        <v>0</v>
      </c>
      <c r="AJ44">
        <v>2.2462377368924411E-3</v>
      </c>
      <c r="AK44">
        <v>0</v>
      </c>
      <c r="AL44">
        <v>0</v>
      </c>
      <c r="AM44">
        <v>0</v>
      </c>
      <c r="AN44">
        <v>0</v>
      </c>
      <c r="AO44">
        <v>0</v>
      </c>
      <c r="AP44">
        <v>6.4676118415208197E-5</v>
      </c>
      <c r="AQ44">
        <v>1.3074923767733649E-4</v>
      </c>
      <c r="AR44">
        <v>3.8663300424837892E-5</v>
      </c>
      <c r="AS44">
        <v>5.5756421969797218E-5</v>
      </c>
      <c r="AW44" t="s">
        <v>119</v>
      </c>
      <c r="AX44">
        <v>0</v>
      </c>
      <c r="AY44">
        <v>0</v>
      </c>
      <c r="AZ44">
        <v>0</v>
      </c>
      <c r="BA44">
        <v>0</v>
      </c>
      <c r="BB44">
        <v>4.6639784116641386E-3</v>
      </c>
      <c r="BC44">
        <v>0</v>
      </c>
      <c r="BD44">
        <v>3.6507984721795149E-3</v>
      </c>
      <c r="BE44">
        <v>5.2238533720918787E-3</v>
      </c>
      <c r="BF44">
        <v>0</v>
      </c>
      <c r="BG44">
        <v>0</v>
      </c>
      <c r="BH44">
        <v>5.6583873350342536E-4</v>
      </c>
      <c r="BI44">
        <v>0</v>
      </c>
      <c r="BJ44">
        <v>0</v>
      </c>
      <c r="BK44">
        <v>0</v>
      </c>
      <c r="BL44">
        <v>0</v>
      </c>
      <c r="BM44">
        <v>0</v>
      </c>
      <c r="BN44">
        <f t="shared" si="0"/>
        <v>0</v>
      </c>
      <c r="BO44">
        <v>0</v>
      </c>
      <c r="BP44">
        <v>0</v>
      </c>
    </row>
    <row r="45" spans="3:68" x14ac:dyDescent="0.3">
      <c r="C45" t="s">
        <v>119</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5.6446217876656418E-3</v>
      </c>
      <c r="AF45">
        <v>1.1056802560869897E-2</v>
      </c>
      <c r="AG45">
        <v>9.2444988625834789E-3</v>
      </c>
      <c r="AH45">
        <v>5.9005360577528377E-3</v>
      </c>
      <c r="AI45">
        <v>5.8176800525920916E-5</v>
      </c>
      <c r="AJ45">
        <v>5.3445417172162722E-4</v>
      </c>
      <c r="AK45">
        <v>3.6507984721795149E-3</v>
      </c>
      <c r="AL45">
        <v>5.2426818991231735E-5</v>
      </c>
      <c r="AM45">
        <v>1.0391703396470075E-4</v>
      </c>
      <c r="AN45">
        <v>1.719936220718856E-4</v>
      </c>
      <c r="AO45">
        <v>1.1184850358256487E-4</v>
      </c>
      <c r="AP45">
        <v>2.1267876819464773E-4</v>
      </c>
      <c r="AQ45">
        <v>3.3409252192578604E-4</v>
      </c>
      <c r="AR45">
        <v>9.7996010975976585E-5</v>
      </c>
      <c r="AS45">
        <v>1.6190699104844949E-4</v>
      </c>
      <c r="AW45" t="s">
        <v>120</v>
      </c>
      <c r="AX45">
        <v>0</v>
      </c>
      <c r="AY45">
        <v>0</v>
      </c>
      <c r="AZ45">
        <v>0</v>
      </c>
      <c r="BA45">
        <v>0</v>
      </c>
      <c r="BB45">
        <v>5.208657015401848E-4</v>
      </c>
      <c r="BC45">
        <v>0</v>
      </c>
      <c r="BD45">
        <v>5.2426818991231735E-5</v>
      </c>
      <c r="BE45">
        <v>1.2090106891400309E-2</v>
      </c>
      <c r="BF45">
        <v>0</v>
      </c>
      <c r="BG45">
        <v>0</v>
      </c>
      <c r="BH45">
        <v>6.3638136049530938E-5</v>
      </c>
      <c r="BI45">
        <v>0</v>
      </c>
      <c r="BJ45">
        <v>0</v>
      </c>
      <c r="BK45">
        <v>0</v>
      </c>
      <c r="BL45">
        <v>0</v>
      </c>
      <c r="BM45">
        <v>0</v>
      </c>
      <c r="BN45">
        <f t="shared" si="0"/>
        <v>0</v>
      </c>
      <c r="BO45">
        <v>0</v>
      </c>
      <c r="BP45">
        <v>0</v>
      </c>
    </row>
    <row r="46" spans="3:68" x14ac:dyDescent="0.3">
      <c r="C46" t="s">
        <v>120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0.33608889594388175</v>
      </c>
      <c r="AF46">
        <v>0.22408391291012486</v>
      </c>
      <c r="AG46">
        <v>6.8702849006342132E-2</v>
      </c>
      <c r="AH46">
        <v>4.6932817105745504E-2</v>
      </c>
      <c r="AI46">
        <v>6.4538059841840573E-4</v>
      </c>
      <c r="AJ46">
        <v>5.7593568600080207E-3</v>
      </c>
      <c r="AK46">
        <v>5.2238533720918787E-3</v>
      </c>
      <c r="AL46">
        <v>1.2090106891400309E-2</v>
      </c>
      <c r="AM46">
        <v>8.2272630425796688E-4</v>
      </c>
      <c r="AN46">
        <v>1.9535217098063601E-3</v>
      </c>
      <c r="AO46">
        <v>1.195778859088528E-3</v>
      </c>
      <c r="AP46">
        <v>9.6596772168213601E-4</v>
      </c>
      <c r="AQ46">
        <v>3.6365133818522205E-3</v>
      </c>
      <c r="AR46">
        <v>8.9064953723213083E-4</v>
      </c>
      <c r="AS46">
        <v>0</v>
      </c>
      <c r="AW46" t="s">
        <v>121</v>
      </c>
      <c r="AX46">
        <v>0</v>
      </c>
      <c r="AY46">
        <v>0</v>
      </c>
      <c r="AZ46">
        <v>0</v>
      </c>
      <c r="BA46">
        <v>0</v>
      </c>
      <c r="BB46">
        <v>7.8282377321286655E-4</v>
      </c>
      <c r="BC46">
        <v>0</v>
      </c>
      <c r="BD46">
        <v>1.0391703396470075E-4</v>
      </c>
      <c r="BE46">
        <v>8.2272630425796688E-4</v>
      </c>
      <c r="BF46">
        <v>6.3925953422673727E-4</v>
      </c>
      <c r="BG46">
        <v>0</v>
      </c>
      <c r="BH46">
        <v>1.2546632831845372E-4</v>
      </c>
      <c r="BI46">
        <v>7.284999286404837E-4</v>
      </c>
      <c r="BJ46">
        <v>0</v>
      </c>
      <c r="BK46">
        <v>0</v>
      </c>
      <c r="BL46">
        <v>0</v>
      </c>
      <c r="BM46">
        <v>0</v>
      </c>
      <c r="BN46">
        <f t="shared" si="0"/>
        <v>0</v>
      </c>
      <c r="BO46">
        <v>0</v>
      </c>
      <c r="BP46">
        <v>0</v>
      </c>
    </row>
    <row r="47" spans="3:68" x14ac:dyDescent="0.3">
      <c r="C47" t="s">
        <v>121</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1.8533524626787808E-2</v>
      </c>
      <c r="AF47">
        <v>3.0041588646057171E-2</v>
      </c>
      <c r="AG47">
        <v>2.0838181194752413E-2</v>
      </c>
      <c r="AH47">
        <v>3.7235055207033019E-3</v>
      </c>
      <c r="AI47">
        <v>0</v>
      </c>
      <c r="AJ47">
        <v>0</v>
      </c>
      <c r="AK47">
        <v>0</v>
      </c>
      <c r="AL47">
        <v>0</v>
      </c>
      <c r="AM47">
        <v>6.3925953422673727E-4</v>
      </c>
      <c r="AN47">
        <v>0</v>
      </c>
      <c r="AO47">
        <v>0</v>
      </c>
      <c r="AP47">
        <v>1.0383984724331058E-4</v>
      </c>
      <c r="AQ47">
        <v>2.1118289573205997E-4</v>
      </c>
      <c r="AR47">
        <v>6.2241256664259971E-5</v>
      </c>
      <c r="AS47">
        <v>9.5859786429812796E-5</v>
      </c>
      <c r="AW47" t="s">
        <v>122</v>
      </c>
      <c r="AX47">
        <v>0</v>
      </c>
      <c r="AY47">
        <v>0</v>
      </c>
      <c r="AZ47">
        <v>0</v>
      </c>
      <c r="BA47">
        <v>0</v>
      </c>
      <c r="BB47">
        <v>1.7415273869078435E-3</v>
      </c>
      <c r="BC47">
        <v>0</v>
      </c>
      <c r="BD47">
        <v>1.719936220718856E-4</v>
      </c>
      <c r="BE47">
        <v>1.9535217098063601E-3</v>
      </c>
      <c r="BF47">
        <v>0</v>
      </c>
      <c r="BG47">
        <v>1.8066301513839581E-4</v>
      </c>
      <c r="BH47">
        <v>2.0889268067375094E-4</v>
      </c>
      <c r="BI47">
        <v>0</v>
      </c>
      <c r="BJ47">
        <v>0</v>
      </c>
      <c r="BK47">
        <v>0</v>
      </c>
      <c r="BL47">
        <v>1.5102449582050537E-3</v>
      </c>
      <c r="BM47">
        <v>0</v>
      </c>
      <c r="BN47">
        <f t="shared" si="0"/>
        <v>0</v>
      </c>
      <c r="BO47">
        <v>0</v>
      </c>
      <c r="BP47">
        <v>0</v>
      </c>
    </row>
    <row r="48" spans="3:68" x14ac:dyDescent="0.3">
      <c r="C48" t="s">
        <v>122</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2.5905831794986317E-3</v>
      </c>
      <c r="AF48">
        <v>6.0096228690587183E-3</v>
      </c>
      <c r="AG48">
        <v>3.3749496669404584E-2</v>
      </c>
      <c r="AH48">
        <v>4.0341300043746961E-2</v>
      </c>
      <c r="AI48">
        <v>0</v>
      </c>
      <c r="AJ48">
        <v>0</v>
      </c>
      <c r="AK48">
        <v>0</v>
      </c>
      <c r="AL48">
        <v>0</v>
      </c>
      <c r="AM48">
        <v>0</v>
      </c>
      <c r="AN48">
        <v>1.8066301513839581E-4</v>
      </c>
      <c r="AO48">
        <v>0</v>
      </c>
      <c r="AP48">
        <v>0</v>
      </c>
      <c r="AQ48">
        <v>0</v>
      </c>
      <c r="AR48">
        <v>0</v>
      </c>
      <c r="AS48">
        <v>0</v>
      </c>
      <c r="AW48" t="s">
        <v>123</v>
      </c>
      <c r="AX48">
        <v>0</v>
      </c>
      <c r="AY48">
        <v>0</v>
      </c>
      <c r="AZ48">
        <v>0</v>
      </c>
      <c r="BA48">
        <v>0</v>
      </c>
      <c r="BB48">
        <v>1.0736526303006082E-3</v>
      </c>
      <c r="BC48">
        <v>0</v>
      </c>
      <c r="BD48">
        <v>1.1184850358256487E-4</v>
      </c>
      <c r="BE48">
        <v>1.195778859088528E-3</v>
      </c>
      <c r="BF48">
        <v>0</v>
      </c>
      <c r="BG48">
        <v>0</v>
      </c>
      <c r="BH48">
        <v>1.0125607919705801E-3</v>
      </c>
      <c r="BI48">
        <v>3.7101081614523469E-3</v>
      </c>
      <c r="BJ48">
        <v>0</v>
      </c>
      <c r="BK48">
        <v>0</v>
      </c>
      <c r="BL48">
        <v>0</v>
      </c>
      <c r="BM48">
        <v>0</v>
      </c>
      <c r="BN48">
        <f t="shared" si="0"/>
        <v>0</v>
      </c>
      <c r="BO48">
        <v>0</v>
      </c>
      <c r="BP48">
        <v>0</v>
      </c>
    </row>
    <row r="49" spans="3:68" x14ac:dyDescent="0.3">
      <c r="C49" t="s">
        <v>123</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1.1792550992547239E-2</v>
      </c>
      <c r="AF49">
        <v>2.3574062284951527E-2</v>
      </c>
      <c r="AG49">
        <v>1.8097936066523442E-2</v>
      </c>
      <c r="AH49">
        <v>8.1183931135669542E-3</v>
      </c>
      <c r="AI49">
        <v>7.0613697757545654E-5</v>
      </c>
      <c r="AJ49">
        <v>6.4822214951076136E-4</v>
      </c>
      <c r="AK49">
        <v>5.6583873350342536E-4</v>
      </c>
      <c r="AL49">
        <v>6.3638136049530938E-5</v>
      </c>
      <c r="AM49">
        <v>1.2546632831845372E-4</v>
      </c>
      <c r="AN49">
        <v>2.0889268067375094E-4</v>
      </c>
      <c r="AO49">
        <v>1.0125607919705801E-3</v>
      </c>
      <c r="AP49">
        <v>2.555362307358066E-4</v>
      </c>
      <c r="AQ49">
        <v>4.052012908540501E-4</v>
      </c>
      <c r="AR49">
        <v>1.1846777591330697E-4</v>
      </c>
      <c r="AS49">
        <v>2.1044862784638191E-4</v>
      </c>
      <c r="AW49" t="s">
        <v>124</v>
      </c>
      <c r="AX49">
        <v>0</v>
      </c>
      <c r="AY49">
        <v>0</v>
      </c>
      <c r="AZ49">
        <v>0</v>
      </c>
      <c r="BA49">
        <v>0</v>
      </c>
      <c r="BB49">
        <v>1.0720648442617371E-3</v>
      </c>
      <c r="BC49">
        <v>6.4676118415208197E-5</v>
      </c>
      <c r="BD49">
        <v>2.1267876819464773E-4</v>
      </c>
      <c r="BE49">
        <v>9.6596772168213601E-4</v>
      </c>
      <c r="BF49">
        <v>1.0383984724331058E-4</v>
      </c>
      <c r="BG49">
        <v>0</v>
      </c>
      <c r="BH49">
        <v>2.555362307358066E-4</v>
      </c>
      <c r="BI49">
        <v>7.9056912685409406E-3</v>
      </c>
      <c r="BJ49">
        <v>0</v>
      </c>
      <c r="BK49">
        <v>0</v>
      </c>
      <c r="BL49">
        <v>0</v>
      </c>
      <c r="BM49">
        <v>0</v>
      </c>
      <c r="BN49">
        <f t="shared" si="0"/>
        <v>0</v>
      </c>
      <c r="BO49">
        <v>0</v>
      </c>
      <c r="BP49">
        <v>0</v>
      </c>
    </row>
    <row r="50" spans="3:68" x14ac:dyDescent="0.3">
      <c r="C50" t="s">
        <v>124</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4.527898083329044E-2</v>
      </c>
      <c r="AF50">
        <v>7.2144920191386921E-2</v>
      </c>
      <c r="AG50">
        <v>8.9443246325563677E-2</v>
      </c>
      <c r="AH50">
        <v>5.1337283310158376E-2</v>
      </c>
      <c r="AI50">
        <v>0</v>
      </c>
      <c r="AJ50">
        <v>4.4067318003425298E-3</v>
      </c>
      <c r="AK50">
        <v>0</v>
      </c>
      <c r="AL50">
        <v>0</v>
      </c>
      <c r="AM50">
        <v>7.284999286404837E-4</v>
      </c>
      <c r="AN50">
        <v>0</v>
      </c>
      <c r="AO50">
        <v>3.7101081614523469E-3</v>
      </c>
      <c r="AP50">
        <v>7.9056912685409406E-3</v>
      </c>
      <c r="AQ50">
        <v>0</v>
      </c>
      <c r="AR50">
        <v>0</v>
      </c>
      <c r="AS50">
        <v>0</v>
      </c>
      <c r="AW50" t="s">
        <v>125</v>
      </c>
      <c r="AX50">
        <v>0</v>
      </c>
      <c r="AY50">
        <v>0</v>
      </c>
      <c r="AZ50">
        <v>0</v>
      </c>
      <c r="BA50">
        <v>0</v>
      </c>
      <c r="BB50">
        <v>3.2841617933190956E-3</v>
      </c>
      <c r="BC50">
        <v>1.3074923767733649E-4</v>
      </c>
      <c r="BD50">
        <v>3.3409252192578604E-4</v>
      </c>
      <c r="BE50">
        <v>3.6365133818522205E-3</v>
      </c>
      <c r="BF50">
        <v>2.1118289573205997E-4</v>
      </c>
      <c r="BG50">
        <v>0</v>
      </c>
      <c r="BH50">
        <v>4.052012908540501E-4</v>
      </c>
      <c r="BI50">
        <v>0</v>
      </c>
      <c r="BJ50">
        <v>5.7387165927116016E-3</v>
      </c>
      <c r="BK50">
        <v>0</v>
      </c>
      <c r="BL50">
        <v>0</v>
      </c>
      <c r="BM50">
        <v>0</v>
      </c>
      <c r="BN50">
        <f t="shared" si="0"/>
        <v>0</v>
      </c>
      <c r="BO50">
        <v>0</v>
      </c>
      <c r="BP50">
        <v>0</v>
      </c>
    </row>
    <row r="51" spans="3:68" x14ac:dyDescent="0.3">
      <c r="C51" t="s">
        <v>125</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3.7724873996679169E-2</v>
      </c>
      <c r="AF51">
        <v>0.14020922257675955</v>
      </c>
      <c r="AG51">
        <v>0.23662880536157163</v>
      </c>
      <c r="AH51">
        <v>0.18882139586304864</v>
      </c>
      <c r="AI51">
        <v>0</v>
      </c>
      <c r="AJ51">
        <v>0</v>
      </c>
      <c r="AK51">
        <v>0</v>
      </c>
      <c r="AL51">
        <v>0</v>
      </c>
      <c r="AM51">
        <v>0</v>
      </c>
      <c r="AN51">
        <v>0</v>
      </c>
      <c r="AO51">
        <v>0</v>
      </c>
      <c r="AP51">
        <v>0</v>
      </c>
      <c r="AQ51">
        <v>5.7387165927116016E-3</v>
      </c>
      <c r="AR51">
        <v>8.7144041691802215E-4</v>
      </c>
      <c r="AS51">
        <v>1.2344587260635577E-4</v>
      </c>
      <c r="AW51" t="s">
        <v>126</v>
      </c>
      <c r="AX51">
        <v>0</v>
      </c>
      <c r="AY51">
        <v>0</v>
      </c>
      <c r="AZ51">
        <v>0</v>
      </c>
      <c r="BA51">
        <v>0</v>
      </c>
      <c r="BB51">
        <v>8.345394180674662E-4</v>
      </c>
      <c r="BC51">
        <v>3.8663300424837892E-5</v>
      </c>
      <c r="BD51">
        <v>9.7996010975976585E-5</v>
      </c>
      <c r="BE51">
        <v>8.9064953723213083E-4</v>
      </c>
      <c r="BF51">
        <v>6.2241256664259971E-5</v>
      </c>
      <c r="BG51">
        <v>0</v>
      </c>
      <c r="BH51">
        <v>1.1846777591330697E-4</v>
      </c>
      <c r="BI51">
        <v>0</v>
      </c>
      <c r="BJ51">
        <v>8.7144041691802215E-4</v>
      </c>
      <c r="BK51">
        <v>6.4299466090143656E-3</v>
      </c>
      <c r="BL51">
        <v>0</v>
      </c>
      <c r="BM51">
        <v>0</v>
      </c>
      <c r="BN51">
        <f t="shared" si="0"/>
        <v>0</v>
      </c>
      <c r="BO51">
        <v>0</v>
      </c>
      <c r="BP51">
        <v>0</v>
      </c>
    </row>
    <row r="52" spans="3:68" x14ac:dyDescent="0.3">
      <c r="C52" t="s">
        <v>126</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4.9748216702160203E-2</v>
      </c>
      <c r="AF52">
        <v>0.18091098294536498</v>
      </c>
      <c r="AG52">
        <v>0.33191910810050285</v>
      </c>
      <c r="AH52">
        <v>0.45224744323608218</v>
      </c>
      <c r="AI52">
        <v>0</v>
      </c>
      <c r="AJ52">
        <v>0</v>
      </c>
      <c r="AK52">
        <v>0</v>
      </c>
      <c r="AL52">
        <v>0</v>
      </c>
      <c r="AM52">
        <v>0</v>
      </c>
      <c r="AN52">
        <v>0</v>
      </c>
      <c r="AO52">
        <v>0</v>
      </c>
      <c r="AP52">
        <v>0</v>
      </c>
      <c r="AQ52">
        <v>0</v>
      </c>
      <c r="AR52">
        <v>6.4299466090143656E-3</v>
      </c>
      <c r="AS52">
        <v>4.5824291059362913E-4</v>
      </c>
      <c r="AW52" t="s">
        <v>127</v>
      </c>
      <c r="AX52">
        <v>0</v>
      </c>
      <c r="AY52">
        <v>0</v>
      </c>
      <c r="AZ52">
        <v>0</v>
      </c>
      <c r="BA52">
        <v>0</v>
      </c>
      <c r="BB52">
        <v>8.9425732728277123E-6</v>
      </c>
      <c r="BC52">
        <v>5.5756421969797218E-5</v>
      </c>
      <c r="BD52">
        <v>1.6190699104844949E-4</v>
      </c>
      <c r="BE52">
        <v>0</v>
      </c>
      <c r="BF52">
        <v>9.5859786429812796E-5</v>
      </c>
      <c r="BG52">
        <v>0</v>
      </c>
      <c r="BH52">
        <v>2.1044862784638191E-4</v>
      </c>
      <c r="BI52">
        <v>0</v>
      </c>
      <c r="BJ52">
        <v>1.2344587260635577E-4</v>
      </c>
      <c r="BK52">
        <v>4.5824291059362913E-4</v>
      </c>
      <c r="BL52">
        <v>5.568358531708022E-5</v>
      </c>
      <c r="BM52">
        <v>0</v>
      </c>
      <c r="BN52">
        <f t="shared" si="0"/>
        <v>0</v>
      </c>
      <c r="BO52">
        <v>0</v>
      </c>
      <c r="BP52">
        <v>0</v>
      </c>
    </row>
    <row r="53" spans="3:68" x14ac:dyDescent="0.3">
      <c r="C53" t="s">
        <v>127</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8.9734095938006947E-4</v>
      </c>
      <c r="AF53">
        <v>2.7382212551680775E-3</v>
      </c>
      <c r="AG53">
        <v>3.831269521953188E-2</v>
      </c>
      <c r="AH53">
        <v>2.7338831489857492E-2</v>
      </c>
      <c r="AI53">
        <v>0</v>
      </c>
      <c r="AJ53">
        <v>0</v>
      </c>
      <c r="AK53">
        <v>0</v>
      </c>
      <c r="AL53">
        <v>0</v>
      </c>
      <c r="AM53">
        <v>0</v>
      </c>
      <c r="AN53">
        <v>1.5102449582050537E-3</v>
      </c>
      <c r="AO53">
        <v>0</v>
      </c>
      <c r="AP53">
        <v>0</v>
      </c>
      <c r="AQ53">
        <v>0</v>
      </c>
      <c r="AR53">
        <v>0</v>
      </c>
      <c r="AS53">
        <v>5.568358531708022E-5</v>
      </c>
    </row>
    <row r="54" spans="3:68" x14ac:dyDescent="0.3">
      <c r="C54" t="s">
        <v>128</v>
      </c>
      <c r="D54">
        <v>3.8318894091527708E-2</v>
      </c>
      <c r="E54">
        <v>5.0300255517102101E-3</v>
      </c>
      <c r="F54">
        <v>2.2286056260523258E-2</v>
      </c>
      <c r="G54">
        <v>0.1368390128978659</v>
      </c>
      <c r="H54">
        <v>3.6325188820827498E-2</v>
      </c>
      <c r="I54">
        <v>5.4639459926516303E-2</v>
      </c>
      <c r="J54">
        <v>7.601688310594999E-3</v>
      </c>
      <c r="K54">
        <v>3.3614212896365361E-2</v>
      </c>
      <c r="L54">
        <v>5.382406511626029E-2</v>
      </c>
      <c r="M54">
        <v>8.6212375401814364E-3</v>
      </c>
      <c r="N54">
        <v>0.10350818747556717</v>
      </c>
      <c r="O54">
        <v>5.0936881555182036E-2</v>
      </c>
      <c r="P54">
        <v>0.13395595615952841</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row>
    <row r="55" spans="3:68" x14ac:dyDescent="0.3">
      <c r="C55" t="s">
        <v>156</v>
      </c>
      <c r="D55">
        <v>0</v>
      </c>
      <c r="E55">
        <v>0</v>
      </c>
      <c r="F55">
        <v>0</v>
      </c>
      <c r="G55">
        <v>0</v>
      </c>
      <c r="H55">
        <v>0</v>
      </c>
      <c r="I55">
        <v>0</v>
      </c>
      <c r="J55">
        <v>0</v>
      </c>
      <c r="K55">
        <v>0</v>
      </c>
      <c r="L55">
        <v>0</v>
      </c>
      <c r="M55">
        <v>0</v>
      </c>
      <c r="N55">
        <v>0</v>
      </c>
      <c r="O55">
        <v>0</v>
      </c>
      <c r="P55">
        <v>0</v>
      </c>
      <c r="Q55">
        <v>0.17453514194120548</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row>
    <row r="56" spans="3:68" x14ac:dyDescent="0.3">
      <c r="C56" t="s">
        <v>157</v>
      </c>
      <c r="D56">
        <v>0</v>
      </c>
      <c r="E56">
        <v>0</v>
      </c>
      <c r="F56">
        <v>0</v>
      </c>
      <c r="G56">
        <v>0</v>
      </c>
      <c r="H56">
        <v>0</v>
      </c>
      <c r="I56">
        <v>0</v>
      </c>
      <c r="J56">
        <v>0</v>
      </c>
      <c r="K56">
        <v>0</v>
      </c>
      <c r="L56">
        <v>0</v>
      </c>
      <c r="M56">
        <v>0</v>
      </c>
      <c r="N56">
        <v>0</v>
      </c>
      <c r="O56">
        <v>0</v>
      </c>
      <c r="P56">
        <v>0</v>
      </c>
      <c r="Q56">
        <v>4.724106855363349E-2</v>
      </c>
      <c r="R56">
        <v>3.149914280101411E-2</v>
      </c>
      <c r="S56">
        <v>4.6915221085864323E-2</v>
      </c>
      <c r="T56">
        <v>0.10865005219257763</v>
      </c>
      <c r="U56">
        <v>4.9890138356257427E-2</v>
      </c>
      <c r="V56">
        <v>4.071657334618365E-2</v>
      </c>
      <c r="W56">
        <v>0.25020433611214182</v>
      </c>
      <c r="X56">
        <v>2.331860576230264E-2</v>
      </c>
      <c r="Y56">
        <v>3.0048676511353876E-2</v>
      </c>
      <c r="Z56">
        <v>0.14109345260590761</v>
      </c>
      <c r="AA56">
        <v>0.12188145584208615</v>
      </c>
      <c r="AB56">
        <v>7.0074952189241785E-2</v>
      </c>
      <c r="AC56">
        <v>0.15805694124531972</v>
      </c>
      <c r="AD56">
        <v>7.4565589479124714E-2</v>
      </c>
      <c r="AE56">
        <v>0</v>
      </c>
      <c r="AF56">
        <v>0</v>
      </c>
      <c r="AG56">
        <v>0</v>
      </c>
      <c r="AH56">
        <v>0</v>
      </c>
      <c r="AI56">
        <v>0</v>
      </c>
      <c r="AJ56">
        <v>0</v>
      </c>
      <c r="AK56">
        <v>0</v>
      </c>
      <c r="AL56">
        <v>0</v>
      </c>
      <c r="AM56">
        <v>0</v>
      </c>
      <c r="AN56">
        <v>0</v>
      </c>
      <c r="AO56">
        <v>0</v>
      </c>
      <c r="AP56">
        <v>0</v>
      </c>
      <c r="AQ56">
        <v>0</v>
      </c>
      <c r="AR56">
        <v>0</v>
      </c>
      <c r="AS56">
        <v>0</v>
      </c>
    </row>
    <row r="57" spans="3:68" x14ac:dyDescent="0.3">
      <c r="C57" t="s">
        <v>158</v>
      </c>
      <c r="D57">
        <v>4.0906117243312987E-2</v>
      </c>
      <c r="E57">
        <v>4.4031104966337602E-2</v>
      </c>
      <c r="F57">
        <v>5.5250607245028525E-2</v>
      </c>
      <c r="G57">
        <v>2.7227787316301242E-2</v>
      </c>
      <c r="H57">
        <v>2.1877683173676454E-2</v>
      </c>
      <c r="I57">
        <v>2.6035599803691255E-2</v>
      </c>
      <c r="J57">
        <v>3.16047904365966E-2</v>
      </c>
      <c r="K57">
        <v>3.5974998232830166E-2</v>
      </c>
      <c r="L57">
        <v>8.3417360298986588E-3</v>
      </c>
      <c r="M57">
        <v>1.6804129359492197E-2</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row>
    <row r="58" spans="3:68" x14ac:dyDescent="0.3">
      <c r="C58" t="s">
        <v>159</v>
      </c>
      <c r="D58">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row>
    <row r="59" spans="3:68" x14ac:dyDescent="0.3">
      <c r="C59" t="s">
        <v>160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row>
    <row r="60" spans="3:68" x14ac:dyDescent="0.3">
      <c r="C60" t="s">
        <v>161</v>
      </c>
      <c r="D60">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3.2749169383102239E-2</v>
      </c>
      <c r="AO60">
        <v>0</v>
      </c>
      <c r="AP60">
        <v>5.4567456801817987E-2</v>
      </c>
      <c r="AQ60">
        <v>0.14233750025831926</v>
      </c>
      <c r="AR60">
        <v>5.2137379507843279E-2</v>
      </c>
      <c r="AS60">
        <v>6.0486643400037059E-2</v>
      </c>
    </row>
    <row r="61" spans="3:68" x14ac:dyDescent="0.3">
      <c r="C61" t="s">
        <v>162</v>
      </c>
      <c r="D61">
        <v>1.4179228807245606E-3</v>
      </c>
      <c r="E61">
        <v>0</v>
      </c>
      <c r="F61">
        <v>1.3325794000833252E-3</v>
      </c>
      <c r="G61">
        <v>1.4138549213306929E-3</v>
      </c>
      <c r="H61">
        <v>1.4194220899538942E-3</v>
      </c>
      <c r="I61">
        <v>2.6405572979408477E-3</v>
      </c>
      <c r="J61">
        <v>3.0450417165110819E-3</v>
      </c>
      <c r="K61">
        <v>2.0716242946430146E-3</v>
      </c>
      <c r="L61">
        <v>6.0677957266695671E-4</v>
      </c>
      <c r="M61">
        <v>3.8782460005110895E-4</v>
      </c>
      <c r="N61">
        <v>2.7298056950517103E-3</v>
      </c>
      <c r="O61">
        <v>5.9565844852571949E-4</v>
      </c>
      <c r="P61">
        <v>3.215173787754134E-3</v>
      </c>
      <c r="Q61">
        <v>8.7016367195450785E-3</v>
      </c>
      <c r="R61">
        <v>1.787536449390242E-3</v>
      </c>
      <c r="S61">
        <v>7.0700114445458352E-3</v>
      </c>
      <c r="T61">
        <v>4.2971949961605489E-3</v>
      </c>
      <c r="U61">
        <v>6.1372629120780694E-3</v>
      </c>
      <c r="V61">
        <v>7.0608385843591148E-3</v>
      </c>
      <c r="W61">
        <v>3.1595096689969243E-3</v>
      </c>
      <c r="X61">
        <v>8.9886269914776773E-3</v>
      </c>
      <c r="Y61">
        <v>2.7988758271069369E-3</v>
      </c>
      <c r="Z61">
        <v>1.7479410083624065E-3</v>
      </c>
      <c r="AA61">
        <v>8.8753531376309681E-3</v>
      </c>
      <c r="AB61">
        <v>3.0776913001430693E-3</v>
      </c>
      <c r="AC61">
        <v>6.2958736534227122E-4</v>
      </c>
      <c r="AD61">
        <v>1.6969196631086184E-4</v>
      </c>
      <c r="AE61">
        <v>0</v>
      </c>
      <c r="AF61">
        <v>0</v>
      </c>
      <c r="AG61">
        <v>0</v>
      </c>
      <c r="AH61">
        <v>0</v>
      </c>
      <c r="AI61">
        <v>0</v>
      </c>
      <c r="AJ61">
        <v>0</v>
      </c>
      <c r="AK61">
        <v>0</v>
      </c>
      <c r="AL61">
        <v>0</v>
      </c>
      <c r="AM61">
        <v>0</v>
      </c>
      <c r="AN61">
        <v>0</v>
      </c>
      <c r="AO61">
        <v>0</v>
      </c>
      <c r="AP61">
        <v>0</v>
      </c>
      <c r="AQ61">
        <v>0</v>
      </c>
      <c r="AR61">
        <v>0</v>
      </c>
      <c r="AS61">
        <v>0</v>
      </c>
    </row>
    <row r="62" spans="3:68" x14ac:dyDescent="0.3">
      <c r="C62" t="s">
        <v>163</v>
      </c>
      <c r="D62">
        <v>4.7288349260540558E-4</v>
      </c>
      <c r="E62">
        <v>6.42586598924086E-4</v>
      </c>
      <c r="F62">
        <v>2.5790562499810726E-4</v>
      </c>
      <c r="G62">
        <v>3.0242671421906145E-4</v>
      </c>
      <c r="H62">
        <v>3.3683935187997955E-4</v>
      </c>
      <c r="I62">
        <v>6.1971602449413575E-4</v>
      </c>
      <c r="J62">
        <v>7.1779493588532129E-4</v>
      </c>
      <c r="K62">
        <v>3.4645407445357476E-4</v>
      </c>
      <c r="L62">
        <v>3.1912395131424584E-4</v>
      </c>
      <c r="M62">
        <v>5.4100407553131231E-4</v>
      </c>
      <c r="N62">
        <v>7.1805381656192459E-4</v>
      </c>
      <c r="O62">
        <v>2.8629096155677683E-4</v>
      </c>
      <c r="P62">
        <v>1.4614649971562697E-3</v>
      </c>
      <c r="Q62">
        <v>3.167072901066549E-3</v>
      </c>
      <c r="R62">
        <v>2.0562291504527336E-2</v>
      </c>
      <c r="S62">
        <v>0</v>
      </c>
      <c r="T62">
        <v>4.5664449113460378E-5</v>
      </c>
      <c r="U62">
        <v>1.5209762005367507E-2</v>
      </c>
      <c r="V62">
        <v>1.8527468019573272E-2</v>
      </c>
      <c r="W62">
        <v>0</v>
      </c>
      <c r="X62">
        <v>1.0953254635409705E-4</v>
      </c>
      <c r="Y62">
        <v>1.1343430795232568E-3</v>
      </c>
      <c r="Z62">
        <v>0</v>
      </c>
      <c r="AA62">
        <v>0</v>
      </c>
      <c r="AB62">
        <v>0</v>
      </c>
      <c r="AC62">
        <v>0</v>
      </c>
      <c r="AD62">
        <v>1.1995317547614293E-4</v>
      </c>
      <c r="AE62">
        <v>2.1913519145940131E-4</v>
      </c>
      <c r="AF62">
        <v>1.6283366878352889E-4</v>
      </c>
      <c r="AG62">
        <v>9.4994690782648468E-5</v>
      </c>
      <c r="AH62">
        <v>7.0437999488342801E-5</v>
      </c>
      <c r="AI62">
        <v>8.6387441159835589E-5</v>
      </c>
      <c r="AJ62">
        <v>4.3045038204005403E-4</v>
      </c>
      <c r="AK62">
        <v>3.0173818822793228E-4</v>
      </c>
      <c r="AL62">
        <v>4.0134910735412607E-5</v>
      </c>
      <c r="AM62">
        <v>5.744516740284649E-4</v>
      </c>
      <c r="AN62">
        <v>8.0111684480639806E-4</v>
      </c>
      <c r="AO62">
        <v>1.0946848883830514E-3</v>
      </c>
      <c r="AP62">
        <v>7.1326204449632694E-5</v>
      </c>
      <c r="AQ62">
        <v>1.1426268208783309E-4</v>
      </c>
      <c r="AR62">
        <v>2.6499059437999767E-3</v>
      </c>
      <c r="AS62">
        <v>2.456297807275433E-2</v>
      </c>
    </row>
    <row r="63" spans="3:68" x14ac:dyDescent="0.3">
      <c r="C63" t="s">
        <v>164</v>
      </c>
      <c r="D63">
        <v>0</v>
      </c>
      <c r="E63">
        <v>0</v>
      </c>
      <c r="F63">
        <v>0</v>
      </c>
      <c r="G63">
        <v>1.4641094165947343E-2</v>
      </c>
      <c r="H63">
        <v>1.1354364088355759E-2</v>
      </c>
      <c r="I63">
        <v>2.6678536870411097E-3</v>
      </c>
      <c r="J63">
        <v>2.239151234786536E-2</v>
      </c>
      <c r="K63">
        <v>1.3205449558752852E-2</v>
      </c>
      <c r="L63">
        <v>1.2848762861981704E-2</v>
      </c>
      <c r="M63">
        <v>1.2904539102773726E-3</v>
      </c>
      <c r="N63">
        <v>4.033100004726654E-4</v>
      </c>
      <c r="O63">
        <v>6.3591589606575916E-4</v>
      </c>
      <c r="P63">
        <v>0</v>
      </c>
      <c r="Q63">
        <v>1.7569866632323077E-3</v>
      </c>
      <c r="R63">
        <v>6.3671213635166438E-3</v>
      </c>
      <c r="S63">
        <v>1.9612781007645772E-2</v>
      </c>
      <c r="T63">
        <v>1.3791650804439164E-2</v>
      </c>
      <c r="U63">
        <v>7.9133622456451058E-2</v>
      </c>
      <c r="V63">
        <v>3.7403051166343508E-2</v>
      </c>
      <c r="W63">
        <v>0</v>
      </c>
      <c r="X63">
        <v>6.532220203978932E-2</v>
      </c>
      <c r="Y63">
        <v>0</v>
      </c>
      <c r="Z63">
        <v>0</v>
      </c>
      <c r="AA63">
        <v>0</v>
      </c>
      <c r="AB63">
        <v>0</v>
      </c>
      <c r="AC63">
        <v>0</v>
      </c>
      <c r="AD63">
        <v>0</v>
      </c>
      <c r="AE63">
        <v>0</v>
      </c>
      <c r="AF63">
        <v>0</v>
      </c>
      <c r="AG63">
        <v>0</v>
      </c>
      <c r="AH63">
        <v>3.4100472441160336E-3</v>
      </c>
      <c r="AI63">
        <v>2.9119948548638769E-3</v>
      </c>
      <c r="AJ63">
        <v>1.853072364477287E-3</v>
      </c>
      <c r="AK63">
        <v>9.412680460325373E-3</v>
      </c>
      <c r="AL63">
        <v>1.529782959249221E-3</v>
      </c>
      <c r="AM63">
        <v>2.3128923118628568E-2</v>
      </c>
      <c r="AN63">
        <v>1.9108994030298256E-3</v>
      </c>
      <c r="AO63">
        <v>6.1485274873281537E-4</v>
      </c>
      <c r="AP63">
        <v>1.5843136286565053E-4</v>
      </c>
      <c r="AQ63">
        <v>0</v>
      </c>
      <c r="AR63">
        <v>1.4700796437330723E-3</v>
      </c>
      <c r="AS63">
        <v>7.605935476801811E-3</v>
      </c>
    </row>
    <row r="64" spans="3:68" x14ac:dyDescent="0.3">
      <c r="C64" t="s">
        <v>165</v>
      </c>
      <c r="D64">
        <v>0</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row>
    <row r="65" spans="2:45" x14ac:dyDescent="0.3">
      <c r="C65" t="s">
        <v>166</v>
      </c>
      <c r="D65">
        <v>0</v>
      </c>
      <c r="E65">
        <v>0</v>
      </c>
      <c r="F65">
        <v>0</v>
      </c>
      <c r="G65">
        <v>8.2238127475578501E-2</v>
      </c>
      <c r="H65">
        <v>0.1242485863801846</v>
      </c>
      <c r="I65">
        <v>2.2137653116729009E-2</v>
      </c>
      <c r="J65">
        <v>0.12384953170054307</v>
      </c>
      <c r="K65">
        <v>0.22860308938967941</v>
      </c>
      <c r="L65">
        <v>0.1043044985853617</v>
      </c>
      <c r="M65">
        <v>2.7169532279635797E-2</v>
      </c>
      <c r="N65">
        <v>5.4908281761726378E-3</v>
      </c>
      <c r="O65">
        <v>6.5753049251517891E-3</v>
      </c>
      <c r="P65">
        <v>0</v>
      </c>
      <c r="Q65">
        <v>1.801214439550005E-2</v>
      </c>
      <c r="R65">
        <v>4.6466149853027848E-2</v>
      </c>
      <c r="S65">
        <v>9.4104957856662022E-2</v>
      </c>
      <c r="T65">
        <v>0.19174872840303642</v>
      </c>
      <c r="U65">
        <v>0.43345778835402921</v>
      </c>
      <c r="V65">
        <v>0.29461313611284945</v>
      </c>
      <c r="W65">
        <v>0</v>
      </c>
      <c r="X65">
        <v>0.407019995347564</v>
      </c>
      <c r="Y65">
        <v>0</v>
      </c>
      <c r="Z65">
        <v>3.7369854392303045E-2</v>
      </c>
      <c r="AA65">
        <v>0</v>
      </c>
      <c r="AB65">
        <v>0</v>
      </c>
      <c r="AC65">
        <v>0.12279061274391728</v>
      </c>
      <c r="AD65">
        <v>0</v>
      </c>
      <c r="AE65">
        <v>0</v>
      </c>
      <c r="AF65">
        <v>0</v>
      </c>
      <c r="AG65">
        <v>0</v>
      </c>
      <c r="AH65">
        <v>1.9154026111764585E-2</v>
      </c>
      <c r="AI65">
        <v>3.1865390386261773E-2</v>
      </c>
      <c r="AJ65">
        <v>1.5376657799586023E-2</v>
      </c>
      <c r="AK65">
        <v>5.2062408690732503E-2</v>
      </c>
      <c r="AL65">
        <v>2.6482484297421036E-2</v>
      </c>
      <c r="AM65">
        <v>0.18775743272888556</v>
      </c>
      <c r="AN65">
        <v>4.0232543448681726E-2</v>
      </c>
      <c r="AO65">
        <v>8.3708581314193113E-3</v>
      </c>
      <c r="AP65">
        <v>1.6381639883417819E-3</v>
      </c>
      <c r="AQ65">
        <v>0</v>
      </c>
      <c r="AR65">
        <v>1.5070852482791039E-2</v>
      </c>
      <c r="AS65">
        <v>5.5506800869637607E-2</v>
      </c>
    </row>
    <row r="66" spans="2:45" x14ac:dyDescent="0.3">
      <c r="C66" t="s">
        <v>167</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9.385832315920834E-4</v>
      </c>
      <c r="AJ66">
        <v>7.0222025880397427E-4</v>
      </c>
      <c r="AK66">
        <v>1.7214394932881817E-3</v>
      </c>
      <c r="AL66">
        <v>1.4608606088068307E-3</v>
      </c>
      <c r="AM66">
        <v>3.2677919118066442E-4</v>
      </c>
      <c r="AN66">
        <v>3.0980420180502979E-3</v>
      </c>
      <c r="AO66">
        <v>2.0755184187213065E-3</v>
      </c>
      <c r="AP66">
        <v>8.2633626088516841E-3</v>
      </c>
      <c r="AQ66">
        <v>1.2752297610910878E-2</v>
      </c>
      <c r="AR66">
        <v>6.2010934212535654E-3</v>
      </c>
      <c r="AS66">
        <v>6.540543770270483E-3</v>
      </c>
    </row>
    <row r="67" spans="2:45" x14ac:dyDescent="0.3">
      <c r="C67" t="s">
        <v>168</v>
      </c>
      <c r="D67">
        <v>0.17718651371806479</v>
      </c>
      <c r="E67">
        <v>0.29056203723681706</v>
      </c>
      <c r="F67">
        <v>9.810140579027303E-2</v>
      </c>
      <c r="G67">
        <v>7.8321661955653515E-2</v>
      </c>
      <c r="H67">
        <v>0.16797821668961485</v>
      </c>
      <c r="I67">
        <v>7.5553164548282301E-2</v>
      </c>
      <c r="J67">
        <v>0.10001571438147112</v>
      </c>
      <c r="K67">
        <v>0.13543613842189017</v>
      </c>
      <c r="L67">
        <v>0.11582143409177391</v>
      </c>
      <c r="M67">
        <v>0.22390949514611422</v>
      </c>
      <c r="N67">
        <v>0.19613336246685503</v>
      </c>
      <c r="O67">
        <v>0.14636111354769288</v>
      </c>
      <c r="P67">
        <v>0.19677785109484569</v>
      </c>
      <c r="Q67">
        <v>1.898097299267925E-2</v>
      </c>
      <c r="R67">
        <v>0.19329517658258358</v>
      </c>
      <c r="S67">
        <v>0.11263837770764144</v>
      </c>
      <c r="T67">
        <v>9.9565603210357317E-2</v>
      </c>
      <c r="U67">
        <v>0.14111520317676049</v>
      </c>
      <c r="V67">
        <v>0.14611999435491099</v>
      </c>
      <c r="W67">
        <v>0</v>
      </c>
      <c r="X67">
        <v>0.20266042803279816</v>
      </c>
      <c r="Y67">
        <v>0</v>
      </c>
      <c r="Z67">
        <v>0</v>
      </c>
      <c r="AA67">
        <v>0</v>
      </c>
      <c r="AB67">
        <v>0</v>
      </c>
      <c r="AC67">
        <v>0</v>
      </c>
      <c r="AD67">
        <v>0</v>
      </c>
      <c r="AE67">
        <v>8.2108598026346319E-2</v>
      </c>
      <c r="AF67">
        <v>7.3629426153153807E-2</v>
      </c>
      <c r="AG67">
        <v>3.6133809444669922E-2</v>
      </c>
      <c r="AH67">
        <v>1.8241844801985305E-2</v>
      </c>
      <c r="AI67">
        <v>4.3080501816126153E-2</v>
      </c>
      <c r="AJ67">
        <v>5.2478695497167882E-2</v>
      </c>
      <c r="AK67">
        <v>4.2043429039472821E-2</v>
      </c>
      <c r="AL67">
        <v>1.5689575406162354E-2</v>
      </c>
      <c r="AM67">
        <v>0.20848894740865204</v>
      </c>
      <c r="AN67">
        <v>0.33156435669635997</v>
      </c>
      <c r="AO67">
        <v>0.29900854650175901</v>
      </c>
      <c r="AP67">
        <v>3.6464241314542248E-2</v>
      </c>
      <c r="AQ67">
        <v>1.5384812558171129E-2</v>
      </c>
      <c r="AR67">
        <v>1.5881476279080663E-2</v>
      </c>
      <c r="AS67">
        <v>0.23090350523052347</v>
      </c>
    </row>
    <row r="68" spans="2:45" x14ac:dyDescent="0.3">
      <c r="C68" t="s">
        <v>169</v>
      </c>
      <c r="D68">
        <v>0</v>
      </c>
      <c r="E68">
        <v>0</v>
      </c>
      <c r="F68">
        <v>0</v>
      </c>
      <c r="G68">
        <v>0</v>
      </c>
      <c r="H68">
        <v>9.269730863089698E-2</v>
      </c>
      <c r="I68">
        <v>7.9521984900314854E-2</v>
      </c>
      <c r="J68">
        <v>9.7018995254550724E-2</v>
      </c>
      <c r="K68">
        <v>3.6812443916514961E-3</v>
      </c>
      <c r="L68">
        <v>1.9461819699645132E-2</v>
      </c>
      <c r="M68">
        <v>1.942158254219409E-3</v>
      </c>
      <c r="N68">
        <v>1.2386346063003885E-3</v>
      </c>
      <c r="O68">
        <v>7.3410049773958328E-4</v>
      </c>
      <c r="P68">
        <v>0</v>
      </c>
      <c r="Q68">
        <v>0.10143618229476507</v>
      </c>
      <c r="R68">
        <v>1.6890918559245183E-3</v>
      </c>
      <c r="S68">
        <v>2.0745610313347039E-3</v>
      </c>
      <c r="T68">
        <v>2.5838060221745609E-3</v>
      </c>
      <c r="U68">
        <v>2.5840499445667119E-3</v>
      </c>
      <c r="V68">
        <v>1.3888259944155211E-2</v>
      </c>
      <c r="W68">
        <v>0</v>
      </c>
      <c r="X68">
        <v>1.404572230416162E-3</v>
      </c>
      <c r="Y68">
        <v>0</v>
      </c>
      <c r="Z68">
        <v>0</v>
      </c>
      <c r="AA68">
        <v>0</v>
      </c>
      <c r="AB68">
        <v>0</v>
      </c>
      <c r="AC68">
        <v>0</v>
      </c>
      <c r="AD68">
        <v>0</v>
      </c>
      <c r="AE68">
        <v>0</v>
      </c>
      <c r="AF68">
        <v>0</v>
      </c>
      <c r="AG68">
        <v>0</v>
      </c>
      <c r="AH68">
        <v>0</v>
      </c>
      <c r="AI68">
        <v>2.3773597860026908E-2</v>
      </c>
      <c r="AJ68">
        <v>5.5235410136224176E-2</v>
      </c>
      <c r="AK68">
        <v>4.078370351790768E-2</v>
      </c>
      <c r="AL68">
        <v>4.2645310287430107E-4</v>
      </c>
      <c r="AM68">
        <v>3.5033017296443293E-2</v>
      </c>
      <c r="AN68">
        <v>2.875940798055786E-3</v>
      </c>
      <c r="AO68">
        <v>1.8883188898535606E-3</v>
      </c>
      <c r="AP68">
        <v>1.8289296282225298E-4</v>
      </c>
      <c r="AQ68">
        <v>0</v>
      </c>
      <c r="AR68">
        <v>8.4872167700577913E-2</v>
      </c>
      <c r="AS68">
        <v>2.0177287249724535E-3</v>
      </c>
    </row>
    <row r="69" spans="2:45" x14ac:dyDescent="0.3">
      <c r="C69" t="s">
        <v>170</v>
      </c>
      <c r="D69">
        <v>0</v>
      </c>
      <c r="E69">
        <v>0</v>
      </c>
      <c r="F69">
        <v>0</v>
      </c>
      <c r="G69">
        <v>0</v>
      </c>
      <c r="H69">
        <v>3.7110511513361734E-2</v>
      </c>
      <c r="I69">
        <v>6.6665445718754133E-3</v>
      </c>
      <c r="J69">
        <v>0</v>
      </c>
      <c r="K69">
        <v>7.9781976547642991E-2</v>
      </c>
      <c r="L69">
        <v>3.283912968549707E-2</v>
      </c>
      <c r="M69">
        <v>1.0844485989317256E-2</v>
      </c>
      <c r="N69">
        <v>2.1899036696549053E-3</v>
      </c>
      <c r="O69">
        <v>2.6345180451529402E-3</v>
      </c>
      <c r="P69">
        <v>0</v>
      </c>
      <c r="Q69">
        <v>2.5304621618111346E-3</v>
      </c>
      <c r="R69">
        <v>8.8198549019277844E-3</v>
      </c>
      <c r="S69">
        <v>1.848784314913833E-2</v>
      </c>
      <c r="T69">
        <v>4.598112323155791E-2</v>
      </c>
      <c r="U69">
        <v>9.3632870721632677E-2</v>
      </c>
      <c r="V69">
        <v>5.2995926955342956E-2</v>
      </c>
      <c r="W69">
        <v>0</v>
      </c>
      <c r="X69">
        <v>7.9670674444525608E-2</v>
      </c>
      <c r="Y69">
        <v>0</v>
      </c>
      <c r="Z69">
        <v>0</v>
      </c>
      <c r="AA69">
        <v>0</v>
      </c>
      <c r="AB69">
        <v>0</v>
      </c>
      <c r="AC69">
        <v>0</v>
      </c>
      <c r="AD69">
        <v>0</v>
      </c>
      <c r="AE69">
        <v>0</v>
      </c>
      <c r="AF69">
        <v>0</v>
      </c>
      <c r="AG69">
        <v>0</v>
      </c>
      <c r="AH69">
        <v>0</v>
      </c>
      <c r="AI69">
        <v>9.5175403701472441E-3</v>
      </c>
      <c r="AJ69">
        <v>4.6305348650508785E-3</v>
      </c>
      <c r="AK69">
        <v>0</v>
      </c>
      <c r="AL69">
        <v>9.2423289063194754E-3</v>
      </c>
      <c r="AM69">
        <v>5.9113372543120442E-2</v>
      </c>
      <c r="AN69">
        <v>1.6058474958394655E-2</v>
      </c>
      <c r="AO69">
        <v>3.3385442690966839E-3</v>
      </c>
      <c r="AP69">
        <v>6.5636082848378433E-4</v>
      </c>
      <c r="AQ69">
        <v>0</v>
      </c>
      <c r="AR69">
        <v>2.1172505125745963E-3</v>
      </c>
      <c r="AS69">
        <v>1.0535883245951817E-2</v>
      </c>
    </row>
    <row r="70" spans="2:45" x14ac:dyDescent="0.3">
      <c r="C70" t="s">
        <v>171</v>
      </c>
      <c r="D70">
        <v>1</v>
      </c>
      <c r="E70">
        <v>1</v>
      </c>
      <c r="F70">
        <v>1</v>
      </c>
      <c r="G70">
        <v>1</v>
      </c>
      <c r="H70">
        <v>1</v>
      </c>
      <c r="I70">
        <v>1</v>
      </c>
      <c r="J70">
        <v>1</v>
      </c>
      <c r="K70">
        <v>1</v>
      </c>
      <c r="L70">
        <v>1</v>
      </c>
      <c r="M70">
        <v>1</v>
      </c>
      <c r="N70">
        <v>1</v>
      </c>
      <c r="O70">
        <v>1</v>
      </c>
      <c r="P70">
        <v>1</v>
      </c>
      <c r="Q70">
        <v>1</v>
      </c>
      <c r="R70">
        <v>1</v>
      </c>
      <c r="S70">
        <v>1</v>
      </c>
      <c r="T70">
        <v>1</v>
      </c>
      <c r="U70">
        <v>1</v>
      </c>
      <c r="V70">
        <v>1</v>
      </c>
      <c r="W70">
        <v>1</v>
      </c>
      <c r="X70">
        <v>1</v>
      </c>
      <c r="Y70">
        <v>1</v>
      </c>
      <c r="Z70">
        <v>1</v>
      </c>
      <c r="AA70">
        <v>1</v>
      </c>
      <c r="AB70">
        <v>1</v>
      </c>
      <c r="AC70">
        <v>1</v>
      </c>
      <c r="AD70">
        <v>1</v>
      </c>
      <c r="AE70">
        <v>1</v>
      </c>
      <c r="AF70">
        <v>1</v>
      </c>
      <c r="AG70">
        <v>1</v>
      </c>
      <c r="AH70">
        <v>1</v>
      </c>
      <c r="AI70">
        <v>1</v>
      </c>
      <c r="AJ70">
        <v>1</v>
      </c>
      <c r="AK70">
        <v>1</v>
      </c>
      <c r="AL70">
        <v>1</v>
      </c>
      <c r="AM70">
        <v>1</v>
      </c>
      <c r="AN70">
        <v>1</v>
      </c>
      <c r="AO70">
        <v>1</v>
      </c>
      <c r="AP70">
        <v>1</v>
      </c>
      <c r="AQ70">
        <v>1</v>
      </c>
      <c r="AR70">
        <v>1</v>
      </c>
      <c r="AS70">
        <v>1</v>
      </c>
    </row>
    <row r="72" spans="2:45" x14ac:dyDescent="0.3">
      <c r="B72" t="s">
        <v>172</v>
      </c>
    </row>
    <row r="73" spans="2:45" x14ac:dyDescent="0.3">
      <c r="D73" t="s">
        <v>129</v>
      </c>
      <c r="E73" t="s">
        <v>130</v>
      </c>
      <c r="F73" t="s">
        <v>131</v>
      </c>
      <c r="G73" t="s">
        <v>132</v>
      </c>
      <c r="H73" t="s">
        <v>133</v>
      </c>
      <c r="I73" t="s">
        <v>134</v>
      </c>
      <c r="J73" t="s">
        <v>135</v>
      </c>
      <c r="K73" t="s">
        <v>136</v>
      </c>
      <c r="L73" t="s">
        <v>137</v>
      </c>
      <c r="M73" t="s">
        <v>138</v>
      </c>
      <c r="N73" t="s">
        <v>139</v>
      </c>
      <c r="O73" t="s">
        <v>140</v>
      </c>
      <c r="P73" t="s">
        <v>141</v>
      </c>
      <c r="Q73" t="s">
        <v>142</v>
      </c>
      <c r="R73" t="s">
        <v>143</v>
      </c>
      <c r="S73" t="s">
        <v>144</v>
      </c>
      <c r="T73" t="s">
        <v>145</v>
      </c>
      <c r="U73" t="s">
        <v>146</v>
      </c>
      <c r="V73" t="s">
        <v>147</v>
      </c>
      <c r="W73" t="s">
        <v>148</v>
      </c>
      <c r="X73" t="s">
        <v>149</v>
      </c>
      <c r="Y73" t="s">
        <v>150</v>
      </c>
      <c r="Z73" t="s">
        <v>151</v>
      </c>
      <c r="AA73" t="s">
        <v>152</v>
      </c>
      <c r="AB73" t="s">
        <v>153</v>
      </c>
      <c r="AC73" t="s">
        <v>154</v>
      </c>
      <c r="AD73" t="s">
        <v>155</v>
      </c>
    </row>
    <row r="74" spans="2:45" x14ac:dyDescent="0.3">
      <c r="C74" t="s">
        <v>129</v>
      </c>
      <c r="D74">
        <v>1.3399626214614324</v>
      </c>
      <c r="E74">
        <v>3.7876404724049267E-7</v>
      </c>
      <c r="F74">
        <v>2.4641733359371707E-7</v>
      </c>
      <c r="G74">
        <v>3.0224006751617692E-7</v>
      </c>
      <c r="H74">
        <v>3.7636043748719627E-7</v>
      </c>
      <c r="I74">
        <v>3.1564335887926132E-7</v>
      </c>
      <c r="J74">
        <v>1.9242060553808903E-7</v>
      </c>
      <c r="K74">
        <v>7.3997342489597267E-7</v>
      </c>
      <c r="L74">
        <v>1.3879651754508078E-7</v>
      </c>
      <c r="M74">
        <v>1.3879956554540013E-7</v>
      </c>
      <c r="N74">
        <v>1.1948607502499127E-2</v>
      </c>
      <c r="O74">
        <v>5.7788992392535205E-6</v>
      </c>
      <c r="P74">
        <v>3.6654756811005031E-6</v>
      </c>
      <c r="Q74">
        <v>2.7811765311244455E-6</v>
      </c>
      <c r="R74">
        <v>3.2303676217323274E-2</v>
      </c>
      <c r="S74">
        <v>5.910531354039772E-6</v>
      </c>
      <c r="T74">
        <v>2.9169450785493079E-5</v>
      </c>
      <c r="U74">
        <v>2.0706687159359446E-7</v>
      </c>
      <c r="V74">
        <v>2.0565436966365825E-5</v>
      </c>
      <c r="W74">
        <v>5.0758510476885242E-6</v>
      </c>
      <c r="X74">
        <v>2.1772832906964578E-7</v>
      </c>
      <c r="Y74">
        <v>1.1345840573088293E-5</v>
      </c>
      <c r="Z74">
        <v>1.3725217663127404E-5</v>
      </c>
      <c r="AA74">
        <v>2.6058154452529179E-3</v>
      </c>
      <c r="AB74">
        <v>7.9277336850809954E-6</v>
      </c>
      <c r="AC74">
        <v>4.1684273214480144E-6</v>
      </c>
      <c r="AD74">
        <v>1.0639264064405077E-3</v>
      </c>
    </row>
    <row r="75" spans="2:45" x14ac:dyDescent="0.3">
      <c r="C75" t="s">
        <v>130</v>
      </c>
      <c r="D75">
        <v>7.69443300191028E-7</v>
      </c>
      <c r="E75">
        <v>1.1562969558579017</v>
      </c>
      <c r="F75">
        <v>2.8216720847175879E-7</v>
      </c>
      <c r="G75">
        <v>3.4567184102111347E-7</v>
      </c>
      <c r="H75">
        <v>4.1425303013767036E-7</v>
      </c>
      <c r="I75">
        <v>3.5723470687171708E-7</v>
      </c>
      <c r="J75">
        <v>2.0837363568888579E-7</v>
      </c>
      <c r="K75">
        <v>8.051107737284848E-7</v>
      </c>
      <c r="L75">
        <v>1.5401281200692267E-7</v>
      </c>
      <c r="M75">
        <v>1.5764925990448232E-7</v>
      </c>
      <c r="N75">
        <v>1.0082439535050541E-2</v>
      </c>
      <c r="O75">
        <v>6.4193882918261577E-6</v>
      </c>
      <c r="P75">
        <v>4.2223838059297415E-6</v>
      </c>
      <c r="Q75">
        <v>3.0371150802580907E-6</v>
      </c>
      <c r="R75">
        <v>3.7500399558369445E-2</v>
      </c>
      <c r="S75">
        <v>6.777152309574178E-6</v>
      </c>
      <c r="T75">
        <v>3.3669837050604603E-5</v>
      </c>
      <c r="U75">
        <v>2.3230135006508287E-7</v>
      </c>
      <c r="V75">
        <v>2.2098552260405451E-5</v>
      </c>
      <c r="W75">
        <v>5.5059075671873011E-6</v>
      </c>
      <c r="X75">
        <v>2.4066763114116257E-7</v>
      </c>
      <c r="Y75">
        <v>1.2513959116960078E-5</v>
      </c>
      <c r="Z75">
        <v>1.5704890666249376E-5</v>
      </c>
      <c r="AA75">
        <v>3.0249983277722287E-3</v>
      </c>
      <c r="AB75">
        <v>9.0832547177343986E-6</v>
      </c>
      <c r="AC75">
        <v>4.7640079241426225E-6</v>
      </c>
      <c r="AD75">
        <v>1.234578481533256E-3</v>
      </c>
    </row>
    <row r="76" spans="2:45" x14ac:dyDescent="0.3">
      <c r="C76" t="s">
        <v>131</v>
      </c>
      <c r="D76">
        <v>3.9449792050816254E-6</v>
      </c>
      <c r="E76">
        <v>1.4800084603335304E-6</v>
      </c>
      <c r="F76">
        <v>1.7545275623692937</v>
      </c>
      <c r="G76">
        <v>1.2393525748251353E-6</v>
      </c>
      <c r="H76">
        <v>4.8468959835811811E-6</v>
      </c>
      <c r="I76">
        <v>2.0410140818361797E-6</v>
      </c>
      <c r="J76">
        <v>3.1705952614396231E-6</v>
      </c>
      <c r="K76">
        <v>1.1409948192270015E-5</v>
      </c>
      <c r="L76">
        <v>1.5275970628367628E-6</v>
      </c>
      <c r="M76">
        <v>7.3379923061893929E-7</v>
      </c>
      <c r="N76">
        <v>7.0417952083758808E-3</v>
      </c>
      <c r="O76">
        <v>6.1907081547396469E-5</v>
      </c>
      <c r="P76">
        <v>6.6737115457809237E-6</v>
      </c>
      <c r="Q76">
        <v>4.0432204096114394E-5</v>
      </c>
      <c r="R76">
        <v>2.6173687260416752E-2</v>
      </c>
      <c r="S76">
        <v>1.9122119723082696E-5</v>
      </c>
      <c r="T76">
        <v>3.6306974150965468E-5</v>
      </c>
      <c r="U76">
        <v>1.769986311794011E-6</v>
      </c>
      <c r="V76">
        <v>3.7363581931759943E-4</v>
      </c>
      <c r="W76">
        <v>8.1733788755550252E-5</v>
      </c>
      <c r="X76">
        <v>2.5948850841495945E-6</v>
      </c>
      <c r="Y76">
        <v>1.4009374994315558E-4</v>
      </c>
      <c r="Z76">
        <v>5.63800932578989E-5</v>
      </c>
      <c r="AA76">
        <v>2.1146828315677059E-3</v>
      </c>
      <c r="AB76">
        <v>2.9186059019805785E-5</v>
      </c>
      <c r="AC76">
        <v>1.8114054634298204E-5</v>
      </c>
      <c r="AD76">
        <v>1.045141910223184E-3</v>
      </c>
    </row>
    <row r="77" spans="2:45" x14ac:dyDescent="0.3">
      <c r="C77" t="s">
        <v>132</v>
      </c>
      <c r="D77">
        <v>4.3700760871846475E-7</v>
      </c>
      <c r="E77">
        <v>2.4619878909497391E-7</v>
      </c>
      <c r="F77">
        <v>1.6025770450193554E-7</v>
      </c>
      <c r="G77">
        <v>1.9433966124579392</v>
      </c>
      <c r="H77">
        <v>2.3527623940568083E-7</v>
      </c>
      <c r="I77">
        <v>2.0289251327874665E-7</v>
      </c>
      <c r="J77">
        <v>1.183464255647753E-7</v>
      </c>
      <c r="K77">
        <v>4.5726505629876528E-7</v>
      </c>
      <c r="L77">
        <v>8.7472034223239234E-8</v>
      </c>
      <c r="M77">
        <v>8.9537365612241241E-8</v>
      </c>
      <c r="N77">
        <v>5.7263514935630136E-3</v>
      </c>
      <c r="O77">
        <v>3.6459106553397618E-6</v>
      </c>
      <c r="P77">
        <v>2.3981154292497184E-6</v>
      </c>
      <c r="Q77">
        <v>1.7249385345182224E-6</v>
      </c>
      <c r="R77">
        <v>2.1298463360355992E-2</v>
      </c>
      <c r="S77">
        <v>3.8491037923035346E-6</v>
      </c>
      <c r="T77">
        <v>1.9122884001682877E-5</v>
      </c>
      <c r="U77">
        <v>1.3193624204513751E-7</v>
      </c>
      <c r="V77">
        <v>1.2550938421404451E-5</v>
      </c>
      <c r="W77">
        <v>3.1270965634037747E-6</v>
      </c>
      <c r="X77">
        <v>1.3668789624242068E-7</v>
      </c>
      <c r="Y77">
        <v>7.1073402652874546E-6</v>
      </c>
      <c r="Z77">
        <v>8.9196393204524304E-6</v>
      </c>
      <c r="AA77">
        <v>1.7180567889393537E-3</v>
      </c>
      <c r="AB77">
        <v>5.1588615075241237E-6</v>
      </c>
      <c r="AC77">
        <v>2.7057324566066329E-6</v>
      </c>
      <c r="AD77">
        <v>7.0118251709538079E-4</v>
      </c>
    </row>
    <row r="78" spans="2:45" x14ac:dyDescent="0.3">
      <c r="C78" t="s">
        <v>133</v>
      </c>
      <c r="D78">
        <v>6.8696621081398273E-3</v>
      </c>
      <c r="E78">
        <v>5.1697272370268893E-3</v>
      </c>
      <c r="F78">
        <v>3.6224017954679427E-3</v>
      </c>
      <c r="G78">
        <v>4.7582039630467784E-5</v>
      </c>
      <c r="H78">
        <v>1.3963820031626326</v>
      </c>
      <c r="I78">
        <v>4.0812528845912193E-3</v>
      </c>
      <c r="J78">
        <v>1.4679913177977388E-5</v>
      </c>
      <c r="K78">
        <v>1.8153495716760908E-3</v>
      </c>
      <c r="L78">
        <v>9.2108349195151127E-4</v>
      </c>
      <c r="M78">
        <v>4.2131747360547777E-5</v>
      </c>
      <c r="N78">
        <v>1.1557428622454519E-3</v>
      </c>
      <c r="O78">
        <v>1.4071054871253198E-3</v>
      </c>
      <c r="P78">
        <v>1.7202660388993302E-4</v>
      </c>
      <c r="Q78">
        <v>1.1157451590799602E-3</v>
      </c>
      <c r="R78">
        <v>4.0495691752763735E-3</v>
      </c>
      <c r="S78">
        <v>0.20308883012895684</v>
      </c>
      <c r="T78">
        <v>1.2177715790222222E-3</v>
      </c>
      <c r="U78">
        <v>8.4610479503967922E-5</v>
      </c>
      <c r="V78">
        <v>2.9044070466138923E-4</v>
      </c>
      <c r="W78">
        <v>8.3365027190266327E-4</v>
      </c>
      <c r="X78">
        <v>1.4587201090572239E-4</v>
      </c>
      <c r="Y78">
        <v>6.0485371803660438E-3</v>
      </c>
      <c r="Z78">
        <v>5.4028938044942713E-3</v>
      </c>
      <c r="AA78">
        <v>8.9721930458123685E-4</v>
      </c>
      <c r="AB78">
        <v>1.0604451620688758E-3</v>
      </c>
      <c r="AC78">
        <v>8.5682996436198394E-3</v>
      </c>
      <c r="AD78">
        <v>4.307244109029806E-3</v>
      </c>
    </row>
    <row r="79" spans="2:45" x14ac:dyDescent="0.3">
      <c r="C79" t="s">
        <v>134</v>
      </c>
      <c r="D79">
        <v>1.7427742276083227E-5</v>
      </c>
      <c r="E79">
        <v>1.1671242101715592E-5</v>
      </c>
      <c r="F79">
        <v>8.0098100297244662E-6</v>
      </c>
      <c r="G79">
        <v>9.2680249508404965E-6</v>
      </c>
      <c r="H79">
        <v>4.0258118695633652E-6</v>
      </c>
      <c r="I79">
        <v>1.6889701299508997</v>
      </c>
      <c r="J79">
        <v>1.5802560370378317E-6</v>
      </c>
      <c r="K79">
        <v>8.7460440835182831E-6</v>
      </c>
      <c r="L79">
        <v>2.799552231042734E-6</v>
      </c>
      <c r="M79">
        <v>1.1331977495459174E-5</v>
      </c>
      <c r="N79">
        <v>4.7584846792513369E-3</v>
      </c>
      <c r="O79">
        <v>1.5844663419681664E-4</v>
      </c>
      <c r="P79">
        <v>4.1036179440045051E-4</v>
      </c>
      <c r="Q79">
        <v>6.2973378450186711E-5</v>
      </c>
      <c r="R79">
        <v>1.7684257298081416E-2</v>
      </c>
      <c r="S79">
        <v>3.741423914491687E-4</v>
      </c>
      <c r="T79">
        <v>3.6587249647892341E-3</v>
      </c>
      <c r="U79">
        <v>4.0452862350220214E-6</v>
      </c>
      <c r="V79">
        <v>1.495040046899714E-4</v>
      </c>
      <c r="W79">
        <v>4.8470552895065975E-5</v>
      </c>
      <c r="X79">
        <v>2.8911057445757696E-6</v>
      </c>
      <c r="Y79">
        <v>2.496719295083566E-4</v>
      </c>
      <c r="Z79">
        <v>1.3690909035134029E-4</v>
      </c>
      <c r="AA79">
        <v>1.4418674063636095E-3</v>
      </c>
      <c r="AB79">
        <v>2.5141218161371469E-4</v>
      </c>
      <c r="AC79">
        <v>7.5944361581704224E-5</v>
      </c>
      <c r="AD79">
        <v>8.5085657564296145E-4</v>
      </c>
    </row>
    <row r="80" spans="2:45" x14ac:dyDescent="0.3">
      <c r="C80" t="s">
        <v>135</v>
      </c>
      <c r="D80">
        <v>2.2946066867874066E-7</v>
      </c>
      <c r="E80">
        <v>1.292722086448239E-7</v>
      </c>
      <c r="F80">
        <v>8.4146910264952551E-8</v>
      </c>
      <c r="G80">
        <v>1.0308503792862178E-7</v>
      </c>
      <c r="H80">
        <v>1.2353707839679065E-7</v>
      </c>
      <c r="I80">
        <v>1.0653327502323727E-7</v>
      </c>
      <c r="J80">
        <v>1.4881024433260688</v>
      </c>
      <c r="K80">
        <v>2.4009729690846758E-7</v>
      </c>
      <c r="L80">
        <v>4.5929157898220565E-8</v>
      </c>
      <c r="M80">
        <v>4.7013606571673528E-8</v>
      </c>
      <c r="N80">
        <v>3.0067495773259639E-3</v>
      </c>
      <c r="O80">
        <v>1.9143673479062216E-6</v>
      </c>
      <c r="P80">
        <v>1.2591844146103878E-6</v>
      </c>
      <c r="Q80">
        <v>9.057177533384085E-7</v>
      </c>
      <c r="R80">
        <v>1.1183236966579723E-2</v>
      </c>
      <c r="S80">
        <v>2.0210584721531577E-6</v>
      </c>
      <c r="T80">
        <v>1.0040900118329546E-5</v>
      </c>
      <c r="U80">
        <v>6.9276089749140009E-8</v>
      </c>
      <c r="V80">
        <v>6.5901523572247974E-6</v>
      </c>
      <c r="W80">
        <v>1.641952346243677E-6</v>
      </c>
      <c r="X80">
        <v>7.1771052600327274E-8</v>
      </c>
      <c r="Y80">
        <v>3.7318687758840594E-6</v>
      </c>
      <c r="Z80">
        <v>4.6834571344105838E-6</v>
      </c>
      <c r="AA80">
        <v>9.0210433812388873E-4</v>
      </c>
      <c r="AB80">
        <v>2.7087762032539739E-6</v>
      </c>
      <c r="AC80">
        <v>1.4207056499071351E-6</v>
      </c>
      <c r="AD80">
        <v>3.6817164284707417E-4</v>
      </c>
    </row>
    <row r="81" spans="3:30" x14ac:dyDescent="0.3">
      <c r="C81" t="s">
        <v>136</v>
      </c>
      <c r="D81">
        <v>1.2861420549637519E-6</v>
      </c>
      <c r="E81">
        <v>7.2457918402100769E-7</v>
      </c>
      <c r="F81">
        <v>4.7164893534995369E-7</v>
      </c>
      <c r="G81">
        <v>5.7779837948244217E-7</v>
      </c>
      <c r="H81">
        <v>6.9243340389597289E-7</v>
      </c>
      <c r="I81">
        <v>5.9712597391685118E-7</v>
      </c>
      <c r="J81">
        <v>3.4830129255610708E-7</v>
      </c>
      <c r="K81">
        <v>1.3806979461890705</v>
      </c>
      <c r="L81">
        <v>2.5743593384483566E-7</v>
      </c>
      <c r="M81">
        <v>2.6351433958386132E-7</v>
      </c>
      <c r="N81">
        <v>1.6853028026156413E-2</v>
      </c>
      <c r="O81">
        <v>1.0730154187072373E-5</v>
      </c>
      <c r="P81">
        <v>7.0578109961525516E-6</v>
      </c>
      <c r="Q81">
        <v>5.0766072425541514E-6</v>
      </c>
      <c r="R81">
        <v>6.2682774595592544E-2</v>
      </c>
      <c r="S81">
        <v>1.1328164916211596E-5</v>
      </c>
      <c r="T81">
        <v>5.6279901850868332E-5</v>
      </c>
      <c r="U81">
        <v>3.8829701378825968E-7</v>
      </c>
      <c r="V81">
        <v>3.6938234966586225E-5</v>
      </c>
      <c r="W81">
        <v>9.2032502864664211E-6</v>
      </c>
      <c r="X81">
        <v>4.0228144374290615E-7</v>
      </c>
      <c r="Y81">
        <v>2.091736855779186E-5</v>
      </c>
      <c r="Z81">
        <v>2.6251083542421285E-5</v>
      </c>
      <c r="AA81">
        <v>5.0563538139548198E-3</v>
      </c>
      <c r="AB81">
        <v>1.5182867776645478E-5</v>
      </c>
      <c r="AC81">
        <v>7.963148083684927E-6</v>
      </c>
      <c r="AD81">
        <v>2.0636261370512946E-3</v>
      </c>
    </row>
    <row r="82" spans="3:30" x14ac:dyDescent="0.3">
      <c r="C82" t="s">
        <v>137</v>
      </c>
      <c r="D82">
        <v>6.6009517358158477E-6</v>
      </c>
      <c r="E82">
        <v>2.2965905095971442E-6</v>
      </c>
      <c r="F82">
        <v>1.4302960518235721E-6</v>
      </c>
      <c r="G82">
        <v>1.9441428356898446E-6</v>
      </c>
      <c r="H82">
        <v>8.7696607658608776E-6</v>
      </c>
      <c r="I82">
        <v>3.4658212696721108E-6</v>
      </c>
      <c r="J82">
        <v>5.814438251998987E-6</v>
      </c>
      <c r="K82">
        <v>2.0855694762708284E-5</v>
      </c>
      <c r="L82">
        <v>1.2245053350283606</v>
      </c>
      <c r="M82">
        <v>1.2098202890894482E-6</v>
      </c>
      <c r="N82">
        <v>9.7069658915807579E-4</v>
      </c>
      <c r="O82">
        <v>1.1060942122147534E-4</v>
      </c>
      <c r="P82">
        <v>7.5400320321604534E-6</v>
      </c>
      <c r="Q82">
        <v>7.3675174791351289E-5</v>
      </c>
      <c r="R82">
        <v>3.577043353964682E-3</v>
      </c>
      <c r="S82">
        <v>2.8213308322504093E-5</v>
      </c>
      <c r="T82">
        <v>2.7742319815181648E-5</v>
      </c>
      <c r="U82">
        <v>3.1018462180387495E-6</v>
      </c>
      <c r="V82">
        <v>6.8824912925246197E-4</v>
      </c>
      <c r="W82">
        <v>1.4972150088311467E-4</v>
      </c>
      <c r="X82">
        <v>4.6715533778957704E-6</v>
      </c>
      <c r="Y82">
        <v>2.5280074508283681E-4</v>
      </c>
      <c r="Z82">
        <v>8.8488796390014262E-5</v>
      </c>
      <c r="AA82">
        <v>2.9498530074908454E-4</v>
      </c>
      <c r="AB82">
        <v>4.4609941262736095E-5</v>
      </c>
      <c r="AC82">
        <v>2.8775374809406251E-5</v>
      </c>
      <c r="AD82">
        <v>4.6516538898830855E-4</v>
      </c>
    </row>
    <row r="83" spans="3:30" x14ac:dyDescent="0.3">
      <c r="C83" t="s">
        <v>138</v>
      </c>
      <c r="D83">
        <v>5.2161595905979878E-6</v>
      </c>
      <c r="E83">
        <v>1.8567180538732811E-6</v>
      </c>
      <c r="F83">
        <v>1.1594316583357246E-6</v>
      </c>
      <c r="G83">
        <v>1.5664027891208561E-6</v>
      </c>
      <c r="H83">
        <v>6.7761574105390728E-6</v>
      </c>
      <c r="I83">
        <v>2.7269142688436302E-6</v>
      </c>
      <c r="J83">
        <v>4.4759490393918725E-6</v>
      </c>
      <c r="K83">
        <v>1.6069284501379478E-5</v>
      </c>
      <c r="L83">
        <v>2.1194203438101144E-6</v>
      </c>
      <c r="M83">
        <v>1.2944600951612564</v>
      </c>
      <c r="N83">
        <v>3.2879736803233498E-3</v>
      </c>
      <c r="O83">
        <v>8.5767953761266004E-5</v>
      </c>
      <c r="P83">
        <v>6.8037070167334194E-6</v>
      </c>
      <c r="Q83">
        <v>5.6815423306591782E-5</v>
      </c>
      <c r="R83">
        <v>1.2203849739422287E-2</v>
      </c>
      <c r="S83">
        <v>2.3176638556235818E-5</v>
      </c>
      <c r="T83">
        <v>2.9618646724238886E-5</v>
      </c>
      <c r="U83">
        <v>2.4184321692875623E-6</v>
      </c>
      <c r="V83">
        <v>5.2916452681068529E-4</v>
      </c>
      <c r="W83">
        <v>1.1529095233455471E-4</v>
      </c>
      <c r="X83">
        <v>3.6146812597320222E-6</v>
      </c>
      <c r="Y83">
        <v>1.9547937289236982E-4</v>
      </c>
      <c r="Z83">
        <v>7.1288097775562724E-5</v>
      </c>
      <c r="AA83">
        <v>9.8933227642636172E-4</v>
      </c>
      <c r="AB83">
        <v>3.6233638227490548E-5</v>
      </c>
      <c r="AC83">
        <v>2.3095286527257129E-5</v>
      </c>
      <c r="AD83">
        <v>6.6613163294882783E-4</v>
      </c>
    </row>
    <row r="84" spans="3:30" x14ac:dyDescent="0.3">
      <c r="C84" t="s">
        <v>139</v>
      </c>
      <c r="D84">
        <v>7.3998428016858286E-6</v>
      </c>
      <c r="E84">
        <v>2.915659402303703E-6</v>
      </c>
      <c r="F84">
        <v>1.8450798500107926E-6</v>
      </c>
      <c r="G84">
        <v>2.407252289250858E-6</v>
      </c>
      <c r="H84">
        <v>8.5988683869287388E-6</v>
      </c>
      <c r="I84">
        <v>3.8170757593182456E-6</v>
      </c>
      <c r="J84">
        <v>5.5795862067689552E-6</v>
      </c>
      <c r="K84">
        <v>2.0146251681642632E-5</v>
      </c>
      <c r="L84">
        <v>2.7414435244253978E-6</v>
      </c>
      <c r="M84">
        <v>1.4845878059730624E-6</v>
      </c>
      <c r="N84">
        <v>1.334823567045698</v>
      </c>
      <c r="O84">
        <v>1.1173868072936645E-4</v>
      </c>
      <c r="P84">
        <v>1.8752912722825483E-5</v>
      </c>
      <c r="Q84">
        <v>7.1871826399763565E-5</v>
      </c>
      <c r="R84">
        <v>6.5382609894786017E-2</v>
      </c>
      <c r="S84">
        <v>4.1097328954638326E-5</v>
      </c>
      <c r="T84">
        <v>1.2550974417832741E-4</v>
      </c>
      <c r="U84">
        <v>3.2133180211201532E-6</v>
      </c>
      <c r="V84">
        <v>6.5580555306119154E-4</v>
      </c>
      <c r="W84">
        <v>1.4398941161471206E-4</v>
      </c>
      <c r="X84">
        <v>4.6223211797394679E-6</v>
      </c>
      <c r="Y84">
        <v>2.5029719746129787E-4</v>
      </c>
      <c r="Z84">
        <v>1.0676928829875428E-4</v>
      </c>
      <c r="AA84">
        <v>5.2800994265151157E-3</v>
      </c>
      <c r="AB84">
        <v>5.7499702345227224E-5</v>
      </c>
      <c r="AC84">
        <v>3.438372582764795E-5</v>
      </c>
      <c r="AD84">
        <v>2.3273324331200113E-3</v>
      </c>
    </row>
    <row r="85" spans="3:30" x14ac:dyDescent="0.3">
      <c r="C85" t="s">
        <v>140</v>
      </c>
      <c r="D85">
        <v>5.9753806657288092E-6</v>
      </c>
      <c r="E85">
        <v>3.4157233831847197E-6</v>
      </c>
      <c r="F85">
        <v>2.2055792459611339E-6</v>
      </c>
      <c r="G85">
        <v>2.1820033622925865E-6</v>
      </c>
      <c r="H85">
        <v>2.9462839832775038E-6</v>
      </c>
      <c r="I85">
        <v>2.5326095112395058E-6</v>
      </c>
      <c r="J85">
        <v>1.3508926880899388E-6</v>
      </c>
      <c r="K85">
        <v>5.2375256204572703E-6</v>
      </c>
      <c r="L85">
        <v>1.0760794979949107E-6</v>
      </c>
      <c r="M85">
        <v>1.032792793897329E-6</v>
      </c>
      <c r="N85">
        <v>6.1714875979826958E-2</v>
      </c>
      <c r="O85">
        <v>1.6400542122499058</v>
      </c>
      <c r="P85">
        <v>2.6020817352358242E-5</v>
      </c>
      <c r="Q85">
        <v>1.9108204945848565E-5</v>
      </c>
      <c r="R85">
        <v>0.2295398237527502</v>
      </c>
      <c r="S85">
        <v>4.2453440189216873E-5</v>
      </c>
      <c r="T85">
        <v>2.0685814622617462E-4</v>
      </c>
      <c r="U85">
        <v>1.7765795822637935E-6</v>
      </c>
      <c r="V85">
        <v>1.3623005496452513E-4</v>
      </c>
      <c r="W85">
        <v>3.5463547883606948E-5</v>
      </c>
      <c r="X85">
        <v>1.7389092269214338E-6</v>
      </c>
      <c r="Y85">
        <v>7.9105004097228805E-5</v>
      </c>
      <c r="Z85">
        <v>1.4079591904429245E-4</v>
      </c>
      <c r="AA85">
        <v>3.2437999836540041E-2</v>
      </c>
      <c r="AB85">
        <v>5.6217666024714506E-5</v>
      </c>
      <c r="AC85">
        <v>3.4192389099890587E-5</v>
      </c>
      <c r="AD85">
        <v>7.5652770445904134E-3</v>
      </c>
    </row>
    <row r="86" spans="3:30" x14ac:dyDescent="0.3">
      <c r="C86" t="s">
        <v>141</v>
      </c>
      <c r="D86">
        <v>4.6929258622427724E-4</v>
      </c>
      <c r="E86">
        <v>3.0302896363928973E-4</v>
      </c>
      <c r="F86">
        <v>2.0324872090952625E-4</v>
      </c>
      <c r="G86">
        <v>1.8475358249807745E-4</v>
      </c>
      <c r="H86">
        <v>1.2630832578040569E-4</v>
      </c>
      <c r="I86">
        <v>2.2973005731804689E-4</v>
      </c>
      <c r="J86">
        <v>4.1657777684321174E-5</v>
      </c>
      <c r="K86">
        <v>2.1249109496726854E-4</v>
      </c>
      <c r="L86">
        <v>6.9694671782995023E-5</v>
      </c>
      <c r="M86">
        <v>2.2600217242546829E-4</v>
      </c>
      <c r="N86">
        <v>6.5428616818884405E-4</v>
      </c>
      <c r="O86">
        <v>3.7981215335228108E-3</v>
      </c>
      <c r="P86">
        <v>1.694592903440445</v>
      </c>
      <c r="Q86">
        <v>1.1827963941530687E-2</v>
      </c>
      <c r="R86">
        <v>1.9531212605001687E-3</v>
      </c>
      <c r="S86">
        <v>7.2765853623831967E-3</v>
      </c>
      <c r="T86">
        <v>7.0166492242523526E-2</v>
      </c>
      <c r="U86">
        <v>1.1775088946142521E-4</v>
      </c>
      <c r="V86">
        <v>3.3348618289368529E-3</v>
      </c>
      <c r="W86">
        <v>1.2821550753673164E-3</v>
      </c>
      <c r="X86">
        <v>5.1554791748137656E-4</v>
      </c>
      <c r="Y86">
        <v>5.9679088301994917E-3</v>
      </c>
      <c r="Z86">
        <v>7.2558117880297066E-3</v>
      </c>
      <c r="AA86">
        <v>4.9489203118726602E-4</v>
      </c>
      <c r="AB86">
        <v>4.8779082230880283E-3</v>
      </c>
      <c r="AC86">
        <v>1.9875281389623604E-3</v>
      </c>
      <c r="AD86">
        <v>5.7925645478188997E-3</v>
      </c>
    </row>
    <row r="87" spans="3:30" x14ac:dyDescent="0.3">
      <c r="C87" t="s">
        <v>142</v>
      </c>
      <c r="D87">
        <v>1.2091524935405086E-3</v>
      </c>
      <c r="E87">
        <v>4.1020480745694029E-4</v>
      </c>
      <c r="F87">
        <v>2.5587740103677378E-4</v>
      </c>
      <c r="G87">
        <v>3.6576412472205086E-4</v>
      </c>
      <c r="H87">
        <v>1.4738302842360119E-3</v>
      </c>
      <c r="I87">
        <v>6.6229329234642896E-4</v>
      </c>
      <c r="J87">
        <v>9.182614820357765E-4</v>
      </c>
      <c r="K87">
        <v>3.2974366983356254E-3</v>
      </c>
      <c r="L87">
        <v>4.7605014976698787E-4</v>
      </c>
      <c r="M87">
        <v>3.0038286615284343E-4</v>
      </c>
      <c r="N87">
        <v>4.3748779216198821E-3</v>
      </c>
      <c r="O87">
        <v>1.7616582784151694E-2</v>
      </c>
      <c r="P87">
        <v>1.1908711980824897E-3</v>
      </c>
      <c r="Q87">
        <v>1.7824603091170808</v>
      </c>
      <c r="R87">
        <v>1.0657141711780069E-2</v>
      </c>
      <c r="S87">
        <v>4.9577841267702295E-3</v>
      </c>
      <c r="T87">
        <v>4.4201879707366871E-3</v>
      </c>
      <c r="U87">
        <v>7.0431598733510946E-4</v>
      </c>
      <c r="V87">
        <v>0.10509816516770565</v>
      </c>
      <c r="W87">
        <v>2.7159222604463459E-2</v>
      </c>
      <c r="X87">
        <v>1.9836778631483333E-3</v>
      </c>
      <c r="Y87">
        <v>0.16052570531934343</v>
      </c>
      <c r="Z87">
        <v>1.5857444753406159E-2</v>
      </c>
      <c r="AA87">
        <v>2.1707994901565778E-3</v>
      </c>
      <c r="AB87">
        <v>7.9571752693642413E-3</v>
      </c>
      <c r="AC87">
        <v>6.3906169527846732E-3</v>
      </c>
      <c r="AD87">
        <v>4.5950049765482413E-2</v>
      </c>
    </row>
    <row r="88" spans="3:30" x14ac:dyDescent="0.3">
      <c r="C88" t="s">
        <v>143</v>
      </c>
      <c r="D88">
        <v>3.2339004136922348E-5</v>
      </c>
      <c r="E88">
        <v>1.821895889272013E-5</v>
      </c>
      <c r="F88">
        <v>1.1859231888570077E-5</v>
      </c>
      <c r="G88">
        <v>1.4528274005406306E-5</v>
      </c>
      <c r="H88">
        <v>1.7410679191083753E-5</v>
      </c>
      <c r="I88">
        <v>1.501425077131552E-5</v>
      </c>
      <c r="J88">
        <v>8.7577549442505408E-6</v>
      </c>
      <c r="K88">
        <v>3.3838075704632433E-5</v>
      </c>
      <c r="L88">
        <v>6.4730188220423631E-6</v>
      </c>
      <c r="M88">
        <v>6.6258554294618925E-6</v>
      </c>
      <c r="N88">
        <v>0.42375579039198819</v>
      </c>
      <c r="O88">
        <v>2.6980106847942852E-4</v>
      </c>
      <c r="P88">
        <v>1.7746296229200444E-4</v>
      </c>
      <c r="Q88">
        <v>1.2764719261366167E-4</v>
      </c>
      <c r="R88">
        <v>1.5761077861790074</v>
      </c>
      <c r="S88">
        <v>2.8483756570686918E-4</v>
      </c>
      <c r="T88">
        <v>1.4151127177255004E-3</v>
      </c>
      <c r="U88">
        <v>9.7634150806203348E-6</v>
      </c>
      <c r="V88">
        <v>9.2878211141980607E-4</v>
      </c>
      <c r="W88">
        <v>2.3140830201338647E-4</v>
      </c>
      <c r="X88">
        <v>1.0115042287281081E-5</v>
      </c>
      <c r="Y88">
        <v>5.2595035339469184E-4</v>
      </c>
      <c r="Z88">
        <v>6.6006231271318022E-4</v>
      </c>
      <c r="AA88">
        <v>0.12713793649476499</v>
      </c>
      <c r="AB88">
        <v>3.8176095863152635E-4</v>
      </c>
      <c r="AC88">
        <v>2.0022693280834361E-4</v>
      </c>
      <c r="AD88">
        <v>5.1888214000625106E-2</v>
      </c>
    </row>
    <row r="89" spans="3:30" x14ac:dyDescent="0.3">
      <c r="C89" t="s">
        <v>144</v>
      </c>
      <c r="D89">
        <v>6.2107991813010216E-2</v>
      </c>
      <c r="E89">
        <v>4.6739040379885619E-2</v>
      </c>
      <c r="F89">
        <v>3.2749810626189306E-2</v>
      </c>
      <c r="G89">
        <v>4.301720521177424E-4</v>
      </c>
      <c r="H89">
        <v>3.8154529280042572E-3</v>
      </c>
      <c r="I89">
        <v>3.6898240796028603E-2</v>
      </c>
      <c r="J89">
        <v>1.3271195723849104E-4</v>
      </c>
      <c r="K89">
        <v>1.6412388042479867E-2</v>
      </c>
      <c r="L89">
        <v>8.3274303579663374E-3</v>
      </c>
      <c r="M89">
        <v>3.8090353067883582E-4</v>
      </c>
      <c r="N89">
        <v>1.0068270736186843E-2</v>
      </c>
      <c r="O89">
        <v>1.2721276600606785E-2</v>
      </c>
      <c r="P89">
        <v>1.5551182127599645E-3</v>
      </c>
      <c r="Q89">
        <v>1.0087240789063711E-2</v>
      </c>
      <c r="R89">
        <v>3.5195835686780731E-2</v>
      </c>
      <c r="S89">
        <v>1.8361082892969214</v>
      </c>
      <c r="T89">
        <v>1.1008496172193811E-2</v>
      </c>
      <c r="U89">
        <v>7.6494725463499579E-4</v>
      </c>
      <c r="V89">
        <v>2.625014872423326E-3</v>
      </c>
      <c r="W89">
        <v>7.5367520978729431E-3</v>
      </c>
      <c r="X89">
        <v>1.3188071447684951E-3</v>
      </c>
      <c r="Y89">
        <v>5.4683828913162716E-2</v>
      </c>
      <c r="Z89">
        <v>4.884650251701219E-2</v>
      </c>
      <c r="AA89">
        <v>7.9974619066705659E-3</v>
      </c>
      <c r="AB89">
        <v>9.5870500049693701E-3</v>
      </c>
      <c r="AC89">
        <v>7.7465076002451658E-2</v>
      </c>
      <c r="AD89">
        <v>3.8894805232121618E-2</v>
      </c>
    </row>
    <row r="90" spans="3:30" x14ac:dyDescent="0.3">
      <c r="C90" t="s">
        <v>145</v>
      </c>
      <c r="D90">
        <v>7.946426334569108E-3</v>
      </c>
      <c r="E90">
        <v>5.339541414341193E-3</v>
      </c>
      <c r="F90">
        <v>3.6678011555227453E-3</v>
      </c>
      <c r="G90">
        <v>4.2397643549625906E-3</v>
      </c>
      <c r="H90">
        <v>1.7839532830545713E-3</v>
      </c>
      <c r="I90">
        <v>4.5658558283551906E-3</v>
      </c>
      <c r="J90">
        <v>6.9025799534054371E-4</v>
      </c>
      <c r="K90">
        <v>3.8963470904578379E-3</v>
      </c>
      <c r="L90">
        <v>1.2698513486937896E-3</v>
      </c>
      <c r="M90">
        <v>5.24184052978139E-3</v>
      </c>
      <c r="N90">
        <v>1.27990370228843E-2</v>
      </c>
      <c r="O90">
        <v>7.2371858049840782E-2</v>
      </c>
      <c r="P90">
        <v>0.19014610845069158</v>
      </c>
      <c r="Q90">
        <v>2.865749779193957E-2</v>
      </c>
      <c r="R90">
        <v>4.0925770927468026E-2</v>
      </c>
      <c r="S90">
        <v>0.17272382455253799</v>
      </c>
      <c r="T90">
        <v>1.696183273161568</v>
      </c>
      <c r="U90">
        <v>1.8327733361745118E-3</v>
      </c>
      <c r="V90">
        <v>6.4782513641138476E-2</v>
      </c>
      <c r="W90">
        <v>2.1365456338341877E-2</v>
      </c>
      <c r="X90">
        <v>1.2935473483769099E-3</v>
      </c>
      <c r="Y90">
        <v>0.11351574525701132</v>
      </c>
      <c r="Z90">
        <v>6.0315073633156434E-2</v>
      </c>
      <c r="AA90">
        <v>1.0449963190469097E-2</v>
      </c>
      <c r="AB90">
        <v>0.11507556057518972</v>
      </c>
      <c r="AC90">
        <v>3.4319629443877425E-2</v>
      </c>
      <c r="AD90">
        <v>0.12643817470670499</v>
      </c>
    </row>
    <row r="91" spans="3:30" x14ac:dyDescent="0.3">
      <c r="C91" t="s">
        <v>146</v>
      </c>
      <c r="D91">
        <v>0.17826829523795512</v>
      </c>
      <c r="E91">
        <v>7.1108754773975564E-3</v>
      </c>
      <c r="F91">
        <v>1.0298733273708414E-2</v>
      </c>
      <c r="G91">
        <v>0.1433609030600704</v>
      </c>
      <c r="H91">
        <v>7.0861908778547575E-2</v>
      </c>
      <c r="I91">
        <v>0.17886709510591062</v>
      </c>
      <c r="J91">
        <v>3.9651802465458637E-2</v>
      </c>
      <c r="K91">
        <v>2.8852113511054496E-2</v>
      </c>
      <c r="L91">
        <v>6.8246204091842774E-2</v>
      </c>
      <c r="M91">
        <v>6.3020127451564573E-2</v>
      </c>
      <c r="N91">
        <v>5.5891556812775979E-3</v>
      </c>
      <c r="O91">
        <v>4.280645702254479E-3</v>
      </c>
      <c r="P91">
        <v>2.9870164817827127E-4</v>
      </c>
      <c r="Q91">
        <v>1.5464181935146547E-2</v>
      </c>
      <c r="R91">
        <v>1.2278512143344359E-2</v>
      </c>
      <c r="S91">
        <v>1.6176516651532254E-2</v>
      </c>
      <c r="T91">
        <v>1.2897190677395064E-3</v>
      </c>
      <c r="U91">
        <v>1.1400732050911644</v>
      </c>
      <c r="V91">
        <v>1.5929446179583022E-2</v>
      </c>
      <c r="W91">
        <v>1.3595705445090641E-2</v>
      </c>
      <c r="X91">
        <v>1.4398761186007443E-3</v>
      </c>
      <c r="Y91">
        <v>1.2910815533658162E-2</v>
      </c>
      <c r="Z91">
        <v>1.2576351786207791E-2</v>
      </c>
      <c r="AA91">
        <v>1.2984286094113728E-3</v>
      </c>
      <c r="AB91">
        <v>1.9325771547809348E-3</v>
      </c>
      <c r="AC91">
        <v>2.6133091283466817E-3</v>
      </c>
      <c r="AD91">
        <v>5.5142601360904262E-3</v>
      </c>
    </row>
    <row r="92" spans="3:30" x14ac:dyDescent="0.3">
      <c r="C92" t="s">
        <v>147</v>
      </c>
      <c r="D92">
        <v>1.3117097446594459E-2</v>
      </c>
      <c r="E92">
        <v>4.5260294334197185E-3</v>
      </c>
      <c r="F92">
        <v>2.8163302420591745E-3</v>
      </c>
      <c r="G92">
        <v>3.7724666678852045E-3</v>
      </c>
      <c r="H92">
        <v>1.7568780073115103E-2</v>
      </c>
      <c r="I92">
        <v>6.8923074188079747E-3</v>
      </c>
      <c r="J92">
        <v>1.1665491710115499E-2</v>
      </c>
      <c r="K92">
        <v>4.1830883284116722E-2</v>
      </c>
      <c r="L92">
        <v>5.4736585802888666E-3</v>
      </c>
      <c r="M92">
        <v>2.4035997316536398E-3</v>
      </c>
      <c r="N92">
        <v>3.3795032482536624E-2</v>
      </c>
      <c r="O92">
        <v>0.22131250334099467</v>
      </c>
      <c r="P92">
        <v>1.425430205995927E-2</v>
      </c>
      <c r="Q92">
        <v>0.14769927523950718</v>
      </c>
      <c r="R92">
        <v>5.862221062925433E-2</v>
      </c>
      <c r="S92">
        <v>5.5468407541590624E-2</v>
      </c>
      <c r="T92">
        <v>4.9397153219840305E-2</v>
      </c>
      <c r="U92">
        <v>6.1905765455392853E-3</v>
      </c>
      <c r="V92">
        <v>1.3815201827438583</v>
      </c>
      <c r="W92">
        <v>0.30031719099583831</v>
      </c>
      <c r="X92">
        <v>9.3533534823360617E-3</v>
      </c>
      <c r="Y92">
        <v>0.50575625490684928</v>
      </c>
      <c r="Z92">
        <v>0.17431486294582244</v>
      </c>
      <c r="AA92">
        <v>1.7677125408331849E-2</v>
      </c>
      <c r="AB92">
        <v>8.594303021875517E-2</v>
      </c>
      <c r="AC92">
        <v>5.6211351420901404E-2</v>
      </c>
      <c r="AD92">
        <v>0.21747801652716955</v>
      </c>
    </row>
    <row r="93" spans="3:30" x14ac:dyDescent="0.3">
      <c r="C93" t="s">
        <v>148</v>
      </c>
      <c r="D93">
        <v>4.8982541482676653E-2</v>
      </c>
      <c r="E93">
        <v>6.514553116825408E-3</v>
      </c>
      <c r="F93">
        <v>3.4835682711165804E-3</v>
      </c>
      <c r="G93">
        <v>6.8998601872316033E-3</v>
      </c>
      <c r="H93">
        <v>5.0360036698022449E-2</v>
      </c>
      <c r="I93">
        <v>2.9528602131153572E-2</v>
      </c>
      <c r="J93">
        <v>1.069384789069578E-2</v>
      </c>
      <c r="K93">
        <v>4.6579618724033871E-2</v>
      </c>
      <c r="L93">
        <v>1.9545024642654653E-2</v>
      </c>
      <c r="M93">
        <v>1.6979176641906592E-3</v>
      </c>
      <c r="N93">
        <v>1.1195101953930271E-2</v>
      </c>
      <c r="O93">
        <v>1.9230415667788235E-2</v>
      </c>
      <c r="P93">
        <v>7.6386121304267782E-3</v>
      </c>
      <c r="Q93">
        <v>4.4431788301005033E-2</v>
      </c>
      <c r="R93">
        <v>2.138649096858921E-2</v>
      </c>
      <c r="S93">
        <v>0.16914546428563551</v>
      </c>
      <c r="T93">
        <v>1.1284789371222312E-2</v>
      </c>
      <c r="U93">
        <v>1.7426249304900422E-2</v>
      </c>
      <c r="V93">
        <v>8.7205678692195657E-2</v>
      </c>
      <c r="W93">
        <v>2.0392018375920524</v>
      </c>
      <c r="X93">
        <v>1.6594770418768264E-3</v>
      </c>
      <c r="Y93">
        <v>8.1056240486092002E-2</v>
      </c>
      <c r="Z93">
        <v>3.5306682300994631E-2</v>
      </c>
      <c r="AA93">
        <v>8.3547142162773164E-3</v>
      </c>
      <c r="AB93">
        <v>0.13517177058247484</v>
      </c>
      <c r="AC93">
        <v>2.8150214851040807E-2</v>
      </c>
      <c r="AD93">
        <v>7.5354687252701197E-2</v>
      </c>
    </row>
    <row r="94" spans="3:30" x14ac:dyDescent="0.3">
      <c r="C94" t="s">
        <v>149</v>
      </c>
      <c r="D94">
        <v>7.487317696688452E-3</v>
      </c>
      <c r="E94">
        <v>2.2601364728362995E-3</v>
      </c>
      <c r="F94">
        <v>1.4108756782283737E-3</v>
      </c>
      <c r="G94">
        <v>2.4695653482252806E-3</v>
      </c>
      <c r="H94">
        <v>5.7182887669093747E-3</v>
      </c>
      <c r="I94">
        <v>4.3316409412102715E-3</v>
      </c>
      <c r="J94">
        <v>1.3160545819749419E-3</v>
      </c>
      <c r="K94">
        <v>5.6415179535363883E-3</v>
      </c>
      <c r="L94">
        <v>2.3051679771671271E-3</v>
      </c>
      <c r="M94">
        <v>2.1966851528505481E-3</v>
      </c>
      <c r="N94">
        <v>6.1492203070081353E-2</v>
      </c>
      <c r="O94">
        <v>0.28895943143154768</v>
      </c>
      <c r="P94">
        <v>5.9963210441419867E-3</v>
      </c>
      <c r="Q94">
        <v>0.18066068527494472</v>
      </c>
      <c r="R94">
        <v>5.7904698487045894E-2</v>
      </c>
      <c r="S94">
        <v>4.2137891482674238E-2</v>
      </c>
      <c r="T94">
        <v>1.1189149662063217E-2</v>
      </c>
      <c r="U94">
        <v>3.5000689068541979E-3</v>
      </c>
      <c r="V94">
        <v>2.6673634613130038E-2</v>
      </c>
      <c r="W94">
        <v>0.20263641478591837</v>
      </c>
      <c r="X94">
        <v>1.2051078548601091</v>
      </c>
      <c r="Y94">
        <v>0.27477211386117628</v>
      </c>
      <c r="Z94">
        <v>6.2429863406369801E-2</v>
      </c>
      <c r="AA94">
        <v>1.5391596174319443E-2</v>
      </c>
      <c r="AB94">
        <v>5.8253742544046534E-2</v>
      </c>
      <c r="AC94">
        <v>3.2257999264549926E-2</v>
      </c>
      <c r="AD94">
        <v>0.15083556969475426</v>
      </c>
    </row>
    <row r="95" spans="3:30" x14ac:dyDescent="0.3">
      <c r="C95" t="s">
        <v>150</v>
      </c>
      <c r="D95">
        <v>3.2417332518484719E-3</v>
      </c>
      <c r="E95">
        <v>1.1334878362314065E-3</v>
      </c>
      <c r="F95">
        <v>7.0185589036092218E-4</v>
      </c>
      <c r="G95">
        <v>1.0194798606799501E-3</v>
      </c>
      <c r="H95">
        <v>2.2442965067142142E-3</v>
      </c>
      <c r="I95">
        <v>1.9655188867257964E-3</v>
      </c>
      <c r="J95">
        <v>4.800856339705102E-4</v>
      </c>
      <c r="K95">
        <v>2.067411681835597E-3</v>
      </c>
      <c r="L95">
        <v>8.7584708258395619E-4</v>
      </c>
      <c r="M95">
        <v>1.9063407153675006E-3</v>
      </c>
      <c r="N95">
        <v>4.3751835252654036E-3</v>
      </c>
      <c r="O95">
        <v>9.6266317602186277E-3</v>
      </c>
      <c r="P95">
        <v>1.8396658121697074E-3</v>
      </c>
      <c r="Q95">
        <v>1.9549060356165698E-2</v>
      </c>
      <c r="R95">
        <v>9.9800077940212627E-3</v>
      </c>
      <c r="S95">
        <v>1.2564287613305216E-2</v>
      </c>
      <c r="T95">
        <v>1.1717215940589108E-2</v>
      </c>
      <c r="U95">
        <v>1.3033726340527872E-3</v>
      </c>
      <c r="V95">
        <v>5.826926998147278E-3</v>
      </c>
      <c r="W95">
        <v>7.4390924113100942E-2</v>
      </c>
      <c r="X95">
        <v>7.4751619691052883E-4</v>
      </c>
      <c r="Y95">
        <v>2.168775044915896</v>
      </c>
      <c r="Z95">
        <v>4.5797697601140552E-2</v>
      </c>
      <c r="AA95">
        <v>6.4711802102070948E-3</v>
      </c>
      <c r="AB95">
        <v>2.4558678067719591E-2</v>
      </c>
      <c r="AC95">
        <v>3.7273298203091776E-2</v>
      </c>
      <c r="AD95">
        <v>0.51815234157184364</v>
      </c>
    </row>
    <row r="96" spans="3:30" x14ac:dyDescent="0.3">
      <c r="C96" t="s">
        <v>151</v>
      </c>
      <c r="D96">
        <v>5.9984818870421085E-2</v>
      </c>
      <c r="E96">
        <v>3.6213730735565434E-2</v>
      </c>
      <c r="F96">
        <v>2.2727050837931195E-2</v>
      </c>
      <c r="G96">
        <v>3.0178260071371697E-3</v>
      </c>
      <c r="H96">
        <v>1.9144903551878558E-2</v>
      </c>
      <c r="I96">
        <v>1.6312985375960976E-2</v>
      </c>
      <c r="J96">
        <v>3.3159742562771377E-3</v>
      </c>
      <c r="K96">
        <v>1.3745601839369282E-2</v>
      </c>
      <c r="L96">
        <v>6.2232439811736205E-3</v>
      </c>
      <c r="M96">
        <v>3.1736609148595085E-3</v>
      </c>
      <c r="N96">
        <v>3.5720121992559688E-2</v>
      </c>
      <c r="O96">
        <v>0.27562010276720389</v>
      </c>
      <c r="P96">
        <v>7.9654980258007432E-3</v>
      </c>
      <c r="Q96">
        <v>2.1131767842543305E-2</v>
      </c>
      <c r="R96">
        <v>8.1963413525463449E-2</v>
      </c>
      <c r="S96">
        <v>4.491299382016211E-2</v>
      </c>
      <c r="T96">
        <v>3.5332767984670256E-2</v>
      </c>
      <c r="U96">
        <v>1.6747745610036547E-2</v>
      </c>
      <c r="V96">
        <v>1.3054732650322641E-2</v>
      </c>
      <c r="W96">
        <v>7.6755596712527685E-2</v>
      </c>
      <c r="X96">
        <v>1.2439069277016979E-2</v>
      </c>
      <c r="Y96">
        <v>0.10692449616192011</v>
      </c>
      <c r="Z96">
        <v>2.1239014309876336</v>
      </c>
      <c r="AA96">
        <v>2.0573582543697361E-2</v>
      </c>
      <c r="AB96">
        <v>2.6199626992656603E-2</v>
      </c>
      <c r="AC96">
        <v>0.23797549437603011</v>
      </c>
      <c r="AD96">
        <v>0.11221805343589537</v>
      </c>
    </row>
    <row r="97" spans="2:45" x14ac:dyDescent="0.3">
      <c r="C97" t="s">
        <v>152</v>
      </c>
      <c r="D97">
        <v>1.8182510796760316E-4</v>
      </c>
      <c r="E97">
        <v>1.0952498829080942E-4</v>
      </c>
      <c r="F97">
        <v>6.8734148587456029E-5</v>
      </c>
      <c r="G97">
        <v>9.5050756579525503E-6</v>
      </c>
      <c r="H97">
        <v>5.8995974790255154E-5</v>
      </c>
      <c r="I97">
        <v>4.9705701178199581E-5</v>
      </c>
      <c r="J97">
        <v>1.0838928376200931E-5</v>
      </c>
      <c r="K97">
        <v>4.4460534830248588E-5</v>
      </c>
      <c r="L97">
        <v>1.9160714020913253E-5</v>
      </c>
      <c r="M97">
        <v>9.7444442215861142E-6</v>
      </c>
      <c r="N97">
        <v>1.1060832384967862E-4</v>
      </c>
      <c r="O97">
        <v>8.4712253851505933E-4</v>
      </c>
      <c r="P97">
        <v>2.5258148888055945E-5</v>
      </c>
      <c r="Q97">
        <v>7.4441518282089379E-5</v>
      </c>
      <c r="R97">
        <v>2.5303422719200893E-4</v>
      </c>
      <c r="S97">
        <v>1.3947026390596595E-4</v>
      </c>
      <c r="T97">
        <v>1.1015390487236991E-4</v>
      </c>
      <c r="U97">
        <v>5.0952801295639321E-5</v>
      </c>
      <c r="V97">
        <v>1.3876562553649782E-4</v>
      </c>
      <c r="W97">
        <v>2.5315367799756049E-4</v>
      </c>
      <c r="X97">
        <v>3.8184249715333988E-5</v>
      </c>
      <c r="Y97">
        <v>3.6025624160010504E-4</v>
      </c>
      <c r="Z97">
        <v>6.4169012928342491E-3</v>
      </c>
      <c r="AA97">
        <v>2.0000634669189461</v>
      </c>
      <c r="AB97">
        <v>8.9000664217926491E-5</v>
      </c>
      <c r="AC97">
        <v>7.2291998518354827E-4</v>
      </c>
      <c r="AD97">
        <v>1.2188400551998747E-3</v>
      </c>
    </row>
    <row r="98" spans="2:45" x14ac:dyDescent="0.3">
      <c r="C98" t="s">
        <v>153</v>
      </c>
      <c r="D98">
        <v>2.5115351410937826E-3</v>
      </c>
      <c r="E98">
        <v>1.479767605892154E-3</v>
      </c>
      <c r="F98">
        <v>9.313609567348154E-4</v>
      </c>
      <c r="G98">
        <v>7.1857877999503092E-2</v>
      </c>
      <c r="H98">
        <v>8.3601582267114536E-4</v>
      </c>
      <c r="I98">
        <v>1.3260082609646362E-3</v>
      </c>
      <c r="J98">
        <v>1.5628889301909319E-4</v>
      </c>
      <c r="K98">
        <v>6.3322196074075572E-4</v>
      </c>
      <c r="L98">
        <v>2.8744100761977546E-4</v>
      </c>
      <c r="M98">
        <v>1.475498170517911E-4</v>
      </c>
      <c r="N98">
        <v>1.2073157078126352E-2</v>
      </c>
      <c r="O98">
        <v>1.4573732659840355E-2</v>
      </c>
      <c r="P98">
        <v>5.1581662734592271E-4</v>
      </c>
      <c r="Q98">
        <v>9.7447467069643658E-3</v>
      </c>
      <c r="R98">
        <v>6.0635559285393591E-3</v>
      </c>
      <c r="S98">
        <v>3.21805006626724E-3</v>
      </c>
      <c r="T98">
        <v>1.9944828879536456E-3</v>
      </c>
      <c r="U98">
        <v>8.8579941375094414E-4</v>
      </c>
      <c r="V98">
        <v>1.4247774835356903E-3</v>
      </c>
      <c r="W98">
        <v>5.2769756567328354E-3</v>
      </c>
      <c r="X98">
        <v>5.927676690911718E-4</v>
      </c>
      <c r="Y98">
        <v>1.1493434553051638E-2</v>
      </c>
      <c r="Z98">
        <v>8.4512133062310743E-2</v>
      </c>
      <c r="AA98">
        <v>3.6817234721022748E-3</v>
      </c>
      <c r="AB98">
        <v>2.0592258206110374</v>
      </c>
      <c r="AC98">
        <v>5.447126135468592E-2</v>
      </c>
      <c r="AD98">
        <v>1.1210313037275186E-2</v>
      </c>
    </row>
    <row r="99" spans="2:45" x14ac:dyDescent="0.3">
      <c r="C99" t="s">
        <v>154</v>
      </c>
      <c r="D99">
        <v>2.0205663853692026E-2</v>
      </c>
      <c r="E99">
        <v>1.0383168471903587E-2</v>
      </c>
      <c r="F99">
        <v>6.6559864247172909E-3</v>
      </c>
      <c r="G99">
        <v>4.8236250345716153E-3</v>
      </c>
      <c r="H99">
        <v>7.9724731106016397E-3</v>
      </c>
      <c r="I99">
        <v>3.8762825144662089E-2</v>
      </c>
      <c r="J99">
        <v>1.8168785019214014E-3</v>
      </c>
      <c r="K99">
        <v>6.8948356893480233E-3</v>
      </c>
      <c r="L99">
        <v>3.4057705679043887E-3</v>
      </c>
      <c r="M99">
        <v>1.7728803745303762E-3</v>
      </c>
      <c r="N99">
        <v>3.0052011965835772E-2</v>
      </c>
      <c r="O99">
        <v>0.24727169991862019</v>
      </c>
      <c r="P99">
        <v>1.1856979436051769E-2</v>
      </c>
      <c r="Q99">
        <v>4.2184513815289627E-2</v>
      </c>
      <c r="R99">
        <v>9.563792528735876E-2</v>
      </c>
      <c r="S99">
        <v>8.3513029672073344E-2</v>
      </c>
      <c r="T99">
        <v>3.7646050974799318E-2</v>
      </c>
      <c r="U99">
        <v>1.5126620213912085E-2</v>
      </c>
      <c r="V99">
        <v>2.4675440139611513E-2</v>
      </c>
      <c r="W99">
        <v>0.12669772115258138</v>
      </c>
      <c r="X99">
        <v>7.5075562374665242E-3</v>
      </c>
      <c r="Y99">
        <v>0.3619478084192429</v>
      </c>
      <c r="Z99">
        <v>0.49297171968435438</v>
      </c>
      <c r="AA99">
        <v>4.1679515573767784E-2</v>
      </c>
      <c r="AB99">
        <v>8.3876659941675563E-2</v>
      </c>
      <c r="AC99">
        <v>2.3881158736158805</v>
      </c>
      <c r="AD99">
        <v>0.26181518361263656</v>
      </c>
    </row>
    <row r="100" spans="2:45" x14ac:dyDescent="0.3">
      <c r="C100" t="s">
        <v>155</v>
      </c>
      <c r="D100">
        <v>1.1659914557997153E-4</v>
      </c>
      <c r="E100">
        <v>6.610888153857495E-5</v>
      </c>
      <c r="F100">
        <v>4.1665356234854652E-5</v>
      </c>
      <c r="G100">
        <v>3.212435533915712E-4</v>
      </c>
      <c r="H100">
        <v>4.4129941648762698E-5</v>
      </c>
      <c r="I100">
        <v>7.6854944805006237E-5</v>
      </c>
      <c r="J100">
        <v>1.0494569042023744E-5</v>
      </c>
      <c r="K100">
        <v>4.1221100856770124E-5</v>
      </c>
      <c r="L100">
        <v>1.5569077987867991E-5</v>
      </c>
      <c r="M100">
        <v>1.0135578192501768E-5</v>
      </c>
      <c r="N100">
        <v>1.1705504078773239E-3</v>
      </c>
      <c r="O100">
        <v>7.685715258048915E-4</v>
      </c>
      <c r="P100">
        <v>5.2055738433869048E-4</v>
      </c>
      <c r="Q100">
        <v>2.9900956924695853E-4</v>
      </c>
      <c r="R100">
        <v>4.0794515573413332E-3</v>
      </c>
      <c r="S100">
        <v>2.0906339103030856E-4</v>
      </c>
      <c r="T100">
        <v>2.1095774815572282E-4</v>
      </c>
      <c r="U100">
        <v>4.5898277157523359E-5</v>
      </c>
      <c r="V100">
        <v>4.0475851905094661E-4</v>
      </c>
      <c r="W100">
        <v>4.4670403689041707E-4</v>
      </c>
      <c r="X100">
        <v>3.039650390208743E-5</v>
      </c>
      <c r="Y100">
        <v>3.7360431746629994E-3</v>
      </c>
      <c r="Z100">
        <v>3.664024853276656E-3</v>
      </c>
      <c r="AA100">
        <v>4.1200241913690532E-4</v>
      </c>
      <c r="AB100">
        <v>9.054563359688815E-3</v>
      </c>
      <c r="AC100">
        <v>3.4594827499167201E-3</v>
      </c>
      <c r="AD100">
        <v>2.0371199842493937</v>
      </c>
    </row>
    <row r="102" spans="2:45" x14ac:dyDescent="0.3">
      <c r="C102" t="s">
        <v>72</v>
      </c>
      <c r="D102">
        <v>1.7527442001454785</v>
      </c>
      <c r="E102">
        <v>1.2840992153951851</v>
      </c>
      <c r="F102">
        <v>1.8441906172149152</v>
      </c>
      <c r="G102">
        <v>2.1862514656543572</v>
      </c>
      <c r="H102">
        <v>1.5784465934263869</v>
      </c>
      <c r="I102">
        <v>2.0135522238364083</v>
      </c>
      <c r="J102">
        <v>1.5590493667967857</v>
      </c>
      <c r="K102">
        <v>1.5527813902378076</v>
      </c>
      <c r="L102">
        <v>1.341983953529704</v>
      </c>
      <c r="M102">
        <v>1.3770131131993195</v>
      </c>
      <c r="N102">
        <v>2.1085957009016822</v>
      </c>
      <c r="O102">
        <v>2.8312867735775984</v>
      </c>
      <c r="P102">
        <v>1.9392409591308597</v>
      </c>
      <c r="Q102">
        <v>2.3158542763175358</v>
      </c>
      <c r="R102">
        <v>2.5365883474866044</v>
      </c>
      <c r="S102">
        <v>2.652483417059492</v>
      </c>
      <c r="T102">
        <v>1.9488168183753667</v>
      </c>
      <c r="U102">
        <v>1.2048820044869593</v>
      </c>
      <c r="V102">
        <v>1.7365454543743253</v>
      </c>
      <c r="W102">
        <v>2.89858009267087</v>
      </c>
      <c r="X102">
        <v>1.2442048215562191</v>
      </c>
      <c r="Y102">
        <v>3.8702232484839012</v>
      </c>
      <c r="Z102">
        <v>3.1808993723032009</v>
      </c>
      <c r="AA102">
        <v>2.3206179037562324</v>
      </c>
      <c r="AB102">
        <v>2.6237605910127493</v>
      </c>
      <c r="AC102">
        <v>2.9704181092780479</v>
      </c>
      <c r="AD102">
        <v>3.682539692105224</v>
      </c>
    </row>
    <row r="104" spans="2:45" x14ac:dyDescent="0.3">
      <c r="B104" t="s">
        <v>71</v>
      </c>
    </row>
    <row r="105" spans="2:45" x14ac:dyDescent="0.3">
      <c r="D105" t="s">
        <v>129</v>
      </c>
      <c r="E105" t="s">
        <v>130</v>
      </c>
      <c r="F105" t="s">
        <v>131</v>
      </c>
      <c r="G105" t="s">
        <v>132</v>
      </c>
      <c r="H105" t="s">
        <v>133</v>
      </c>
      <c r="I105" t="s">
        <v>134</v>
      </c>
      <c r="J105" t="s">
        <v>135</v>
      </c>
      <c r="K105" t="s">
        <v>136</v>
      </c>
      <c r="L105" t="s">
        <v>137</v>
      </c>
      <c r="M105" t="s">
        <v>138</v>
      </c>
      <c r="N105" t="s">
        <v>139</v>
      </c>
      <c r="O105" t="s">
        <v>140</v>
      </c>
      <c r="P105" t="s">
        <v>141</v>
      </c>
      <c r="Q105" t="s">
        <v>142</v>
      </c>
      <c r="R105" t="s">
        <v>143</v>
      </c>
      <c r="S105" t="s">
        <v>144</v>
      </c>
      <c r="T105" t="s">
        <v>145</v>
      </c>
      <c r="U105" t="s">
        <v>146</v>
      </c>
      <c r="V105" t="s">
        <v>147</v>
      </c>
      <c r="W105" t="s">
        <v>148</v>
      </c>
      <c r="X105" t="s">
        <v>149</v>
      </c>
      <c r="Y105" t="s">
        <v>150</v>
      </c>
      <c r="Z105" t="s">
        <v>151</v>
      </c>
      <c r="AA105" t="s">
        <v>152</v>
      </c>
      <c r="AB105" t="s">
        <v>153</v>
      </c>
      <c r="AC105" t="s">
        <v>154</v>
      </c>
      <c r="AD105" t="s">
        <v>155</v>
      </c>
      <c r="AE105" t="s">
        <v>113</v>
      </c>
      <c r="AF105" t="s">
        <v>114</v>
      </c>
      <c r="AG105" t="s">
        <v>115</v>
      </c>
      <c r="AH105" t="s">
        <v>116</v>
      </c>
      <c r="AI105" t="s">
        <v>117</v>
      </c>
      <c r="AJ105" t="s">
        <v>118</v>
      </c>
      <c r="AK105" t="s">
        <v>119</v>
      </c>
      <c r="AL105" t="s">
        <v>120</v>
      </c>
      <c r="AM105" t="s">
        <v>121</v>
      </c>
      <c r="AN105" t="s">
        <v>122</v>
      </c>
      <c r="AO105" t="s">
        <v>123</v>
      </c>
      <c r="AP105" t="s">
        <v>124</v>
      </c>
      <c r="AQ105" t="s">
        <v>125</v>
      </c>
      <c r="AR105" t="s">
        <v>126</v>
      </c>
      <c r="AS105" t="s">
        <v>127</v>
      </c>
    </row>
    <row r="106" spans="2:45" x14ac:dyDescent="0.3">
      <c r="C106" t="s">
        <v>129</v>
      </c>
      <c r="D106">
        <v>1.3887453020367206</v>
      </c>
      <c r="E106">
        <v>6.7799038558939248E-2</v>
      </c>
      <c r="F106">
        <v>7.6755055586383944E-2</v>
      </c>
      <c r="G106">
        <v>1.9952127444034344E-2</v>
      </c>
      <c r="H106">
        <v>2.428341132495767E-2</v>
      </c>
      <c r="I106">
        <v>4.4344825442384252E-2</v>
      </c>
      <c r="J106">
        <v>3.8447794007123767E-2</v>
      </c>
      <c r="K106">
        <v>1.8655178434876137E-2</v>
      </c>
      <c r="L106">
        <v>5.4477715440593835E-2</v>
      </c>
      <c r="M106">
        <v>6.5143720829430693E-2</v>
      </c>
      <c r="N106">
        <v>4.5280227937141156E-2</v>
      </c>
      <c r="O106">
        <v>1.0991132944017297E-2</v>
      </c>
      <c r="P106">
        <v>2.9518164585678724E-2</v>
      </c>
      <c r="Q106">
        <v>2.5180015884624066E-3</v>
      </c>
      <c r="R106">
        <v>5.1316959881482049E-2</v>
      </c>
      <c r="S106">
        <v>8.8965515049611778E-3</v>
      </c>
      <c r="T106">
        <v>8.1920497867871526E-3</v>
      </c>
      <c r="U106">
        <v>3.0382609081027142E-3</v>
      </c>
      <c r="V106">
        <v>1.2336597953086996E-3</v>
      </c>
      <c r="W106">
        <v>3.4899102300409396E-3</v>
      </c>
      <c r="X106">
        <v>2.7631557495578943E-3</v>
      </c>
      <c r="Y106">
        <v>7.8883476198622002E-3</v>
      </c>
      <c r="Z106">
        <v>1.749865445303787E-2</v>
      </c>
      <c r="AA106">
        <v>5.1299669117346541E-2</v>
      </c>
      <c r="AB106">
        <v>4.7416335593151983E-2</v>
      </c>
      <c r="AC106">
        <v>9.8136034198894901E-3</v>
      </c>
      <c r="AD106">
        <v>2.0714970059860366E-2</v>
      </c>
      <c r="AE106">
        <v>0.13294562480181882</v>
      </c>
      <c r="AF106">
        <v>0.10129867149600875</v>
      </c>
      <c r="AG106">
        <v>4.5249348495582611E-2</v>
      </c>
      <c r="AH106">
        <v>3.8111823096331196E-2</v>
      </c>
      <c r="AI106">
        <v>0.17185637416162775</v>
      </c>
      <c r="AJ106">
        <v>0.13586885042079722</v>
      </c>
      <c r="AK106">
        <v>0.11079430390305704</v>
      </c>
      <c r="AL106">
        <v>0.22023654683829638</v>
      </c>
      <c r="AM106">
        <v>4.1408270912283808E-2</v>
      </c>
      <c r="AN106">
        <v>1.2018727536691183E-2</v>
      </c>
      <c r="AO106">
        <v>7.5611731495863782E-2</v>
      </c>
      <c r="AP106">
        <v>5.2578108932684629E-2</v>
      </c>
      <c r="AQ106">
        <v>3.3561430235911863E-2</v>
      </c>
      <c r="AR106">
        <v>2.2288833287433744E-2</v>
      </c>
      <c r="AS106">
        <v>8.3837125497373214E-3</v>
      </c>
    </row>
    <row r="107" spans="2:45" x14ac:dyDescent="0.3">
      <c r="C107" t="s">
        <v>130</v>
      </c>
      <c r="D107">
        <v>2.9307383010218711E-2</v>
      </c>
      <c r="E107">
        <v>1.1970713358921456</v>
      </c>
      <c r="F107">
        <v>4.6172691878137218E-2</v>
      </c>
      <c r="G107">
        <v>1.1964796819684882E-2</v>
      </c>
      <c r="H107">
        <v>1.4584418345845231E-2</v>
      </c>
      <c r="I107">
        <v>2.6727496074990972E-2</v>
      </c>
      <c r="J107">
        <v>2.3059598189242005E-2</v>
      </c>
      <c r="K107">
        <v>1.1188532250568792E-2</v>
      </c>
      <c r="L107">
        <v>3.276763035311079E-2</v>
      </c>
      <c r="M107">
        <v>3.9152480004317286E-2</v>
      </c>
      <c r="N107">
        <v>3.0105755812178801E-2</v>
      </c>
      <c r="O107">
        <v>6.5924829989800178E-3</v>
      </c>
      <c r="P107">
        <v>1.7719324221075989E-2</v>
      </c>
      <c r="Q107">
        <v>1.5055647958864239E-3</v>
      </c>
      <c r="R107">
        <v>4.8917952637921182E-2</v>
      </c>
      <c r="S107">
        <v>5.3274358856481019E-3</v>
      </c>
      <c r="T107">
        <v>4.9151152142922769E-3</v>
      </c>
      <c r="U107">
        <v>1.8109702736834887E-3</v>
      </c>
      <c r="V107">
        <v>7.4711863151233793E-4</v>
      </c>
      <c r="W107">
        <v>2.0867152691699999E-3</v>
      </c>
      <c r="X107">
        <v>1.6529805900565866E-3</v>
      </c>
      <c r="Y107">
        <v>4.7266764950940872E-3</v>
      </c>
      <c r="Z107">
        <v>1.0464247265470725E-2</v>
      </c>
      <c r="AA107">
        <v>3.214519662562839E-2</v>
      </c>
      <c r="AB107">
        <v>2.8419900810138208E-2</v>
      </c>
      <c r="AC107">
        <v>5.8657942724937382E-3</v>
      </c>
      <c r="AD107">
        <v>1.2997838379951023E-2</v>
      </c>
      <c r="AE107">
        <v>8.0211719216999419E-2</v>
      </c>
      <c r="AF107">
        <v>6.0479588167098218E-2</v>
      </c>
      <c r="AG107">
        <v>2.661995952633199E-2</v>
      </c>
      <c r="AH107">
        <v>2.3094215119923336E-2</v>
      </c>
      <c r="AI107">
        <v>0.13107614814844909</v>
      </c>
      <c r="AJ107">
        <v>3.3871560341253833E-2</v>
      </c>
      <c r="AK107">
        <v>0.10933352403320681</v>
      </c>
      <c r="AL107">
        <v>0.11160026903469243</v>
      </c>
      <c r="AM107">
        <v>7.6114396810902469E-3</v>
      </c>
      <c r="AN107">
        <v>6.0037107425513258E-3</v>
      </c>
      <c r="AO107">
        <v>3.8658431406327652E-2</v>
      </c>
      <c r="AP107">
        <v>2.8438971552075712E-2</v>
      </c>
      <c r="AQ107">
        <v>2.2825842087364299E-2</v>
      </c>
      <c r="AR107">
        <v>1.3012680594680305E-2</v>
      </c>
      <c r="AS107">
        <v>4.6065891083670058E-3</v>
      </c>
    </row>
    <row r="108" spans="2:45" x14ac:dyDescent="0.3">
      <c r="C108" t="s">
        <v>131</v>
      </c>
      <c r="D108">
        <v>1.3511884136025288E-2</v>
      </c>
      <c r="E108">
        <v>1.8255565739107377E-2</v>
      </c>
      <c r="F108">
        <v>1.7753120420196087</v>
      </c>
      <c r="G108">
        <v>5.8159942360166373E-3</v>
      </c>
      <c r="H108">
        <v>6.7276772074765382E-3</v>
      </c>
      <c r="I108">
        <v>1.1602362997112502E-2</v>
      </c>
      <c r="J108">
        <v>1.1077423547775514E-2</v>
      </c>
      <c r="K108">
        <v>5.3958611374242699E-3</v>
      </c>
      <c r="L108">
        <v>1.507967349725416E-2</v>
      </c>
      <c r="M108">
        <v>1.779539347992266E-2</v>
      </c>
      <c r="N108">
        <v>1.6390012526288248E-2</v>
      </c>
      <c r="O108">
        <v>3.3263073589299683E-3</v>
      </c>
      <c r="P108">
        <v>8.7342177328755422E-3</v>
      </c>
      <c r="Q108">
        <v>8.6801676970241031E-4</v>
      </c>
      <c r="R108">
        <v>3.1589696314066162E-2</v>
      </c>
      <c r="S108">
        <v>2.7836551980951261E-3</v>
      </c>
      <c r="T108">
        <v>2.7607215048685982E-3</v>
      </c>
      <c r="U108">
        <v>1.0369538293010128E-3</v>
      </c>
      <c r="V108">
        <v>7.7304369060550893E-4</v>
      </c>
      <c r="W108">
        <v>1.2774425011436569E-3</v>
      </c>
      <c r="X108">
        <v>8.9021995082803191E-4</v>
      </c>
      <c r="Y108">
        <v>2.7446856653443965E-3</v>
      </c>
      <c r="Z108">
        <v>5.8158152711539112E-3</v>
      </c>
      <c r="AA108">
        <v>1.7766383409410995E-2</v>
      </c>
      <c r="AB108">
        <v>1.5150960806300082E-2</v>
      </c>
      <c r="AC108">
        <v>3.5106776225313904E-3</v>
      </c>
      <c r="AD108">
        <v>8.1446609110793575E-3</v>
      </c>
      <c r="AE108">
        <v>3.4042426004873581E-2</v>
      </c>
      <c r="AF108">
        <v>2.999137327237977E-2</v>
      </c>
      <c r="AG108">
        <v>1.955821789531216E-2</v>
      </c>
      <c r="AH108">
        <v>1.591216827893268E-2</v>
      </c>
      <c r="AI108">
        <v>4.9432110178539414E-2</v>
      </c>
      <c r="AJ108">
        <v>6.1626432343407971E-2</v>
      </c>
      <c r="AK108">
        <v>1.5328315304863669E-2</v>
      </c>
      <c r="AL108">
        <v>4.0997159437061247E-2</v>
      </c>
      <c r="AM108">
        <v>8.7400212706846194E-3</v>
      </c>
      <c r="AN108">
        <v>1.653484801045892E-2</v>
      </c>
      <c r="AO108">
        <v>8.278317949555131E-3</v>
      </c>
      <c r="AP108">
        <v>8.090310959735357E-2</v>
      </c>
      <c r="AQ108">
        <v>1.451529929208047E-2</v>
      </c>
      <c r="AR108">
        <v>9.3846068993087214E-3</v>
      </c>
      <c r="AS108">
        <v>2.7219599339840359E-3</v>
      </c>
    </row>
    <row r="109" spans="2:45" x14ac:dyDescent="0.3">
      <c r="C109" t="s">
        <v>132</v>
      </c>
      <c r="D109">
        <v>1.8453768576624462E-3</v>
      </c>
      <c r="E109">
        <v>2.3861473705844931E-3</v>
      </c>
      <c r="F109">
        <v>2.7550216053052017E-3</v>
      </c>
      <c r="G109">
        <v>1.9442526070380106</v>
      </c>
      <c r="H109">
        <v>9.159213167847821E-4</v>
      </c>
      <c r="I109">
        <v>1.4556299764072081E-3</v>
      </c>
      <c r="J109">
        <v>1.6004602675142084E-3</v>
      </c>
      <c r="K109">
        <v>7.8100293408459216E-4</v>
      </c>
      <c r="L109">
        <v>2.0766637718577104E-3</v>
      </c>
      <c r="M109">
        <v>2.376973623250156E-3</v>
      </c>
      <c r="N109">
        <v>7.0323604680058551E-3</v>
      </c>
      <c r="O109">
        <v>4.9820604278941443E-4</v>
      </c>
      <c r="P109">
        <v>1.3242536519846072E-3</v>
      </c>
      <c r="Q109">
        <v>1.4299756643337754E-4</v>
      </c>
      <c r="R109">
        <v>2.2073863232882417E-2</v>
      </c>
      <c r="S109">
        <v>4.4645590293915558E-4</v>
      </c>
      <c r="T109">
        <v>4.9583684772579043E-4</v>
      </c>
      <c r="U109">
        <v>1.8099061298461146E-4</v>
      </c>
      <c r="V109">
        <v>8.0938063789361099E-5</v>
      </c>
      <c r="W109">
        <v>2.1695695527996985E-4</v>
      </c>
      <c r="X109">
        <v>1.4879647677591535E-4</v>
      </c>
      <c r="Y109">
        <v>4.6049093443393174E-4</v>
      </c>
      <c r="Z109">
        <v>9.9560874005117836E-4</v>
      </c>
      <c r="AA109">
        <v>4.3401515564646213E-3</v>
      </c>
      <c r="AB109">
        <v>2.5456975400063192E-3</v>
      </c>
      <c r="AC109">
        <v>6.5614242401295958E-4</v>
      </c>
      <c r="AD109">
        <v>2.0682093413617194E-3</v>
      </c>
      <c r="AE109">
        <v>4.120840334852981E-3</v>
      </c>
      <c r="AF109">
        <v>4.4168443826693776E-3</v>
      </c>
      <c r="AG109">
        <v>4.0148942835407696E-3</v>
      </c>
      <c r="AH109">
        <v>3.7127171374151139E-3</v>
      </c>
      <c r="AI109">
        <v>5.2295326774843371E-3</v>
      </c>
      <c r="AJ109">
        <v>3.6213715813502912E-3</v>
      </c>
      <c r="AK109">
        <v>7.6684339018350499E-3</v>
      </c>
      <c r="AL109">
        <v>5.2002566738338059E-3</v>
      </c>
      <c r="AM109">
        <v>1.3328243577764754E-3</v>
      </c>
      <c r="AN109">
        <v>6.7477737757536637E-4</v>
      </c>
      <c r="AO109">
        <v>3.5184882761005315E-3</v>
      </c>
      <c r="AP109">
        <v>5.9259053447475096E-3</v>
      </c>
      <c r="AQ109">
        <v>6.4938180882726498E-3</v>
      </c>
      <c r="AR109">
        <v>3.5411903797870374E-3</v>
      </c>
      <c r="AS109">
        <v>1.2151751427731563E-3</v>
      </c>
    </row>
    <row r="110" spans="2:45" x14ac:dyDescent="0.3">
      <c r="C110" t="s">
        <v>133</v>
      </c>
      <c r="D110">
        <v>1.1845361893677062E-2</v>
      </c>
      <c r="E110">
        <v>1.1584421937705017E-2</v>
      </c>
      <c r="F110">
        <v>1.1037697634337753E-2</v>
      </c>
      <c r="G110">
        <v>2.3678427738565259E-3</v>
      </c>
      <c r="H110">
        <v>1.3988508974127609</v>
      </c>
      <c r="I110">
        <v>7.983003905593063E-3</v>
      </c>
      <c r="J110">
        <v>4.3470391833071685E-3</v>
      </c>
      <c r="K110">
        <v>3.9288395368739498E-3</v>
      </c>
      <c r="L110">
        <v>6.5260317093047641E-3</v>
      </c>
      <c r="M110">
        <v>6.4421225108626879E-3</v>
      </c>
      <c r="N110">
        <v>4.6837873638151239E-3</v>
      </c>
      <c r="O110">
        <v>2.7501836340143122E-3</v>
      </c>
      <c r="P110">
        <v>3.7622974724144395E-3</v>
      </c>
      <c r="Q110">
        <v>1.5020797371794758E-3</v>
      </c>
      <c r="R110">
        <v>6.1478013367094343E-3</v>
      </c>
      <c r="S110">
        <v>0.20429479792429392</v>
      </c>
      <c r="T110">
        <v>2.5236118069835193E-3</v>
      </c>
      <c r="U110">
        <v>5.7952287725863527E-4</v>
      </c>
      <c r="V110">
        <v>4.7749787841459113E-4</v>
      </c>
      <c r="W110">
        <v>1.4198858726243379E-3</v>
      </c>
      <c r="X110">
        <v>5.521102213181181E-4</v>
      </c>
      <c r="Y110">
        <v>7.2903592721735013E-3</v>
      </c>
      <c r="Z110">
        <v>8.1019158373983099E-3</v>
      </c>
      <c r="AA110">
        <v>8.0628545513151822E-3</v>
      </c>
      <c r="AB110">
        <v>8.0067420585608444E-3</v>
      </c>
      <c r="AC110">
        <v>1.0364571758511203E-2</v>
      </c>
      <c r="AD110">
        <v>8.0727548073177766E-3</v>
      </c>
      <c r="AE110">
        <v>1.1017618737806758E-2</v>
      </c>
      <c r="AF110">
        <v>1.19678246386232E-2</v>
      </c>
      <c r="AG110">
        <v>1.1057845762997644E-2</v>
      </c>
      <c r="AH110">
        <v>1.034287918774186E-2</v>
      </c>
      <c r="AI110">
        <v>1.3028062758083776E-2</v>
      </c>
      <c r="AJ110">
        <v>1.1776632009417176E-2</v>
      </c>
      <c r="AK110">
        <v>1.3312441499904416E-2</v>
      </c>
      <c r="AL110">
        <v>1.4550361839362601E-2</v>
      </c>
      <c r="AM110">
        <v>5.0328734544158281E-3</v>
      </c>
      <c r="AN110">
        <v>1.9617127386963242E-3</v>
      </c>
      <c r="AO110">
        <v>9.819769238775854E-3</v>
      </c>
      <c r="AP110">
        <v>1.5583596821752249E-2</v>
      </c>
      <c r="AQ110">
        <v>1.7576639732116709E-2</v>
      </c>
      <c r="AR110">
        <v>1.0410470643675495E-2</v>
      </c>
      <c r="AS110">
        <v>2.9121727007675644E-3</v>
      </c>
    </row>
    <row r="111" spans="2:45" x14ac:dyDescent="0.3">
      <c r="C111" t="s">
        <v>134</v>
      </c>
      <c r="D111">
        <v>1.5819666160986588E-3</v>
      </c>
      <c r="E111">
        <v>2.034088444162899E-3</v>
      </c>
      <c r="F111">
        <v>2.3434321799342115E-3</v>
      </c>
      <c r="G111">
        <v>7.3565320014483068E-4</v>
      </c>
      <c r="H111">
        <v>7.8053308416593521E-4</v>
      </c>
      <c r="I111">
        <v>1.6902032762028438</v>
      </c>
      <c r="J111">
        <v>1.3594056024685338E-3</v>
      </c>
      <c r="K111">
        <v>6.7102532620366901E-4</v>
      </c>
      <c r="L111">
        <v>1.7638258899758683E-3</v>
      </c>
      <c r="M111">
        <v>2.026556005506842E-3</v>
      </c>
      <c r="N111">
        <v>5.8662147396743433E-3</v>
      </c>
      <c r="O111">
        <v>5.7822156382280568E-4</v>
      </c>
      <c r="P111">
        <v>1.5322944559727307E-3</v>
      </c>
      <c r="Q111">
        <v>1.8299775636110025E-4</v>
      </c>
      <c r="R111">
        <v>1.8342074424663554E-2</v>
      </c>
      <c r="S111">
        <v>7.4999327592796517E-4</v>
      </c>
      <c r="T111">
        <v>4.063788049997576E-3</v>
      </c>
      <c r="U111">
        <v>1.577433048458916E-4</v>
      </c>
      <c r="V111">
        <v>2.0760598010439378E-4</v>
      </c>
      <c r="W111">
        <v>2.3019867818242735E-4</v>
      </c>
      <c r="X111">
        <v>1.2916667238661267E-4</v>
      </c>
      <c r="Y111">
        <v>6.3488427500393331E-4</v>
      </c>
      <c r="Z111">
        <v>9.7520437811107123E-4</v>
      </c>
      <c r="AA111">
        <v>3.6691425168753973E-3</v>
      </c>
      <c r="AB111">
        <v>2.4093184992843358E-3</v>
      </c>
      <c r="AC111">
        <v>6.3142043648945845E-4</v>
      </c>
      <c r="AD111">
        <v>2.013046657926852E-3</v>
      </c>
      <c r="AE111">
        <v>3.4901138887469688E-3</v>
      </c>
      <c r="AF111">
        <v>3.7484205653344591E-3</v>
      </c>
      <c r="AG111">
        <v>3.4164865509294998E-3</v>
      </c>
      <c r="AH111">
        <v>3.1584650599293111E-3</v>
      </c>
      <c r="AI111">
        <v>4.4107421963498336E-3</v>
      </c>
      <c r="AJ111">
        <v>3.0607529235196851E-3</v>
      </c>
      <c r="AK111">
        <v>6.4730092763067744E-3</v>
      </c>
      <c r="AL111">
        <v>4.4082908892454278E-3</v>
      </c>
      <c r="AM111">
        <v>1.1297932138686518E-3</v>
      </c>
      <c r="AN111">
        <v>5.8620988796326029E-4</v>
      </c>
      <c r="AO111">
        <v>3.0084534748915049E-3</v>
      </c>
      <c r="AP111">
        <v>5.0649969114997728E-3</v>
      </c>
      <c r="AQ111">
        <v>5.5299004278609619E-3</v>
      </c>
      <c r="AR111">
        <v>3.0113929339631107E-3</v>
      </c>
      <c r="AS111">
        <v>1.0382694108389515E-3</v>
      </c>
    </row>
    <row r="112" spans="2:45" x14ac:dyDescent="0.3">
      <c r="C112" t="s">
        <v>135</v>
      </c>
      <c r="D112">
        <v>9.6895660230093025E-4</v>
      </c>
      <c r="E112">
        <v>1.2529003163720019E-3</v>
      </c>
      <c r="F112">
        <v>1.4465860254277035E-3</v>
      </c>
      <c r="G112">
        <v>4.4956228165133439E-4</v>
      </c>
      <c r="H112">
        <v>4.8092507684905337E-4</v>
      </c>
      <c r="I112">
        <v>7.6431124097520674E-4</v>
      </c>
      <c r="J112">
        <v>1.4889427388266541</v>
      </c>
      <c r="K112">
        <v>4.100831471118888E-4</v>
      </c>
      <c r="L112">
        <v>1.0903989958178776E-3</v>
      </c>
      <c r="M112">
        <v>1.2480834341126752E-3</v>
      </c>
      <c r="N112">
        <v>3.6924989478115322E-3</v>
      </c>
      <c r="O112">
        <v>2.6159428219909165E-4</v>
      </c>
      <c r="P112">
        <v>6.9532914856045881E-4</v>
      </c>
      <c r="Q112">
        <v>7.5084086772443968E-5</v>
      </c>
      <c r="R112">
        <v>1.1590378100266365E-2</v>
      </c>
      <c r="S112">
        <v>2.3442170795242955E-4</v>
      </c>
      <c r="T112">
        <v>2.6035028307256898E-4</v>
      </c>
      <c r="U112">
        <v>9.5033189929604402E-5</v>
      </c>
      <c r="V112">
        <v>4.2498349841396343E-5</v>
      </c>
      <c r="W112">
        <v>1.1391812645787931E-4</v>
      </c>
      <c r="X112">
        <v>7.8128935004512205E-5</v>
      </c>
      <c r="Y112">
        <v>2.4179111673952754E-4</v>
      </c>
      <c r="Z112">
        <v>5.2276674977006898E-4</v>
      </c>
      <c r="AA112">
        <v>2.2788941392437811E-3</v>
      </c>
      <c r="AB112">
        <v>1.3366757194380944E-3</v>
      </c>
      <c r="AC112">
        <v>3.4452232949449321E-4</v>
      </c>
      <c r="AD112">
        <v>1.0859598070344213E-3</v>
      </c>
      <c r="AE112">
        <v>2.1637398523256818E-3</v>
      </c>
      <c r="AF112">
        <v>2.319163431660479E-3</v>
      </c>
      <c r="AG112">
        <v>2.1081104964678675E-3</v>
      </c>
      <c r="AH112">
        <v>1.9494455930975092E-3</v>
      </c>
      <c r="AI112">
        <v>2.7458836896955352E-3</v>
      </c>
      <c r="AJ112">
        <v>1.9014825554814552E-3</v>
      </c>
      <c r="AK112">
        <v>4.0264836028687818E-3</v>
      </c>
      <c r="AL112">
        <v>2.7305116658683255E-3</v>
      </c>
      <c r="AM112">
        <v>6.9982939030182819E-4</v>
      </c>
      <c r="AN112">
        <v>3.5430703076723896E-4</v>
      </c>
      <c r="AO112">
        <v>1.8474613632927905E-3</v>
      </c>
      <c r="AP112">
        <v>3.1115298127650953E-3</v>
      </c>
      <c r="AQ112">
        <v>3.4097251651586257E-3</v>
      </c>
      <c r="AR112">
        <v>1.8593816131657755E-3</v>
      </c>
      <c r="AS112">
        <v>6.3805502526649951E-4</v>
      </c>
    </row>
    <row r="113" spans="3:45" x14ac:dyDescent="0.3">
      <c r="C113" t="s">
        <v>136</v>
      </c>
      <c r="D113">
        <v>5.4310651268901942E-3</v>
      </c>
      <c r="E113">
        <v>7.0225882145383851E-3</v>
      </c>
      <c r="F113">
        <v>8.1082092810871691E-3</v>
      </c>
      <c r="G113">
        <v>2.5198259906004101E-3</v>
      </c>
      <c r="H113">
        <v>2.6956165088502979E-3</v>
      </c>
      <c r="I113">
        <v>4.2840144925927479E-3</v>
      </c>
      <c r="J113">
        <v>4.7102595384664438E-3</v>
      </c>
      <c r="K113">
        <v>1.38299514328754</v>
      </c>
      <c r="L113">
        <v>6.1117576850395908E-3</v>
      </c>
      <c r="M113">
        <v>6.9955892744446371E-3</v>
      </c>
      <c r="N113">
        <v>2.0696698096608544E-2</v>
      </c>
      <c r="O113">
        <v>1.46625306032449E-3</v>
      </c>
      <c r="P113">
        <v>3.8973653530915554E-3</v>
      </c>
      <c r="Q113">
        <v>4.2085121695426648E-4</v>
      </c>
      <c r="R113">
        <v>6.496482727745384E-2</v>
      </c>
      <c r="S113">
        <v>1.3139490045510531E-3</v>
      </c>
      <c r="T113">
        <v>1.4592803638612064E-3</v>
      </c>
      <c r="U113">
        <v>5.3266724484685548E-4</v>
      </c>
      <c r="V113">
        <v>2.382060303071279E-4</v>
      </c>
      <c r="W113">
        <v>6.3851854918669094E-4</v>
      </c>
      <c r="X113">
        <v>4.3791779043195379E-4</v>
      </c>
      <c r="Y113">
        <v>1.3552550227714391E-3</v>
      </c>
      <c r="Z113">
        <v>2.9301418220711861E-3</v>
      </c>
      <c r="AA113">
        <v>1.2773350693034915E-2</v>
      </c>
      <c r="AB113">
        <v>7.492154827741686E-3</v>
      </c>
      <c r="AC113">
        <v>1.9310701890149231E-3</v>
      </c>
      <c r="AD113">
        <v>6.0868757415797293E-3</v>
      </c>
      <c r="AE113">
        <v>1.212790338362223E-2</v>
      </c>
      <c r="AF113">
        <v>1.2999062710693421E-2</v>
      </c>
      <c r="AG113">
        <v>1.181609720580859E-2</v>
      </c>
      <c r="AH113">
        <v>1.0926770045531366E-2</v>
      </c>
      <c r="AI113">
        <v>1.5390857665027211E-2</v>
      </c>
      <c r="AJ113">
        <v>1.0657934082849754E-2</v>
      </c>
      <c r="AK113">
        <v>2.2568703931225412E-2</v>
      </c>
      <c r="AL113">
        <v>1.5304696466125804E-2</v>
      </c>
      <c r="AM113">
        <v>3.9225895023734612E-3</v>
      </c>
      <c r="AN113">
        <v>1.985914079580564E-3</v>
      </c>
      <c r="AO113">
        <v>1.0355141767577651E-2</v>
      </c>
      <c r="AP113">
        <v>1.7440328098553334E-2</v>
      </c>
      <c r="AQ113">
        <v>1.9111732551074172E-2</v>
      </c>
      <c r="AR113">
        <v>1.0421955547715227E-2</v>
      </c>
      <c r="AS113">
        <v>3.5763401462284459E-3</v>
      </c>
    </row>
    <row r="114" spans="3:45" x14ac:dyDescent="0.3">
      <c r="C114" t="s">
        <v>137</v>
      </c>
      <c r="D114">
        <v>5.7960818945372999E-2</v>
      </c>
      <c r="E114">
        <v>7.8365128327796824E-2</v>
      </c>
      <c r="F114">
        <v>8.9479366748354758E-2</v>
      </c>
      <c r="G114">
        <v>2.4956369432144736E-2</v>
      </c>
      <c r="H114">
        <v>2.8800398312116279E-2</v>
      </c>
      <c r="I114">
        <v>5.0182706918215983E-2</v>
      </c>
      <c r="J114">
        <v>4.7454300626386968E-2</v>
      </c>
      <c r="K114">
        <v>2.3095549311731807E-2</v>
      </c>
      <c r="L114">
        <v>1.2896624720109449</v>
      </c>
      <c r="M114">
        <v>7.6321846365899657E-2</v>
      </c>
      <c r="N114">
        <v>4.1176158104173487E-2</v>
      </c>
      <c r="O114">
        <v>1.4159589758348173E-2</v>
      </c>
      <c r="P114">
        <v>3.7770673870875127E-2</v>
      </c>
      <c r="Q114">
        <v>3.6429063783053311E-3</v>
      </c>
      <c r="R114">
        <v>2.6895517205405162E-2</v>
      </c>
      <c r="S114">
        <v>1.1922533072460471E-2</v>
      </c>
      <c r="T114">
        <v>1.1874871094486976E-2</v>
      </c>
      <c r="U114">
        <v>4.4485143986298971E-3</v>
      </c>
      <c r="V114">
        <v>2.4152023352847982E-3</v>
      </c>
      <c r="W114">
        <v>5.3434582739687111E-3</v>
      </c>
      <c r="X114">
        <v>3.8410943279511577E-3</v>
      </c>
      <c r="Y114">
        <v>1.1602989599654839E-2</v>
      </c>
      <c r="Z114">
        <v>2.4975997556019584E-2</v>
      </c>
      <c r="AA114">
        <v>6.7863601238069532E-2</v>
      </c>
      <c r="AB114">
        <v>6.5934749818389579E-2</v>
      </c>
      <c r="AC114">
        <v>1.5342410866889668E-2</v>
      </c>
      <c r="AD114">
        <v>3.1951089063603041E-2</v>
      </c>
      <c r="AE114">
        <v>0.14760124097540808</v>
      </c>
      <c r="AF114">
        <v>0.12599109780216106</v>
      </c>
      <c r="AG114">
        <v>8.3471723187839866E-2</v>
      </c>
      <c r="AH114">
        <v>7.5701962883823193E-2</v>
      </c>
      <c r="AI114">
        <v>0.12603931153343831</v>
      </c>
      <c r="AJ114">
        <v>7.4386858373116427E-2</v>
      </c>
      <c r="AK114">
        <v>8.7066647642301154E-2</v>
      </c>
      <c r="AL114">
        <v>0.28638871886363504</v>
      </c>
      <c r="AM114">
        <v>2.5815811851821791E-2</v>
      </c>
      <c r="AN114">
        <v>7.4032966794808183E-2</v>
      </c>
      <c r="AO114">
        <v>6.4761163795117094E-2</v>
      </c>
      <c r="AP114">
        <v>0.10831528564789347</v>
      </c>
      <c r="AQ114">
        <v>9.386595159069766E-2</v>
      </c>
      <c r="AR114">
        <v>6.5317416869873204E-2</v>
      </c>
      <c r="AS114">
        <v>2.1113293871995505E-2</v>
      </c>
    </row>
    <row r="115" spans="3:45" x14ac:dyDescent="0.3">
      <c r="C115" t="s">
        <v>138</v>
      </c>
      <c r="D115">
        <v>3.1795160505515743E-2</v>
      </c>
      <c r="E115">
        <v>4.2907416125105895E-2</v>
      </c>
      <c r="F115">
        <v>4.8968142195376735E-2</v>
      </c>
      <c r="G115">
        <v>1.3730802787760822E-2</v>
      </c>
      <c r="H115">
        <v>1.5810134306726877E-2</v>
      </c>
      <c r="I115">
        <v>2.7326830547425341E-2</v>
      </c>
      <c r="J115">
        <v>2.6105878238029231E-2</v>
      </c>
      <c r="K115">
        <v>1.2709633873998804E-2</v>
      </c>
      <c r="L115">
        <v>3.563657731206616E-2</v>
      </c>
      <c r="M115">
        <v>1.3362889853083839</v>
      </c>
      <c r="N115">
        <v>2.5338097816804822E-2</v>
      </c>
      <c r="O115">
        <v>7.8132505722628854E-3</v>
      </c>
      <c r="P115">
        <v>2.0726230930093681E-2</v>
      </c>
      <c r="Q115">
        <v>2.0275368655970866E-3</v>
      </c>
      <c r="R115">
        <v>2.5000703700816609E-2</v>
      </c>
      <c r="S115">
        <v>6.5808567718344448E-3</v>
      </c>
      <c r="T115">
        <v>6.5591854843431016E-3</v>
      </c>
      <c r="U115">
        <v>2.4560817371866478E-3</v>
      </c>
      <c r="V115">
        <v>1.4816117708891208E-3</v>
      </c>
      <c r="W115">
        <v>2.977076354454281E-3</v>
      </c>
      <c r="X115">
        <v>2.1216128173112232E-3</v>
      </c>
      <c r="Y115">
        <v>6.4491611432631454E-3</v>
      </c>
      <c r="Z115">
        <v>1.380562226649899E-2</v>
      </c>
      <c r="AA115">
        <v>3.8328002863625109E-2</v>
      </c>
      <c r="AB115">
        <v>3.6320638389920466E-2</v>
      </c>
      <c r="AC115">
        <v>8.4528745010513714E-3</v>
      </c>
      <c r="AD115">
        <v>1.7978862757561623E-2</v>
      </c>
      <c r="AE115">
        <v>8.0190248422067553E-2</v>
      </c>
      <c r="AF115">
        <v>7.0107772426983822E-2</v>
      </c>
      <c r="AG115">
        <v>4.6046915619221342E-2</v>
      </c>
      <c r="AH115">
        <v>4.1336230580481206E-2</v>
      </c>
      <c r="AI115">
        <v>0.10760568774201963</v>
      </c>
      <c r="AJ115">
        <v>0.11483566445245574</v>
      </c>
      <c r="AK115">
        <v>5.3173166524517666E-2</v>
      </c>
      <c r="AL115">
        <v>0.11690632853683086</v>
      </c>
      <c r="AM115">
        <v>1.1219508027331893E-2</v>
      </c>
      <c r="AN115">
        <v>2.3386096538775693E-2</v>
      </c>
      <c r="AO115">
        <v>3.3712621826846895E-2</v>
      </c>
      <c r="AP115">
        <v>6.9669934412769141E-2</v>
      </c>
      <c r="AQ115">
        <v>6.1698419881143912E-2</v>
      </c>
      <c r="AR115">
        <v>3.2267642197664162E-2</v>
      </c>
      <c r="AS115">
        <v>1.1618349554039415E-2</v>
      </c>
    </row>
    <row r="116" spans="3:45" x14ac:dyDescent="0.3">
      <c r="C116" t="s">
        <v>139</v>
      </c>
      <c r="D116">
        <v>6.441750122554922E-2</v>
      </c>
      <c r="E116">
        <v>8.879531530155782E-2</v>
      </c>
      <c r="F116">
        <v>0.10082890272677766</v>
      </c>
      <c r="G116">
        <v>2.6770345756951579E-2</v>
      </c>
      <c r="H116">
        <v>3.2043640199792119E-2</v>
      </c>
      <c r="I116">
        <v>5.7743992312383044E-2</v>
      </c>
      <c r="J116">
        <v>5.1359019234722129E-2</v>
      </c>
      <c r="K116">
        <v>2.4954470789040596E-2</v>
      </c>
      <c r="L116">
        <v>7.2134745235167261E-2</v>
      </c>
      <c r="M116">
        <v>8.5641466922561346E-2</v>
      </c>
      <c r="N116">
        <v>1.3790509894165703</v>
      </c>
      <c r="O116">
        <v>1.495751083365696E-2</v>
      </c>
      <c r="P116">
        <v>3.9934980320986455E-2</v>
      </c>
      <c r="Q116">
        <v>3.5893504275385582E-3</v>
      </c>
      <c r="R116">
        <v>9.0746318629221043E-2</v>
      </c>
      <c r="S116">
        <v>1.2230795678810153E-2</v>
      </c>
      <c r="T116">
        <v>1.1648606789592524E-2</v>
      </c>
      <c r="U116">
        <v>4.2838297315413122E-3</v>
      </c>
      <c r="V116">
        <v>2.3545491689655595E-3</v>
      </c>
      <c r="W116">
        <v>5.1018825592650278E-3</v>
      </c>
      <c r="X116">
        <v>3.8459539128664574E-3</v>
      </c>
      <c r="Y116">
        <v>1.1352304627173697E-2</v>
      </c>
      <c r="Z116">
        <v>2.4593931342838236E-2</v>
      </c>
      <c r="AA116">
        <v>7.2974149815432349E-2</v>
      </c>
      <c r="AB116">
        <v>6.6103862767610891E-2</v>
      </c>
      <c r="AC116">
        <v>1.4253320650280182E-2</v>
      </c>
      <c r="AD116">
        <v>3.1187055536579467E-2</v>
      </c>
      <c r="AE116">
        <v>0.17219209448136852</v>
      </c>
      <c r="AF116">
        <v>0.13547109375903832</v>
      </c>
      <c r="AG116">
        <v>6.874164246625028E-2</v>
      </c>
      <c r="AH116">
        <v>6.2323895361773775E-2</v>
      </c>
      <c r="AI116">
        <v>0.3047453334142553</v>
      </c>
      <c r="AJ116">
        <v>0.15042840305093116</v>
      </c>
      <c r="AK116">
        <v>7.6732831217413131E-2</v>
      </c>
      <c r="AL116">
        <v>0.21106665088002699</v>
      </c>
      <c r="AM116">
        <v>4.5562759369887247E-2</v>
      </c>
      <c r="AN116">
        <v>3.7639000106240834E-2</v>
      </c>
      <c r="AO116">
        <v>4.3028103255145028E-2</v>
      </c>
      <c r="AP116">
        <v>7.7487725859928955E-2</v>
      </c>
      <c r="AQ116">
        <v>7.5803337466144469E-2</v>
      </c>
      <c r="AR116">
        <v>4.3833798720990601E-2</v>
      </c>
      <c r="AS116">
        <v>1.5107171068891343E-2</v>
      </c>
    </row>
    <row r="117" spans="3:45" x14ac:dyDescent="0.3">
      <c r="C117" t="s">
        <v>140</v>
      </c>
      <c r="D117">
        <v>2.5432593539579568E-2</v>
      </c>
      <c r="E117">
        <v>3.3503780029066968E-2</v>
      </c>
      <c r="F117">
        <v>3.8488001368919819E-2</v>
      </c>
      <c r="G117">
        <v>1.1448050651641985E-2</v>
      </c>
      <c r="H117">
        <v>1.2630959744735944E-2</v>
      </c>
      <c r="I117">
        <v>2.0838511048687874E-2</v>
      </c>
      <c r="J117">
        <v>2.1548786332822208E-2</v>
      </c>
      <c r="K117">
        <v>1.0502006289431555E-2</v>
      </c>
      <c r="L117">
        <v>2.8574178660494106E-2</v>
      </c>
      <c r="M117">
        <v>3.3059262616213676E-2</v>
      </c>
      <c r="N117">
        <v>7.9558830030872663E-2</v>
      </c>
      <c r="O117">
        <v>1.6465970923712498</v>
      </c>
      <c r="P117">
        <v>1.7538341982494002E-2</v>
      </c>
      <c r="Q117">
        <v>1.8066811230069686E-3</v>
      </c>
      <c r="R117">
        <v>0.24003282642862345</v>
      </c>
      <c r="S117">
        <v>5.7746752646108566E-3</v>
      </c>
      <c r="T117">
        <v>6.1983030520009422E-3</v>
      </c>
      <c r="U117">
        <v>2.2662756771587578E-3</v>
      </c>
      <c r="V117">
        <v>1.001071503950221E-3</v>
      </c>
      <c r="W117">
        <v>2.6998131031826284E-3</v>
      </c>
      <c r="X117">
        <v>1.8980641524756626E-3</v>
      </c>
      <c r="Y117">
        <v>5.7925607185853904E-3</v>
      </c>
      <c r="Z117">
        <v>1.2615925462999006E-2</v>
      </c>
      <c r="AA117">
        <v>6.587830720996829E-2</v>
      </c>
      <c r="AB117">
        <v>3.24991345440718E-2</v>
      </c>
      <c r="AC117">
        <v>8.068721212551028E-3</v>
      </c>
      <c r="AD117">
        <v>2.4265727839355915E-2</v>
      </c>
      <c r="AE117">
        <v>5.9971122500883885E-2</v>
      </c>
      <c r="AF117">
        <v>5.8778745682556366E-2</v>
      </c>
      <c r="AG117">
        <v>4.7369326269454372E-2</v>
      </c>
      <c r="AH117">
        <v>4.344070929186826E-2</v>
      </c>
      <c r="AI117">
        <v>8.1556776248594892E-2</v>
      </c>
      <c r="AJ117">
        <v>4.262558201091602E-2</v>
      </c>
      <c r="AK117">
        <v>0.10299134059928071</v>
      </c>
      <c r="AL117">
        <v>7.8672507533533234E-2</v>
      </c>
      <c r="AM117">
        <v>1.5300430111200509E-2</v>
      </c>
      <c r="AN117">
        <v>8.9426970677435845E-3</v>
      </c>
      <c r="AO117">
        <v>4.5671948241270903E-2</v>
      </c>
      <c r="AP117">
        <v>6.8007626880098884E-2</v>
      </c>
      <c r="AQ117">
        <v>7.205811843338561E-2</v>
      </c>
      <c r="AR117">
        <v>3.9424136274914576E-2</v>
      </c>
      <c r="AS117">
        <v>1.3535356215080238E-2</v>
      </c>
    </row>
    <row r="118" spans="3:45" x14ac:dyDescent="0.3">
      <c r="C118" t="s">
        <v>141</v>
      </c>
      <c r="D118">
        <v>1.3997844370359778E-3</v>
      </c>
      <c r="E118">
        <v>1.4855023778265763E-3</v>
      </c>
      <c r="F118">
        <v>1.5750483565495303E-3</v>
      </c>
      <c r="G118">
        <v>6.2826841454651752E-4</v>
      </c>
      <c r="H118">
        <v>5.8784571724866729E-4</v>
      </c>
      <c r="I118">
        <v>9.3815437841964834E-4</v>
      </c>
      <c r="J118">
        <v>8.6584964833630936E-4</v>
      </c>
      <c r="K118">
        <v>6.1491663118022578E-4</v>
      </c>
      <c r="L118">
        <v>1.1189045155556342E-3</v>
      </c>
      <c r="M118">
        <v>1.4147845382005476E-3</v>
      </c>
      <c r="N118">
        <v>1.3182370270525524E-3</v>
      </c>
      <c r="O118">
        <v>4.0567791504104297E-3</v>
      </c>
      <c r="P118">
        <v>1.6952835646923818</v>
      </c>
      <c r="Q118">
        <v>1.1904618550592867E-2</v>
      </c>
      <c r="R118">
        <v>2.3507039406254612E-3</v>
      </c>
      <c r="S118">
        <v>7.5122449845331672E-3</v>
      </c>
      <c r="T118">
        <v>7.0426478138126691E-2</v>
      </c>
      <c r="U118">
        <v>2.168542372544758E-4</v>
      </c>
      <c r="V118">
        <v>3.3719901455356764E-3</v>
      </c>
      <c r="W118">
        <v>1.3996551472537488E-3</v>
      </c>
      <c r="X118">
        <v>5.9562465728627966E-4</v>
      </c>
      <c r="Y118">
        <v>6.2145567154518596E-3</v>
      </c>
      <c r="Z118">
        <v>7.7914940797483142E-3</v>
      </c>
      <c r="AA118">
        <v>1.9071901462915932E-3</v>
      </c>
      <c r="AB118">
        <v>6.2447736080662843E-3</v>
      </c>
      <c r="AC118">
        <v>2.3501007925298819E-3</v>
      </c>
      <c r="AD118">
        <v>6.5540182092783091E-3</v>
      </c>
      <c r="AE118">
        <v>1.9731863841592127E-3</v>
      </c>
      <c r="AF118">
        <v>2.293872429128541E-3</v>
      </c>
      <c r="AG118">
        <v>2.3081562942220881E-3</v>
      </c>
      <c r="AH118">
        <v>2.1241107189933334E-3</v>
      </c>
      <c r="AI118">
        <v>2.0971863738613039E-3</v>
      </c>
      <c r="AJ118">
        <v>1.6669700673074372E-3</v>
      </c>
      <c r="AK118">
        <v>3.003793830423037E-3</v>
      </c>
      <c r="AL118">
        <v>2.5656295141330493E-3</v>
      </c>
      <c r="AM118">
        <v>6.9254736433794464E-4</v>
      </c>
      <c r="AN118">
        <v>7.7191258813060133E-4</v>
      </c>
      <c r="AO118">
        <v>2.2018764752460627E-3</v>
      </c>
      <c r="AP118">
        <v>3.8834894565736482E-3</v>
      </c>
      <c r="AQ118">
        <v>3.787638046854593E-3</v>
      </c>
      <c r="AR118">
        <v>2.026823133764353E-3</v>
      </c>
      <c r="AS118">
        <v>8.6246258776227671E-4</v>
      </c>
    </row>
    <row r="119" spans="3:45" x14ac:dyDescent="0.3">
      <c r="C119" t="s">
        <v>142</v>
      </c>
      <c r="D119">
        <v>6.3392404899008381E-3</v>
      </c>
      <c r="E119">
        <v>6.8665221216172804E-3</v>
      </c>
      <c r="F119">
        <v>7.7760611190915837E-3</v>
      </c>
      <c r="G119">
        <v>2.8480077889613295E-3</v>
      </c>
      <c r="H119">
        <v>4.0156174646839649E-3</v>
      </c>
      <c r="I119">
        <v>4.5023643387420787E-3</v>
      </c>
      <c r="J119">
        <v>5.5130376403476613E-3</v>
      </c>
      <c r="K119">
        <v>5.5423983909367348E-3</v>
      </c>
      <c r="L119">
        <v>6.2831634503855037E-3</v>
      </c>
      <c r="M119">
        <v>6.822184078375761E-3</v>
      </c>
      <c r="N119">
        <v>8.0553926796658563E-3</v>
      </c>
      <c r="O119">
        <v>1.9072873639823219E-2</v>
      </c>
      <c r="P119">
        <v>5.0846162693125993E-3</v>
      </c>
      <c r="Q119">
        <v>1.7829003355811648</v>
      </c>
      <c r="R119">
        <v>1.2872446941774725E-2</v>
      </c>
      <c r="S119">
        <v>6.2968214234796508E-3</v>
      </c>
      <c r="T119">
        <v>5.9201131329184638E-3</v>
      </c>
      <c r="U119">
        <v>1.2748561647836318E-3</v>
      </c>
      <c r="V119">
        <v>0.10531150785133057</v>
      </c>
      <c r="W119">
        <v>2.7839092930742208E-2</v>
      </c>
      <c r="X119">
        <v>2.4421618019383846E-3</v>
      </c>
      <c r="Y119">
        <v>0.16194811431686723</v>
      </c>
      <c r="Z119">
        <v>1.8935189095556148E-2</v>
      </c>
      <c r="AA119">
        <v>1.0254575447961755E-2</v>
      </c>
      <c r="AB119">
        <v>1.5799508995528937E-2</v>
      </c>
      <c r="AC119">
        <v>8.503771989090211E-3</v>
      </c>
      <c r="AD119">
        <v>5.0410601633640868E-2</v>
      </c>
      <c r="AE119">
        <v>1.0605212483132703E-2</v>
      </c>
      <c r="AF119">
        <v>1.2762720544818513E-2</v>
      </c>
      <c r="AG119">
        <v>1.355186722845785E-2</v>
      </c>
      <c r="AH119">
        <v>1.2793195889420576E-2</v>
      </c>
      <c r="AI119">
        <v>1.1476995142684028E-2</v>
      </c>
      <c r="AJ119">
        <v>1.072868828389221E-2</v>
      </c>
      <c r="AK119">
        <v>1.2679584976142105E-2</v>
      </c>
      <c r="AL119">
        <v>1.3115659564513363E-2</v>
      </c>
      <c r="AM119">
        <v>4.5331786903359348E-3</v>
      </c>
      <c r="AN119">
        <v>8.6582322316047112E-3</v>
      </c>
      <c r="AO119">
        <v>8.9790653334043749E-3</v>
      </c>
      <c r="AP119">
        <v>2.1468903631470141E-2</v>
      </c>
      <c r="AQ119">
        <v>2.1260545134534629E-2</v>
      </c>
      <c r="AR119">
        <v>1.3048987743957815E-2</v>
      </c>
      <c r="AS119">
        <v>7.5748132361726454E-3</v>
      </c>
    </row>
    <row r="120" spans="3:45" x14ac:dyDescent="0.3">
      <c r="C120" t="s">
        <v>143</v>
      </c>
      <c r="D120">
        <v>0.13655975009023924</v>
      </c>
      <c r="E120">
        <v>0.17657731387086908</v>
      </c>
      <c r="F120">
        <v>0.20387437956182858</v>
      </c>
      <c r="G120">
        <v>6.3358991193743192E-2</v>
      </c>
      <c r="H120">
        <v>6.7779101923327464E-2</v>
      </c>
      <c r="I120">
        <v>0.10771808748800828</v>
      </c>
      <c r="J120">
        <v>0.11843567521375961</v>
      </c>
      <c r="K120">
        <v>5.7795005424222369E-2</v>
      </c>
      <c r="L120">
        <v>0.1536752151891439</v>
      </c>
      <c r="M120">
        <v>0.17589844730864562</v>
      </c>
      <c r="N120">
        <v>0.52040177271531662</v>
      </c>
      <c r="O120">
        <v>3.6867750028549626E-2</v>
      </c>
      <c r="P120">
        <v>9.7996106876606107E-2</v>
      </c>
      <c r="Q120">
        <v>1.0581964250050438E-2</v>
      </c>
      <c r="R120">
        <v>1.6334881593924993</v>
      </c>
      <c r="S120">
        <v>3.3038187445848723E-2</v>
      </c>
      <c r="T120">
        <v>3.6692427202504575E-2</v>
      </c>
      <c r="U120">
        <v>1.339348804296037E-2</v>
      </c>
      <c r="V120">
        <v>5.9894984149003417E-3</v>
      </c>
      <c r="W120">
        <v>1.6055033675290261E-2</v>
      </c>
      <c r="X120">
        <v>1.1011089468503524E-2</v>
      </c>
      <c r="Y120">
        <v>3.4076793942661013E-2</v>
      </c>
      <c r="Z120">
        <v>7.3676051677199761E-2</v>
      </c>
      <c r="AA120">
        <v>0.32117559589174471</v>
      </c>
      <c r="AB120">
        <v>0.18838418744936358</v>
      </c>
      <c r="AC120">
        <v>4.8555201651501123E-2</v>
      </c>
      <c r="AD120">
        <v>0.15304957879899739</v>
      </c>
      <c r="AE120">
        <v>0.30494634413164223</v>
      </c>
      <c r="AF120">
        <v>0.32685094244047197</v>
      </c>
      <c r="AG120">
        <v>0.29710622939834602</v>
      </c>
      <c r="AH120">
        <v>0.27474481558384078</v>
      </c>
      <c r="AI120">
        <v>0.3869906965402245</v>
      </c>
      <c r="AJ120">
        <v>0.26798515223579861</v>
      </c>
      <c r="AK120">
        <v>0.56747184883667001</v>
      </c>
      <c r="AL120">
        <v>0.38482424272047644</v>
      </c>
      <c r="AM120">
        <v>9.8630347756009498E-2</v>
      </c>
      <c r="AN120">
        <v>4.9934207024229696E-2</v>
      </c>
      <c r="AO120">
        <v>0.26037168380249337</v>
      </c>
      <c r="AP120">
        <v>0.43852297679846491</v>
      </c>
      <c r="AQ120">
        <v>0.48054909303961774</v>
      </c>
      <c r="AR120">
        <v>0.26205166238956584</v>
      </c>
      <c r="AS120">
        <v>8.9924187097033204E-2</v>
      </c>
    </row>
    <row r="121" spans="3:45" x14ac:dyDescent="0.3">
      <c r="C121" t="s">
        <v>144</v>
      </c>
      <c r="D121">
        <v>0.10697020747664188</v>
      </c>
      <c r="E121">
        <v>0.10457512028802465</v>
      </c>
      <c r="F121">
        <v>9.9607709580643272E-2</v>
      </c>
      <c r="G121">
        <v>2.1350540226559103E-2</v>
      </c>
      <c r="H121">
        <v>2.6075635442085795E-2</v>
      </c>
      <c r="I121">
        <v>7.2076874250073752E-2</v>
      </c>
      <c r="J121">
        <v>3.9194803083595499E-2</v>
      </c>
      <c r="K121">
        <v>3.5468375591022144E-2</v>
      </c>
      <c r="L121">
        <v>5.886322695792643E-2</v>
      </c>
      <c r="M121">
        <v>5.8084645890562503E-2</v>
      </c>
      <c r="N121">
        <v>4.1878189521359091E-2</v>
      </c>
      <c r="O121">
        <v>2.483105049418706E-2</v>
      </c>
      <c r="P121">
        <v>3.3926566684262548E-2</v>
      </c>
      <c r="Q121">
        <v>1.3570666173588684E-2</v>
      </c>
      <c r="R121">
        <v>5.4114220855272809E-2</v>
      </c>
      <c r="S121">
        <v>1.8469819143351345</v>
      </c>
      <c r="T121">
        <v>2.2782791714702311E-2</v>
      </c>
      <c r="U121">
        <v>5.227383546214227E-3</v>
      </c>
      <c r="V121">
        <v>4.3116360718677979E-3</v>
      </c>
      <c r="W121">
        <v>1.2822641570593948E-2</v>
      </c>
      <c r="X121">
        <v>4.9816884324990597E-3</v>
      </c>
      <c r="Y121">
        <v>6.5880893079069136E-2</v>
      </c>
      <c r="Z121">
        <v>7.3182529967799004E-2</v>
      </c>
      <c r="AA121">
        <v>7.260702765998521E-2</v>
      </c>
      <c r="AB121">
        <v>7.2219018736469368E-2</v>
      </c>
      <c r="AC121">
        <v>9.3661574892782193E-2</v>
      </c>
      <c r="AD121">
        <v>7.2847578758509612E-2</v>
      </c>
      <c r="AE121">
        <v>9.9335375365832354E-2</v>
      </c>
      <c r="AF121">
        <v>0.10790642571508155</v>
      </c>
      <c r="AG121">
        <v>9.970610794846041E-2</v>
      </c>
      <c r="AH121">
        <v>9.3262246393676432E-2</v>
      </c>
      <c r="AI121">
        <v>0.11743791752403011</v>
      </c>
      <c r="AJ121">
        <v>0.10623075448352697</v>
      </c>
      <c r="AK121">
        <v>0.11984681758452154</v>
      </c>
      <c r="AL121">
        <v>0.13120283816630321</v>
      </c>
      <c r="AM121">
        <v>4.5413164428129579E-2</v>
      </c>
      <c r="AN121">
        <v>1.7690814482892128E-2</v>
      </c>
      <c r="AO121">
        <v>8.854576736022142E-2</v>
      </c>
      <c r="AP121">
        <v>0.14049598353546514</v>
      </c>
      <c r="AQ121">
        <v>0.15847715598731066</v>
      </c>
      <c r="AR121">
        <v>9.3884738377833246E-2</v>
      </c>
      <c r="AS121">
        <v>2.6247913943423237E-2</v>
      </c>
    </row>
    <row r="122" spans="3:45" x14ac:dyDescent="0.3">
      <c r="C122" t="s">
        <v>145</v>
      </c>
      <c r="D122">
        <v>2.6704385349599607E-2</v>
      </c>
      <c r="E122">
        <v>2.9194539752385149E-2</v>
      </c>
      <c r="F122">
        <v>3.1330430311684462E-2</v>
      </c>
      <c r="G122">
        <v>1.3170047269739232E-2</v>
      </c>
      <c r="H122">
        <v>1.1089619548824437E-2</v>
      </c>
      <c r="I122">
        <v>1.8860922024318542E-2</v>
      </c>
      <c r="J122">
        <v>1.7291669580238211E-2</v>
      </c>
      <c r="K122">
        <v>1.2001789189060563E-2</v>
      </c>
      <c r="L122">
        <v>2.240899085909949E-2</v>
      </c>
      <c r="M122">
        <v>2.9216295893471207E-2</v>
      </c>
      <c r="N122">
        <v>2.6176866339808907E-2</v>
      </c>
      <c r="O122">
        <v>7.7577071168627512E-2</v>
      </c>
      <c r="P122">
        <v>0.20404099391839844</v>
      </c>
      <c r="Q122">
        <v>3.019763662276128E-2</v>
      </c>
      <c r="R122">
        <v>4.8933061288416208E-2</v>
      </c>
      <c r="S122">
        <v>0.17746284513220706</v>
      </c>
      <c r="T122">
        <v>1.7014035252298094</v>
      </c>
      <c r="U122">
        <v>3.8238307866667932E-3</v>
      </c>
      <c r="V122">
        <v>6.5528380936718242E-2</v>
      </c>
      <c r="W122">
        <v>2.3724337468250142E-2</v>
      </c>
      <c r="X122">
        <v>2.9026269963547658E-3</v>
      </c>
      <c r="Y122">
        <v>0.11846796436404484</v>
      </c>
      <c r="Z122">
        <v>7.1076573038127394E-2</v>
      </c>
      <c r="AA122">
        <v>3.8830473449975179E-2</v>
      </c>
      <c r="AB122">
        <v>0.14253006565838583</v>
      </c>
      <c r="AC122">
        <v>4.1592403474619892E-2</v>
      </c>
      <c r="AD122">
        <v>0.14170093671359704</v>
      </c>
      <c r="AE122">
        <v>3.9837063556172017E-2</v>
      </c>
      <c r="AF122">
        <v>4.6241117155387611E-2</v>
      </c>
      <c r="AG122">
        <v>4.6310510975502948E-2</v>
      </c>
      <c r="AH122">
        <v>4.2413895858298252E-2</v>
      </c>
      <c r="AI122">
        <v>4.2001726369574235E-2</v>
      </c>
      <c r="AJ122">
        <v>3.2056732236697159E-2</v>
      </c>
      <c r="AK122">
        <v>6.4023294025194966E-2</v>
      </c>
      <c r="AL122">
        <v>5.2122198325791631E-2</v>
      </c>
      <c r="AM122">
        <v>1.3335377490814246E-2</v>
      </c>
      <c r="AN122">
        <v>1.3373463087671228E-2</v>
      </c>
      <c r="AO122">
        <v>4.7282490919756497E-2</v>
      </c>
      <c r="AP122">
        <v>7.875032444102209E-2</v>
      </c>
      <c r="AQ122">
        <v>7.6750751937258596E-2</v>
      </c>
      <c r="AR122">
        <v>3.9918140102545421E-2</v>
      </c>
      <c r="AS122">
        <v>1.5977995295891691E-2</v>
      </c>
    </row>
    <row r="123" spans="3:45" x14ac:dyDescent="0.3">
      <c r="C123" t="s">
        <v>146</v>
      </c>
      <c r="D123">
        <v>0.19157129660448127</v>
      </c>
      <c r="E123">
        <v>2.5204798526340506E-2</v>
      </c>
      <c r="F123">
        <v>3.090986806351053E-2</v>
      </c>
      <c r="G123">
        <v>0.14902712646830865</v>
      </c>
      <c r="H123">
        <v>7.7476143535865113E-2</v>
      </c>
      <c r="I123">
        <v>0.19048433325918523</v>
      </c>
      <c r="J123">
        <v>5.0459040006062085E-2</v>
      </c>
      <c r="K123">
        <v>3.4104948290004704E-2</v>
      </c>
      <c r="L123">
        <v>8.3155786844912899E-2</v>
      </c>
      <c r="M123">
        <v>8.0591819109284285E-2</v>
      </c>
      <c r="N123">
        <v>1.4783052554054862E-2</v>
      </c>
      <c r="O123">
        <v>7.4537358180310756E-3</v>
      </c>
      <c r="P123">
        <v>8.8161487946787007E-3</v>
      </c>
      <c r="Q123">
        <v>1.6253468123476059E-2</v>
      </c>
      <c r="R123">
        <v>1.7591224034671522E-2</v>
      </c>
      <c r="S123">
        <v>1.8838762064208002E-2</v>
      </c>
      <c r="T123">
        <v>3.8946766000799607E-3</v>
      </c>
      <c r="U123">
        <v>1.1410497731606168</v>
      </c>
      <c r="V123">
        <v>1.6310854759021859E-2</v>
      </c>
      <c r="W123">
        <v>1.4731301768923698E-2</v>
      </c>
      <c r="X123">
        <v>2.292157275020191E-3</v>
      </c>
      <c r="Y123">
        <v>1.5409851549864196E-2</v>
      </c>
      <c r="Z123">
        <v>1.807483979532774E-2</v>
      </c>
      <c r="AA123">
        <v>1.6318661840287928E-2</v>
      </c>
      <c r="AB123">
        <v>1.6548152352164926E-2</v>
      </c>
      <c r="AC123">
        <v>5.9287592128052756E-3</v>
      </c>
      <c r="AD123">
        <v>1.2292265766306106E-2</v>
      </c>
      <c r="AE123">
        <v>3.4301285421985198E-2</v>
      </c>
      <c r="AF123">
        <v>2.8810180565273204E-2</v>
      </c>
      <c r="AG123">
        <v>1.7544862547779778E-2</v>
      </c>
      <c r="AH123">
        <v>1.5624117735474251E-2</v>
      </c>
      <c r="AI123">
        <v>4.0665543272025262E-2</v>
      </c>
      <c r="AJ123">
        <v>3.2179636491205761E-2</v>
      </c>
      <c r="AK123">
        <v>2.7926357629498542E-2</v>
      </c>
      <c r="AL123">
        <v>5.6583298253666155E-2</v>
      </c>
      <c r="AM123">
        <v>9.1510512296889748E-3</v>
      </c>
      <c r="AN123">
        <v>8.9437241686976202E-3</v>
      </c>
      <c r="AO123">
        <v>1.873579892462467E-2</v>
      </c>
      <c r="AP123">
        <v>2.3699205902046761E-2</v>
      </c>
      <c r="AQ123">
        <v>1.9857224836730927E-2</v>
      </c>
      <c r="AR123">
        <v>1.2412101168340095E-2</v>
      </c>
      <c r="AS123">
        <v>4.8888487854534144E-3</v>
      </c>
    </row>
    <row r="124" spans="3:45" x14ac:dyDescent="0.3">
      <c r="C124" t="s">
        <v>147</v>
      </c>
      <c r="D124">
        <v>6.3498429747186863E-2</v>
      </c>
      <c r="E124">
        <v>6.7788934803052009E-2</v>
      </c>
      <c r="F124">
        <v>7.654985487409606E-2</v>
      </c>
      <c r="G124">
        <v>2.8230611762064813E-2</v>
      </c>
      <c r="H124">
        <v>4.2528719923624954E-2</v>
      </c>
      <c r="I124">
        <v>4.4435853833379835E-2</v>
      </c>
      <c r="J124">
        <v>5.6905914981197049E-2</v>
      </c>
      <c r="K124">
        <v>6.3937896071069686E-2</v>
      </c>
      <c r="L124">
        <v>6.2522158259278815E-2</v>
      </c>
      <c r="M124">
        <v>6.6384965856553235E-2</v>
      </c>
      <c r="N124">
        <v>6.9977429668889896E-2</v>
      </c>
      <c r="O124">
        <v>0.23567814369773848</v>
      </c>
      <c r="P124">
        <v>5.2661910573470722E-2</v>
      </c>
      <c r="Q124">
        <v>0.15205811740022815</v>
      </c>
      <c r="R124">
        <v>8.0423232666205574E-2</v>
      </c>
      <c r="S124">
        <v>6.8704598127255004E-2</v>
      </c>
      <c r="T124">
        <v>6.4263085496355288E-2</v>
      </c>
      <c r="U124">
        <v>1.1849554385105567E-2</v>
      </c>
      <c r="V124">
        <v>1.383633709388167</v>
      </c>
      <c r="W124">
        <v>0.3070617239654802</v>
      </c>
      <c r="X124">
        <v>1.3890847713796848E-2</v>
      </c>
      <c r="Y124">
        <v>0.51984935631880369</v>
      </c>
      <c r="Z124">
        <v>0.20480431356682502</v>
      </c>
      <c r="AA124">
        <v>9.7676107582706576E-2</v>
      </c>
      <c r="AB124">
        <v>0.16354412625971956</v>
      </c>
      <c r="AC124">
        <v>7.719482761660848E-2</v>
      </c>
      <c r="AD124">
        <v>0.2617825126846578</v>
      </c>
      <c r="AE124">
        <v>0.10345374453398977</v>
      </c>
      <c r="AF124">
        <v>0.12574460662242631</v>
      </c>
      <c r="AG124">
        <v>0.13515560792083267</v>
      </c>
      <c r="AH124">
        <v>0.12733060026286092</v>
      </c>
      <c r="AI124">
        <v>0.11147015354307249</v>
      </c>
      <c r="AJ124">
        <v>0.11267313749010785</v>
      </c>
      <c r="AK124">
        <v>0.12316616548467778</v>
      </c>
      <c r="AL124">
        <v>0.12653105543888235</v>
      </c>
      <c r="AM124">
        <v>4.715395903265019E-2</v>
      </c>
      <c r="AN124">
        <v>0.10051239921766865</v>
      </c>
      <c r="AO124">
        <v>8.9449940970679612E-2</v>
      </c>
      <c r="AP124">
        <v>0.21154498243196421</v>
      </c>
      <c r="AQ124">
        <v>0.21475804000100596</v>
      </c>
      <c r="AR124">
        <v>0.12770134159146651</v>
      </c>
      <c r="AS124">
        <v>8.2978617019074927E-2</v>
      </c>
    </row>
    <row r="125" spans="3:45" x14ac:dyDescent="0.3">
      <c r="C125" t="s">
        <v>148</v>
      </c>
      <c r="D125">
        <v>6.9449243067398303E-2</v>
      </c>
      <c r="E125">
        <v>3.1784712759940548E-2</v>
      </c>
      <c r="F125">
        <v>3.3100214879977601E-2</v>
      </c>
      <c r="G125">
        <v>1.708276220143257E-2</v>
      </c>
      <c r="H125">
        <v>6.0489412018325799E-2</v>
      </c>
      <c r="I125">
        <v>4.426815155827455E-2</v>
      </c>
      <c r="J125">
        <v>2.9423122973693649E-2</v>
      </c>
      <c r="K125">
        <v>5.5740757193757096E-2</v>
      </c>
      <c r="L125">
        <v>4.279163569738844E-2</v>
      </c>
      <c r="M125">
        <v>2.7475958203344239E-2</v>
      </c>
      <c r="N125">
        <v>2.6010954611417378E-2</v>
      </c>
      <c r="O125">
        <v>2.5261419808813759E-2</v>
      </c>
      <c r="P125">
        <v>2.376262695705602E-2</v>
      </c>
      <c r="Q125">
        <v>4.6315780983333776E-2</v>
      </c>
      <c r="R125">
        <v>3.0385663429812967E-2</v>
      </c>
      <c r="S125">
        <v>0.17478306734089688</v>
      </c>
      <c r="T125">
        <v>1.7743153484877133E-2</v>
      </c>
      <c r="U125">
        <v>1.9884504143025141E-2</v>
      </c>
      <c r="V125">
        <v>8.8119801429185032E-2</v>
      </c>
      <c r="W125">
        <v>2.0421448754706812</v>
      </c>
      <c r="X125">
        <v>3.6123271367125599E-3</v>
      </c>
      <c r="Y125">
        <v>8.717208471414338E-2</v>
      </c>
      <c r="Z125">
        <v>4.8494890558504714E-2</v>
      </c>
      <c r="AA125">
        <v>4.2785449149787762E-2</v>
      </c>
      <c r="AB125">
        <v>0.16859191350513561</v>
      </c>
      <c r="AC125">
        <v>3.7382893998270904E-2</v>
      </c>
      <c r="AD125">
        <v>9.4943537534932204E-2</v>
      </c>
      <c r="AE125">
        <v>3.9924508477004177E-2</v>
      </c>
      <c r="AF125">
        <v>5.2334020388396456E-2</v>
      </c>
      <c r="AG125">
        <v>6.0383808042410392E-2</v>
      </c>
      <c r="AH125">
        <v>5.7835308409582308E-2</v>
      </c>
      <c r="AI125">
        <v>3.7958344839475272E-2</v>
      </c>
      <c r="AJ125">
        <v>3.1814006576008781E-2</v>
      </c>
      <c r="AK125">
        <v>3.747224620466507E-2</v>
      </c>
      <c r="AL125">
        <v>4.8891810124481433E-2</v>
      </c>
      <c r="AM125">
        <v>1.4195928553724441E-2</v>
      </c>
      <c r="AN125">
        <v>2.4266928618077575E-2</v>
      </c>
      <c r="AO125">
        <v>3.0367290376527408E-2</v>
      </c>
      <c r="AP125">
        <v>9.5372292650865997E-2</v>
      </c>
      <c r="AQ125">
        <v>9.6412000871211864E-2</v>
      </c>
      <c r="AR125">
        <v>6.3001363306959518E-2</v>
      </c>
      <c r="AS125">
        <v>3.6726414849241114E-2</v>
      </c>
    </row>
    <row r="126" spans="3:45" x14ac:dyDescent="0.3">
      <c r="C126" t="s">
        <v>149</v>
      </c>
      <c r="D126">
        <v>2.2472486056479026E-2</v>
      </c>
      <c r="E126">
        <v>2.1602121886061285E-2</v>
      </c>
      <c r="F126">
        <v>2.3775453391679427E-2</v>
      </c>
      <c r="G126">
        <v>9.4455452036636845E-3</v>
      </c>
      <c r="H126">
        <v>1.3151220158891827E-2</v>
      </c>
      <c r="I126">
        <v>1.6136139618141702E-2</v>
      </c>
      <c r="J126">
        <v>1.4342587733300265E-2</v>
      </c>
      <c r="K126">
        <v>1.1996267733579698E-2</v>
      </c>
      <c r="L126">
        <v>1.9211976215564194E-2</v>
      </c>
      <c r="M126">
        <v>2.1481466323476906E-2</v>
      </c>
      <c r="N126">
        <v>7.2117833191155403E-2</v>
      </c>
      <c r="O126">
        <v>0.29299771285380893</v>
      </c>
      <c r="P126">
        <v>1.6804363887858401E-2</v>
      </c>
      <c r="Q126">
        <v>0.18182014537710453</v>
      </c>
      <c r="R126">
        <v>6.4221612398723218E-2</v>
      </c>
      <c r="S126">
        <v>4.575968872608932E-2</v>
      </c>
      <c r="T126">
        <v>1.5111415869452884E-2</v>
      </c>
      <c r="U126">
        <v>4.9852220664499888E-3</v>
      </c>
      <c r="V126">
        <v>2.7235292298620997E-2</v>
      </c>
      <c r="W126">
        <v>0.2043971755702936</v>
      </c>
      <c r="X126">
        <v>1.2063272770653151</v>
      </c>
      <c r="Y126">
        <v>0.27850286927525864</v>
      </c>
      <c r="Z126">
        <v>7.0532029901172466E-2</v>
      </c>
      <c r="AA126">
        <v>3.6892737489634744E-2</v>
      </c>
      <c r="AB126">
        <v>7.9129511212956069E-2</v>
      </c>
      <c r="AC126">
        <v>3.7655467784882386E-2</v>
      </c>
      <c r="AD126">
        <v>0.16215699959891905</v>
      </c>
      <c r="AE126">
        <v>3.3389820074221303E-2</v>
      </c>
      <c r="AF126">
        <v>3.5787242983432846E-2</v>
      </c>
      <c r="AG126">
        <v>3.3165819402864651E-2</v>
      </c>
      <c r="AH126">
        <v>3.118968514035891E-2</v>
      </c>
      <c r="AI126">
        <v>4.2297319010249038E-2</v>
      </c>
      <c r="AJ126">
        <v>2.7656496379331302E-2</v>
      </c>
      <c r="AK126">
        <v>3.8253180142938319E-2</v>
      </c>
      <c r="AL126">
        <v>4.2380003554098974E-2</v>
      </c>
      <c r="AM126">
        <v>1.0840014777082588E-2</v>
      </c>
      <c r="AN126">
        <v>1.1736541184994296E-2</v>
      </c>
      <c r="AO126">
        <v>2.3111891932428852E-2</v>
      </c>
      <c r="AP126">
        <v>4.9835234873764525E-2</v>
      </c>
      <c r="AQ126">
        <v>5.0599157251733029E-2</v>
      </c>
      <c r="AR126">
        <v>3.1358433260575011E-2</v>
      </c>
      <c r="AS126">
        <v>1.4057733762115514E-2</v>
      </c>
    </row>
    <row r="127" spans="3:45" x14ac:dyDescent="0.3">
      <c r="C127" t="s">
        <v>150</v>
      </c>
      <c r="D127">
        <v>1.7635776581624258E-2</v>
      </c>
      <c r="E127">
        <v>1.9130497833085184E-2</v>
      </c>
      <c r="F127">
        <v>2.1719164824674005E-2</v>
      </c>
      <c r="G127">
        <v>8.0537005063163695E-3</v>
      </c>
      <c r="H127">
        <v>9.3716158013540073E-3</v>
      </c>
      <c r="I127">
        <v>1.2605427529642324E-2</v>
      </c>
      <c r="J127">
        <v>1.3468501131096487E-2</v>
      </c>
      <c r="K127">
        <v>8.4160073369884923E-3</v>
      </c>
      <c r="L127">
        <v>1.7201549906574048E-2</v>
      </c>
      <c r="M127">
        <v>2.0143767202576292E-2</v>
      </c>
      <c r="N127">
        <v>1.4737570665273727E-2</v>
      </c>
      <c r="O127">
        <v>1.3768328789193637E-2</v>
      </c>
      <c r="P127">
        <v>1.2918646122817025E-2</v>
      </c>
      <c r="Q127">
        <v>2.081561144750587E-2</v>
      </c>
      <c r="R127">
        <v>1.6238273864898969E-2</v>
      </c>
      <c r="S127">
        <v>1.6394783870574491E-2</v>
      </c>
      <c r="T127">
        <v>1.6047283795849989E-2</v>
      </c>
      <c r="U127">
        <v>2.9470257576822922E-3</v>
      </c>
      <c r="V127">
        <v>6.4412699481309404E-3</v>
      </c>
      <c r="W127">
        <v>7.6356099729670363E-2</v>
      </c>
      <c r="X127">
        <v>2.0657348776487875E-3</v>
      </c>
      <c r="Y127">
        <v>2.1728811094018385</v>
      </c>
      <c r="Z127">
        <v>5.4661087759793878E-2</v>
      </c>
      <c r="AA127">
        <v>2.971416537097403E-2</v>
      </c>
      <c r="AB127">
        <v>4.7133660883939936E-2</v>
      </c>
      <c r="AC127">
        <v>4.3408158524231466E-2</v>
      </c>
      <c r="AD127">
        <v>0.5311457428467603</v>
      </c>
      <c r="AE127">
        <v>2.9203049901366001E-2</v>
      </c>
      <c r="AF127">
        <v>3.610922202279912E-2</v>
      </c>
      <c r="AG127">
        <v>3.9408206480433722E-2</v>
      </c>
      <c r="AH127">
        <v>3.7916899695320215E-2</v>
      </c>
      <c r="AI127">
        <v>2.8544808408761065E-2</v>
      </c>
      <c r="AJ127">
        <v>2.1406554156122425E-2</v>
      </c>
      <c r="AK127">
        <v>2.2879113573820248E-2</v>
      </c>
      <c r="AL127">
        <v>3.7480485907736644E-2</v>
      </c>
      <c r="AM127">
        <v>1.0604692982414139E-2</v>
      </c>
      <c r="AN127">
        <v>1.5081370723175969E-2</v>
      </c>
      <c r="AO127">
        <v>2.2198781612684394E-2</v>
      </c>
      <c r="AP127">
        <v>6.79842688772863E-2</v>
      </c>
      <c r="AQ127">
        <v>5.7286466501187856E-2</v>
      </c>
      <c r="AR127">
        <v>4.2773758853708363E-2</v>
      </c>
      <c r="AS127">
        <v>1.6899871309858667E-2</v>
      </c>
    </row>
    <row r="128" spans="3:45" x14ac:dyDescent="0.3">
      <c r="C128" t="s">
        <v>151</v>
      </c>
      <c r="D128">
        <v>0.11486830792358479</v>
      </c>
      <c r="E128">
        <v>0.10575578948462927</v>
      </c>
      <c r="F128">
        <v>0.10355672333653591</v>
      </c>
      <c r="G128">
        <v>2.9304914442698188E-2</v>
      </c>
      <c r="H128">
        <v>4.6348163838926724E-2</v>
      </c>
      <c r="I128">
        <v>5.7951540287235648E-2</v>
      </c>
      <c r="J128">
        <v>5.2089210111022945E-2</v>
      </c>
      <c r="K128">
        <v>3.7565840564622498E-2</v>
      </c>
      <c r="L128">
        <v>6.8274715543277825E-2</v>
      </c>
      <c r="M128">
        <v>7.3176220063616099E-2</v>
      </c>
      <c r="N128">
        <v>7.4968853509562311E-2</v>
      </c>
      <c r="O128">
        <v>0.29098735987167462</v>
      </c>
      <c r="P128">
        <v>4.9055210791034157E-2</v>
      </c>
      <c r="Q128">
        <v>2.5715438354003903E-2</v>
      </c>
      <c r="R128">
        <v>0.10550942710478299</v>
      </c>
      <c r="S128">
        <v>5.8953915126938414E-2</v>
      </c>
      <c r="T128">
        <v>5.092386944517447E-2</v>
      </c>
      <c r="U128">
        <v>2.2673800885832807E-2</v>
      </c>
      <c r="V128">
        <v>1.5276406023285399E-2</v>
      </c>
      <c r="W128">
        <v>8.3806078974914197E-2</v>
      </c>
      <c r="X128">
        <v>1.7225795276490929E-2</v>
      </c>
      <c r="Y128">
        <v>0.12171983772019912</v>
      </c>
      <c r="Z128">
        <v>2.1559522558424944</v>
      </c>
      <c r="AA128">
        <v>0.10497562947556292</v>
      </c>
      <c r="AB128">
        <v>0.1080713653939368</v>
      </c>
      <c r="AC128">
        <v>0.25981056747471304</v>
      </c>
      <c r="AD128">
        <v>0.15822516873199782</v>
      </c>
      <c r="AE128">
        <v>0.11574736126959154</v>
      </c>
      <c r="AF128">
        <v>0.135200512677662</v>
      </c>
      <c r="AG128">
        <v>0.13870652064443381</v>
      </c>
      <c r="AH128">
        <v>0.13051862602851044</v>
      </c>
      <c r="AI128">
        <v>0.12776761859799712</v>
      </c>
      <c r="AJ128">
        <v>0.12325160171730958</v>
      </c>
      <c r="AK128">
        <v>0.12381209095547584</v>
      </c>
      <c r="AL128">
        <v>0.14636805118868601</v>
      </c>
      <c r="AM128">
        <v>5.0777705895760916E-2</v>
      </c>
      <c r="AN128">
        <v>7.5035861876447937E-2</v>
      </c>
      <c r="AO128">
        <v>8.577017715783819E-2</v>
      </c>
      <c r="AP128">
        <v>0.22221851809041623</v>
      </c>
      <c r="AQ128">
        <v>0.21660008624855429</v>
      </c>
      <c r="AR128">
        <v>0.13244931787260014</v>
      </c>
      <c r="AS128">
        <v>6.9809653092020627E-2</v>
      </c>
    </row>
    <row r="129" spans="3:45" x14ac:dyDescent="0.3">
      <c r="C129" t="s">
        <v>152</v>
      </c>
      <c r="D129">
        <v>3.6476606559636155E-4</v>
      </c>
      <c r="E129">
        <v>3.4102147918934857E-4</v>
      </c>
      <c r="F129">
        <v>3.3793289769600969E-4</v>
      </c>
      <c r="G129">
        <v>9.7304368734630559E-5</v>
      </c>
      <c r="H129">
        <v>1.4966237871697486E-4</v>
      </c>
      <c r="I129">
        <v>1.8813942105427471E-4</v>
      </c>
      <c r="J129">
        <v>1.7366227760064239E-4</v>
      </c>
      <c r="K129">
        <v>1.2398796784815841E-4</v>
      </c>
      <c r="L129">
        <v>2.2605859940701172E-4</v>
      </c>
      <c r="M129">
        <v>2.4292583827317463E-4</v>
      </c>
      <c r="N129">
        <v>2.4152165816406101E-4</v>
      </c>
      <c r="O129">
        <v>8.9848651391394026E-4</v>
      </c>
      <c r="P129">
        <v>1.626030045244306E-4</v>
      </c>
      <c r="Q129">
        <v>8.9801395469197337E-5</v>
      </c>
      <c r="R129">
        <v>3.3162454517699771E-4</v>
      </c>
      <c r="S129">
        <v>1.8645943663965852E-4</v>
      </c>
      <c r="T129">
        <v>1.6242820786715152E-4</v>
      </c>
      <c r="U129">
        <v>7.081739540047218E-5</v>
      </c>
      <c r="V129">
        <v>1.4621099912101715E-4</v>
      </c>
      <c r="W129">
        <v>2.7680077562502174E-4</v>
      </c>
      <c r="X129">
        <v>5.4219576472518921E-5</v>
      </c>
      <c r="Y129">
        <v>4.0985964124415228E-4</v>
      </c>
      <c r="Z129">
        <v>6.5243130447786559E-3</v>
      </c>
      <c r="AA129">
        <v>2.0003462122986697</v>
      </c>
      <c r="AB129">
        <v>3.6330866198856754E-4</v>
      </c>
      <c r="AC129">
        <v>7.9621732165276789E-4</v>
      </c>
      <c r="AD129">
        <v>1.3733717419619805E-3</v>
      </c>
      <c r="AE129">
        <v>3.8434517914928733E-4</v>
      </c>
      <c r="AF129">
        <v>4.5150908866873734E-4</v>
      </c>
      <c r="AG129">
        <v>4.6605234885896808E-4</v>
      </c>
      <c r="AH129">
        <v>4.3981768577620563E-4</v>
      </c>
      <c r="AI129">
        <v>4.2070673192993535E-4</v>
      </c>
      <c r="AJ129">
        <v>4.0327346746787566E-4</v>
      </c>
      <c r="AK129">
        <v>4.0299273843808918E-4</v>
      </c>
      <c r="AL129">
        <v>4.8667163511709573E-4</v>
      </c>
      <c r="AM129">
        <v>1.6785555313054111E-4</v>
      </c>
      <c r="AN129">
        <v>2.3954067725330742E-4</v>
      </c>
      <c r="AO129">
        <v>2.8821207804249259E-4</v>
      </c>
      <c r="AP129">
        <v>7.39344264872938E-4</v>
      </c>
      <c r="AQ129">
        <v>7.2637475792556433E-4</v>
      </c>
      <c r="AR129">
        <v>4.5187616110117226E-4</v>
      </c>
      <c r="AS129">
        <v>2.3409526096312646E-4</v>
      </c>
    </row>
    <row r="130" spans="3:45" x14ac:dyDescent="0.3">
      <c r="C130" t="s">
        <v>153</v>
      </c>
      <c r="D130">
        <v>1.2061358522373786E-2</v>
      </c>
      <c r="E130">
        <v>1.2905283531463628E-2</v>
      </c>
      <c r="F130">
        <v>1.4464524782428548E-2</v>
      </c>
      <c r="G130">
        <v>7.681882919967091E-2</v>
      </c>
      <c r="H130">
        <v>5.5528399180776698E-3</v>
      </c>
      <c r="I130">
        <v>7.7856732550897357E-3</v>
      </c>
      <c r="J130">
        <v>9.1921846608721495E-3</v>
      </c>
      <c r="K130">
        <v>5.0607366268652651E-3</v>
      </c>
      <c r="L130">
        <v>1.1208593400774475E-2</v>
      </c>
      <c r="M130">
        <v>1.1996556577996904E-2</v>
      </c>
      <c r="N130">
        <v>1.9088135730723658E-2</v>
      </c>
      <c r="O130">
        <v>1.7555128401845962E-2</v>
      </c>
      <c r="P130">
        <v>8.4922020655948914E-3</v>
      </c>
      <c r="Q130">
        <v>1.0721245731910382E-2</v>
      </c>
      <c r="R130">
        <v>1.0385020579120585E-2</v>
      </c>
      <c r="S130">
        <v>6.0718358768822346E-3</v>
      </c>
      <c r="T130">
        <v>5.3682896541663418E-3</v>
      </c>
      <c r="U130">
        <v>2.1732807579573393E-3</v>
      </c>
      <c r="V130">
        <v>1.8992319380477618E-3</v>
      </c>
      <c r="W130">
        <v>6.8270123634950452E-3</v>
      </c>
      <c r="X130">
        <v>1.5967347717171911E-3</v>
      </c>
      <c r="Y130">
        <v>1.4680887690570779E-2</v>
      </c>
      <c r="Z130">
        <v>9.1355665823303164E-2</v>
      </c>
      <c r="AA130">
        <v>2.1373884967933129E-2</v>
      </c>
      <c r="AB130">
        <v>2.0764214222407005</v>
      </c>
      <c r="AC130">
        <v>5.9393133883742684E-2</v>
      </c>
      <c r="AD130">
        <v>2.1714703796318048E-2</v>
      </c>
      <c r="AE130">
        <v>1.6901497308268492E-2</v>
      </c>
      <c r="AF130">
        <v>2.5355562719876636E-2</v>
      </c>
      <c r="AG130">
        <v>3.3180266820815839E-2</v>
      </c>
      <c r="AH130">
        <v>3.2071809612962889E-2</v>
      </c>
      <c r="AI130">
        <v>1.5298541057210603E-2</v>
      </c>
      <c r="AJ130">
        <v>1.2267900875622455E-2</v>
      </c>
      <c r="AK130">
        <v>1.689769858653227E-2</v>
      </c>
      <c r="AL130">
        <v>1.7686451718946249E-2</v>
      </c>
      <c r="AM130">
        <v>6.4473249511592598E-3</v>
      </c>
      <c r="AN130">
        <v>3.9545028213616752E-2</v>
      </c>
      <c r="AO130">
        <v>1.5660829661162088E-2</v>
      </c>
      <c r="AP130">
        <v>4.439225243649509E-2</v>
      </c>
      <c r="AQ130">
        <v>5.6917149116138634E-2</v>
      </c>
      <c r="AR130">
        <v>3.3297281925159586E-2</v>
      </c>
      <c r="AS130">
        <v>2.6694710965857418E-2</v>
      </c>
    </row>
    <row r="131" spans="3:45" x14ac:dyDescent="0.3">
      <c r="C131" t="s">
        <v>154</v>
      </c>
      <c r="D131">
        <v>5.9594300847904097E-2</v>
      </c>
      <c r="E131">
        <v>5.8830057066763919E-2</v>
      </c>
      <c r="F131">
        <v>6.3370763319327089E-2</v>
      </c>
      <c r="G131">
        <v>2.4508866755401006E-2</v>
      </c>
      <c r="H131">
        <v>2.7487455762455853E-2</v>
      </c>
      <c r="I131">
        <v>6.6768781641508998E-2</v>
      </c>
      <c r="J131">
        <v>3.8022758309932819E-2</v>
      </c>
      <c r="K131">
        <v>2.4605880899298035E-2</v>
      </c>
      <c r="L131">
        <v>4.7964061522744739E-2</v>
      </c>
      <c r="M131">
        <v>5.1321962642551511E-2</v>
      </c>
      <c r="N131">
        <v>5.8564303537077159E-2</v>
      </c>
      <c r="O131">
        <v>0.25893283609163753</v>
      </c>
      <c r="P131">
        <v>4.2943121120950063E-2</v>
      </c>
      <c r="Q131">
        <v>4.584602642412406E-2</v>
      </c>
      <c r="R131">
        <v>0.11297105880332732</v>
      </c>
      <c r="S131">
        <v>9.4447619084490703E-2</v>
      </c>
      <c r="T131">
        <v>5.016069042449868E-2</v>
      </c>
      <c r="U131">
        <v>1.9927481694175714E-2</v>
      </c>
      <c r="V131">
        <v>2.6450418013352399E-2</v>
      </c>
      <c r="W131">
        <v>0.13241516447753424</v>
      </c>
      <c r="X131">
        <v>1.129157908963601E-2</v>
      </c>
      <c r="Y131">
        <v>0.3737782078788236</v>
      </c>
      <c r="Z131">
        <v>0.51858184054773271</v>
      </c>
      <c r="AA131">
        <v>0.10841416075101042</v>
      </c>
      <c r="AB131">
        <v>0.14836084251327247</v>
      </c>
      <c r="AC131">
        <v>2.4060092891974385</v>
      </c>
      <c r="AD131">
        <v>0.29961212782372404</v>
      </c>
      <c r="AE131">
        <v>7.5395543028540693E-2</v>
      </c>
      <c r="AF131">
        <v>0.10225733187328709</v>
      </c>
      <c r="AG131">
        <v>0.11934396813788818</v>
      </c>
      <c r="AH131">
        <v>0.10950793979008966</v>
      </c>
      <c r="AI131">
        <v>7.4982932274657757E-2</v>
      </c>
      <c r="AJ131">
        <v>6.0907781005052057E-2</v>
      </c>
      <c r="AK131">
        <v>8.2061974640852492E-2</v>
      </c>
      <c r="AL131">
        <v>8.5657375899609214E-2</v>
      </c>
      <c r="AM131">
        <v>2.4581815571566943E-2</v>
      </c>
      <c r="AN131">
        <v>2.9299197292513346E-2</v>
      </c>
      <c r="AO131">
        <v>5.8317170324127504E-2</v>
      </c>
      <c r="AP131">
        <v>0.18568770787768168</v>
      </c>
      <c r="AQ131">
        <v>0.23589752154979532</v>
      </c>
      <c r="AR131">
        <v>9.8980518231949255E-2</v>
      </c>
      <c r="AS131">
        <v>5.7375052353460118E-2</v>
      </c>
    </row>
    <row r="132" spans="3:45" x14ac:dyDescent="0.3">
      <c r="C132" t="s">
        <v>155</v>
      </c>
      <c r="D132">
        <v>3.2777848160939656E-2</v>
      </c>
      <c r="E132">
        <v>4.0828844312855224E-2</v>
      </c>
      <c r="F132">
        <v>4.7686257215651881E-2</v>
      </c>
      <c r="G132">
        <v>1.6327593746676857E-2</v>
      </c>
      <c r="H132">
        <v>1.6213290828506598E-2</v>
      </c>
      <c r="I132">
        <v>2.4126773558507539E-2</v>
      </c>
      <c r="J132">
        <v>2.9543861692307421E-2</v>
      </c>
      <c r="K132">
        <v>1.447830608204145E-2</v>
      </c>
      <c r="L132">
        <v>3.7078897127830787E-2</v>
      </c>
      <c r="M132">
        <v>4.1350019887382822E-2</v>
      </c>
      <c r="N132">
        <v>2.4706727411587703E-2</v>
      </c>
      <c r="O132">
        <v>1.0201708172255495E-2</v>
      </c>
      <c r="P132">
        <v>2.5756675302624526E-2</v>
      </c>
      <c r="Q132">
        <v>3.1926894385129914E-3</v>
      </c>
      <c r="R132">
        <v>1.8308232948709577E-2</v>
      </c>
      <c r="S132">
        <v>8.9468531072460292E-3</v>
      </c>
      <c r="T132">
        <v>1.0114153245002753E-2</v>
      </c>
      <c r="U132">
        <v>3.7980779249890775E-3</v>
      </c>
      <c r="V132">
        <v>1.8084546939277344E-3</v>
      </c>
      <c r="W132">
        <v>4.9402497067595969E-3</v>
      </c>
      <c r="X132">
        <v>3.0429582924922107E-3</v>
      </c>
      <c r="Y132">
        <v>1.3129441470807903E-2</v>
      </c>
      <c r="Z132">
        <v>2.3918231727687929E-2</v>
      </c>
      <c r="AA132">
        <v>5.3537544088823705E-2</v>
      </c>
      <c r="AB132">
        <v>6.0679479077793023E-2</v>
      </c>
      <c r="AC132">
        <v>1.750840499822294E-2</v>
      </c>
      <c r="AD132">
        <v>2.0669229335862607</v>
      </c>
      <c r="AE132">
        <v>6.5890544986306906E-2</v>
      </c>
      <c r="AF132">
        <v>8.218480695683511E-2</v>
      </c>
      <c r="AG132">
        <v>8.9952132550322306E-2</v>
      </c>
      <c r="AH132">
        <v>8.762296441639425E-2</v>
      </c>
      <c r="AI132">
        <v>6.4827887912726451E-2</v>
      </c>
      <c r="AJ132">
        <v>5.5629476982276833E-2</v>
      </c>
      <c r="AK132">
        <v>4.9213362474992431E-2</v>
      </c>
      <c r="AL132">
        <v>8.5575947589815515E-2</v>
      </c>
      <c r="AM132">
        <v>2.6829444325353509E-2</v>
      </c>
      <c r="AN132">
        <v>1.4399128348648815E-2</v>
      </c>
      <c r="AO132">
        <v>5.468796674662979E-2</v>
      </c>
      <c r="AP132">
        <v>0.12774253799745866</v>
      </c>
      <c r="AQ132">
        <v>0.13654491160996982</v>
      </c>
      <c r="AR132">
        <v>0.10225268120480148</v>
      </c>
      <c r="AS132">
        <v>4.1647925869063296E-2</v>
      </c>
    </row>
    <row r="133" spans="3:45" x14ac:dyDescent="0.3">
      <c r="C133" t="s">
        <v>113</v>
      </c>
      <c r="D133">
        <v>0.27746594794834017</v>
      </c>
      <c r="E133">
        <v>0.42998310486905283</v>
      </c>
      <c r="F133">
        <v>0.49181552794125927</v>
      </c>
      <c r="G133">
        <v>8.9581439157293635E-2</v>
      </c>
      <c r="H133">
        <v>0.13430912810871617</v>
      </c>
      <c r="I133">
        <v>0.35098735162023381</v>
      </c>
      <c r="J133">
        <v>0.17823848253882624</v>
      </c>
      <c r="K133">
        <v>8.6117897717344183E-2</v>
      </c>
      <c r="L133">
        <v>0.35224432860161847</v>
      </c>
      <c r="M133">
        <v>0.39183596786467978</v>
      </c>
      <c r="N133">
        <v>0.18790754878387217</v>
      </c>
      <c r="O133">
        <v>4.8384461055197184E-2</v>
      </c>
      <c r="P133">
        <v>0.15159970079154828</v>
      </c>
      <c r="Q133">
        <v>5.9692765675351204E-3</v>
      </c>
      <c r="R133">
        <v>0.10153653008310931</v>
      </c>
      <c r="S133">
        <v>2.9768260216766047E-2</v>
      </c>
      <c r="T133">
        <v>2.1921534767594886E-2</v>
      </c>
      <c r="U133">
        <v>7.5664765682078297E-3</v>
      </c>
      <c r="V133">
        <v>3.3025075651728526E-3</v>
      </c>
      <c r="W133">
        <v>9.3731561071292765E-3</v>
      </c>
      <c r="X133">
        <v>6.8276144983805617E-3</v>
      </c>
      <c r="Y133">
        <v>2.1899948431557653E-2</v>
      </c>
      <c r="Z133">
        <v>4.3652572419167181E-2</v>
      </c>
      <c r="AA133">
        <v>0.10410720094208833</v>
      </c>
      <c r="AB133">
        <v>0.15114259983537517</v>
      </c>
      <c r="AC133">
        <v>2.4479832518601172E-2</v>
      </c>
      <c r="AD133">
        <v>4.7398268302410999E-2</v>
      </c>
      <c r="AE133">
        <v>1.13889185360147</v>
      </c>
      <c r="AF133">
        <v>0.11679763774474705</v>
      </c>
      <c r="AG133">
        <v>7.1508742566242178E-2</v>
      </c>
      <c r="AH133">
        <v>6.3860667331441717E-2</v>
      </c>
      <c r="AI133">
        <v>0.18182293475786329</v>
      </c>
      <c r="AJ133">
        <v>0.11900294467478605</v>
      </c>
      <c r="AK133">
        <v>0.11733543114771582</v>
      </c>
      <c r="AL133">
        <v>0.21379960934728942</v>
      </c>
      <c r="AM133">
        <v>2.8867462107625034E-2</v>
      </c>
      <c r="AN133">
        <v>3.9015512848199735E-2</v>
      </c>
      <c r="AO133">
        <v>6.4923853151984207E-2</v>
      </c>
      <c r="AP133">
        <v>0.10642435685033494</v>
      </c>
      <c r="AQ133">
        <v>8.2492018227983091E-2</v>
      </c>
      <c r="AR133">
        <v>4.9840055874319368E-2</v>
      </c>
      <c r="AS133">
        <v>1.7924564545184155E-2</v>
      </c>
    </row>
    <row r="134" spans="3:45" x14ac:dyDescent="0.3">
      <c r="C134" t="s">
        <v>114</v>
      </c>
      <c r="D134">
        <v>0.20569845191497901</v>
      </c>
      <c r="E134">
        <v>0.24462921261091372</v>
      </c>
      <c r="F134">
        <v>0.2600851054686939</v>
      </c>
      <c r="G134">
        <v>0.10559746386506834</v>
      </c>
      <c r="H134">
        <v>0.10901130454234408</v>
      </c>
      <c r="I134">
        <v>6.36363130666492E-2</v>
      </c>
      <c r="J134">
        <v>0.20270527235561314</v>
      </c>
      <c r="K134">
        <v>9.8219092275950479E-2</v>
      </c>
      <c r="L134">
        <v>0.15765262938892297</v>
      </c>
      <c r="M134">
        <v>0.2546465343452734</v>
      </c>
      <c r="N134">
        <v>0.13545364755128131</v>
      </c>
      <c r="O134">
        <v>5.5571730390818842E-2</v>
      </c>
      <c r="P134">
        <v>0.11521860389423674</v>
      </c>
      <c r="Q134">
        <v>1.6130933692771233E-2</v>
      </c>
      <c r="R134">
        <v>8.1308947355454728E-2</v>
      </c>
      <c r="S134">
        <v>5.2874616278772851E-2</v>
      </c>
      <c r="T134">
        <v>4.5297138353962998E-2</v>
      </c>
      <c r="U134">
        <v>1.668095947665995E-2</v>
      </c>
      <c r="V134">
        <v>7.0398816297435485E-3</v>
      </c>
      <c r="W134">
        <v>1.7246258744742123E-2</v>
      </c>
      <c r="X134">
        <v>1.8609985661040471E-2</v>
      </c>
      <c r="Y134">
        <v>4.3942704710936628E-2</v>
      </c>
      <c r="Z134">
        <v>0.10796150020167079</v>
      </c>
      <c r="AA134">
        <v>0.35486586119608748</v>
      </c>
      <c r="AB134">
        <v>0.26760960541489159</v>
      </c>
      <c r="AC134">
        <v>4.3145468557744003E-2</v>
      </c>
      <c r="AD134">
        <v>8.1383642516218671E-2</v>
      </c>
      <c r="AE134">
        <v>9.1676599144396284E-2</v>
      </c>
      <c r="AF134">
        <v>1.0809396482152946</v>
      </c>
      <c r="AG134">
        <v>5.503496885163113E-2</v>
      </c>
      <c r="AH134">
        <v>4.985561583688429E-2</v>
      </c>
      <c r="AI134">
        <v>0.12103642268651722</v>
      </c>
      <c r="AJ134">
        <v>8.2767903491375805E-2</v>
      </c>
      <c r="AK134">
        <v>8.2782567092288373E-2</v>
      </c>
      <c r="AL134">
        <v>0.13503194252348688</v>
      </c>
      <c r="AM134">
        <v>2.1978574668573427E-2</v>
      </c>
      <c r="AN134">
        <v>2.7536035005340288E-2</v>
      </c>
      <c r="AO134">
        <v>4.7598912635595673E-2</v>
      </c>
      <c r="AP134">
        <v>8.1188983032571327E-2</v>
      </c>
      <c r="AQ134">
        <v>7.0423071054522085E-2</v>
      </c>
      <c r="AR134">
        <v>4.1885063363636815E-2</v>
      </c>
      <c r="AS134">
        <v>1.7282440592100257E-2</v>
      </c>
    </row>
    <row r="135" spans="3:45" x14ac:dyDescent="0.3">
      <c r="C135" t="s">
        <v>115</v>
      </c>
      <c r="D135">
        <v>4.0317362140097866E-2</v>
      </c>
      <c r="E135">
        <v>2.5138040876439206E-2</v>
      </c>
      <c r="F135">
        <v>3.170633624535249E-2</v>
      </c>
      <c r="G135">
        <v>3.1858220255351642E-2</v>
      </c>
      <c r="H135">
        <v>1.9482803268937077E-2</v>
      </c>
      <c r="I135">
        <v>2.0262166084772978E-2</v>
      </c>
      <c r="J135">
        <v>5.4312220445582107E-2</v>
      </c>
      <c r="K135">
        <v>2.7347319878839486E-2</v>
      </c>
      <c r="L135">
        <v>5.8899978320858463E-2</v>
      </c>
      <c r="M135">
        <v>4.4549638914495343E-2</v>
      </c>
      <c r="N135">
        <v>3.6120758300343982E-2</v>
      </c>
      <c r="O135">
        <v>2.3183384106998016E-2</v>
      </c>
      <c r="P135">
        <v>6.6007395834697752E-2</v>
      </c>
      <c r="Q135">
        <v>1.1019548857068035E-2</v>
      </c>
      <c r="R135">
        <v>2.4478579177299731E-2</v>
      </c>
      <c r="S135">
        <v>2.6708468855889206E-2</v>
      </c>
      <c r="T135">
        <v>3.6557535790782671E-2</v>
      </c>
      <c r="U135">
        <v>2.1674531950537177E-2</v>
      </c>
      <c r="V135">
        <v>5.5364625112502589E-3</v>
      </c>
      <c r="W135">
        <v>2.1596466306153615E-2</v>
      </c>
      <c r="X135">
        <v>8.0601152963755435E-3</v>
      </c>
      <c r="Y135">
        <v>2.9965924369016614E-2</v>
      </c>
      <c r="Z135">
        <v>7.6108660771109754E-2</v>
      </c>
      <c r="AA135">
        <v>0.1282353098113562</v>
      </c>
      <c r="AB135">
        <v>0.11685243682349479</v>
      </c>
      <c r="AC135">
        <v>6.5448278124455903E-2</v>
      </c>
      <c r="AD135">
        <v>0.1112313149365967</v>
      </c>
      <c r="AE135">
        <v>2.6195455154391145E-2</v>
      </c>
      <c r="AF135">
        <v>2.6420850532774997E-2</v>
      </c>
      <c r="AG135">
        <v>1.0227061808546569</v>
      </c>
      <c r="AH135">
        <v>2.1112625431392206E-2</v>
      </c>
      <c r="AI135">
        <v>3.0436939577930422E-2</v>
      </c>
      <c r="AJ135">
        <v>2.2579088677244563E-2</v>
      </c>
      <c r="AK135">
        <v>2.3520567629938396E-2</v>
      </c>
      <c r="AL135">
        <v>3.7942787490145707E-2</v>
      </c>
      <c r="AM135">
        <v>7.741232036637292E-3</v>
      </c>
      <c r="AN135">
        <v>1.0470519289449851E-2</v>
      </c>
      <c r="AO135">
        <v>1.6216532733090247E-2</v>
      </c>
      <c r="AP135">
        <v>3.3109730529810033E-2</v>
      </c>
      <c r="AQ135">
        <v>3.3705050237765107E-2</v>
      </c>
      <c r="AR135">
        <v>2.0215662500689117E-2</v>
      </c>
      <c r="AS135">
        <v>9.1870086977968307E-3</v>
      </c>
    </row>
    <row r="136" spans="3:45" x14ac:dyDescent="0.3">
      <c r="C136" t="s">
        <v>116</v>
      </c>
      <c r="D136">
        <v>2.714125972485271E-2</v>
      </c>
      <c r="E136">
        <v>1.7169118434998087E-2</v>
      </c>
      <c r="F136">
        <v>4.6739252421776484E-2</v>
      </c>
      <c r="G136">
        <v>2.6100676917482017E-2</v>
      </c>
      <c r="H136">
        <v>9.6625548373822073E-3</v>
      </c>
      <c r="I136">
        <v>1.2779936127509309E-2</v>
      </c>
      <c r="J136">
        <v>3.7770207463606313E-2</v>
      </c>
      <c r="K136">
        <v>1.9040372161334026E-2</v>
      </c>
      <c r="L136">
        <v>5.9112573356495376E-2</v>
      </c>
      <c r="M136">
        <v>2.0252954248141653E-2</v>
      </c>
      <c r="N136">
        <v>3.0954689685518316E-2</v>
      </c>
      <c r="O136">
        <v>1.9410893674831078E-2</v>
      </c>
      <c r="P136">
        <v>6.271584131609774E-2</v>
      </c>
      <c r="Q136">
        <v>8.3581197053409564E-3</v>
      </c>
      <c r="R136">
        <v>2.4125974149716064E-2</v>
      </c>
      <c r="S136">
        <v>2.0932724798320479E-2</v>
      </c>
      <c r="T136">
        <v>3.7372348467147473E-2</v>
      </c>
      <c r="U136">
        <v>7.0792922128171927E-3</v>
      </c>
      <c r="V136">
        <v>4.2797787386777185E-3</v>
      </c>
      <c r="W136">
        <v>1.5070389649413166E-2</v>
      </c>
      <c r="X136">
        <v>1.0223179923901119E-2</v>
      </c>
      <c r="Y136">
        <v>3.8701863722497613E-2</v>
      </c>
      <c r="Z136">
        <v>6.2623290253759054E-2</v>
      </c>
      <c r="AA136">
        <v>0.18171825603851796</v>
      </c>
      <c r="AB136">
        <v>0.21949859565815957</v>
      </c>
      <c r="AC136">
        <v>6.1544917843248594E-2</v>
      </c>
      <c r="AD136">
        <v>0.17024555699512017</v>
      </c>
      <c r="AE136">
        <v>2.4325347218279229E-2</v>
      </c>
      <c r="AF136">
        <v>2.58831518682337E-2</v>
      </c>
      <c r="AG136">
        <v>2.3992468650609153E-2</v>
      </c>
      <c r="AH136">
        <v>1.0225266212431436</v>
      </c>
      <c r="AI136">
        <v>2.6811659613290739E-2</v>
      </c>
      <c r="AJ136">
        <v>2.0006777929835521E-2</v>
      </c>
      <c r="AK136">
        <v>2.188351370834965E-2</v>
      </c>
      <c r="AL136">
        <v>3.4732523704131539E-2</v>
      </c>
      <c r="AM136">
        <v>7.5909348156479924E-3</v>
      </c>
      <c r="AN136">
        <v>1.1603908295714465E-2</v>
      </c>
      <c r="AO136">
        <v>1.6082674011060064E-2</v>
      </c>
      <c r="AP136">
        <v>3.5248074445014488E-2</v>
      </c>
      <c r="AQ136">
        <v>3.6323084250544778E-2</v>
      </c>
      <c r="AR136">
        <v>2.2480841077631871E-2</v>
      </c>
      <c r="AS136">
        <v>1.060514226156445E-2</v>
      </c>
    </row>
    <row r="137" spans="3:45" x14ac:dyDescent="0.3">
      <c r="C137" t="s">
        <v>117</v>
      </c>
      <c r="D137">
        <v>0.12413553312637</v>
      </c>
      <c r="E137">
        <v>0.17582875291099917</v>
      </c>
      <c r="F137">
        <v>0.19844792876135176</v>
      </c>
      <c r="G137">
        <v>4.8949347585299938E-2</v>
      </c>
      <c r="H137">
        <v>6.1774900748289251E-2</v>
      </c>
      <c r="I137">
        <v>0.11724454398156922</v>
      </c>
      <c r="J137">
        <v>9.5110819039863292E-2</v>
      </c>
      <c r="K137">
        <v>4.6076493424091917E-2</v>
      </c>
      <c r="L137">
        <v>0.1388523753180842</v>
      </c>
      <c r="M137">
        <v>0.16727405784852128</v>
      </c>
      <c r="N137">
        <v>8.4112431326414744E-2</v>
      </c>
      <c r="O137">
        <v>2.6567226827771899E-2</v>
      </c>
      <c r="P137">
        <v>7.172872441852346E-2</v>
      </c>
      <c r="Q137">
        <v>5.5772827344207146E-3</v>
      </c>
      <c r="R137">
        <v>4.7469978278066968E-2</v>
      </c>
      <c r="S137">
        <v>2.0723550039365071E-2</v>
      </c>
      <c r="T137">
        <v>1.7912839155377135E-2</v>
      </c>
      <c r="U137">
        <v>6.4782014731038012E-3</v>
      </c>
      <c r="V137">
        <v>2.6897105442505367E-3</v>
      </c>
      <c r="W137">
        <v>7.4233813394345557E-3</v>
      </c>
      <c r="X137">
        <v>6.2769188337240779E-3</v>
      </c>
      <c r="Y137">
        <v>1.7466320147784539E-2</v>
      </c>
      <c r="Z137">
        <v>3.8759214823538064E-2</v>
      </c>
      <c r="AA137">
        <v>0.11058693569144713</v>
      </c>
      <c r="AB137">
        <v>0.10871918944751573</v>
      </c>
      <c r="AC137">
        <v>2.0183265774416329E-2</v>
      </c>
      <c r="AD137">
        <v>4.0071582101974285E-2</v>
      </c>
      <c r="AE137">
        <v>0.35627422423689326</v>
      </c>
      <c r="AF137">
        <v>0.24480742969843153</v>
      </c>
      <c r="AG137">
        <v>6.8314388661010722E-2</v>
      </c>
      <c r="AH137">
        <v>6.8219541814920612E-2</v>
      </c>
      <c r="AI137">
        <v>1.0906376698399689</v>
      </c>
      <c r="AJ137">
        <v>5.7940671190258426E-2</v>
      </c>
      <c r="AK137">
        <v>5.7044883515411482E-2</v>
      </c>
      <c r="AL137">
        <v>9.2428398575416432E-2</v>
      </c>
      <c r="AM137">
        <v>1.4125955928892302E-2</v>
      </c>
      <c r="AN137">
        <v>1.9415809290844112E-2</v>
      </c>
      <c r="AO137">
        <v>3.0643507576954974E-2</v>
      </c>
      <c r="AP137">
        <v>5.0712319343341805E-2</v>
      </c>
      <c r="AQ137">
        <v>4.3872777582042208E-2</v>
      </c>
      <c r="AR137">
        <v>2.5226826769517235E-2</v>
      </c>
      <c r="AS137">
        <v>9.3673639476741129E-3</v>
      </c>
    </row>
    <row r="138" spans="3:45" x14ac:dyDescent="0.3">
      <c r="C138" t="s">
        <v>118</v>
      </c>
      <c r="D138">
        <v>7.4354677645737249E-3</v>
      </c>
      <c r="E138">
        <v>9.9966649777484071E-3</v>
      </c>
      <c r="F138">
        <v>1.1131521771652527E-2</v>
      </c>
      <c r="G138">
        <v>3.2123849273139765E-3</v>
      </c>
      <c r="H138">
        <v>3.7663595588232936E-3</v>
      </c>
      <c r="I138">
        <v>5.6512480079390307E-3</v>
      </c>
      <c r="J138">
        <v>6.2008767972471087E-3</v>
      </c>
      <c r="K138">
        <v>3.0060312123732147E-3</v>
      </c>
      <c r="L138">
        <v>7.6037865780524908E-3</v>
      </c>
      <c r="M138">
        <v>9.7683118654924433E-3</v>
      </c>
      <c r="N138">
        <v>5.0152234998725653E-3</v>
      </c>
      <c r="O138">
        <v>1.7363320555073745E-3</v>
      </c>
      <c r="P138">
        <v>4.3390527615944571E-3</v>
      </c>
      <c r="Q138">
        <v>4.2110411179314142E-4</v>
      </c>
      <c r="R138">
        <v>2.888587413087782E-3</v>
      </c>
      <c r="S138">
        <v>1.4672016867755973E-3</v>
      </c>
      <c r="T138">
        <v>1.2905553790065101E-3</v>
      </c>
      <c r="U138">
        <v>4.8106162087394229E-4</v>
      </c>
      <c r="V138">
        <v>1.959148226921475E-4</v>
      </c>
      <c r="W138">
        <v>5.2906940482987162E-4</v>
      </c>
      <c r="X138">
        <v>4.7209536843017706E-4</v>
      </c>
      <c r="Y138">
        <v>1.2479082940444509E-3</v>
      </c>
      <c r="Z138">
        <v>2.8845722727296715E-3</v>
      </c>
      <c r="AA138">
        <v>8.5733675479414007E-3</v>
      </c>
      <c r="AB138">
        <v>7.5925579930109302E-3</v>
      </c>
      <c r="AC138">
        <v>1.4164805139720987E-3</v>
      </c>
      <c r="AD138">
        <v>2.7532764482535209E-3</v>
      </c>
      <c r="AE138">
        <v>1.6070307102486626E-2</v>
      </c>
      <c r="AF138">
        <v>2.1499646783335175E-2</v>
      </c>
      <c r="AG138">
        <v>5.0517716228153627E-3</v>
      </c>
      <c r="AH138">
        <v>3.7287451776277345E-3</v>
      </c>
      <c r="AI138">
        <v>4.6484245873163813E-3</v>
      </c>
      <c r="AJ138">
        <v>1.00537208182009</v>
      </c>
      <c r="AK138">
        <v>3.1063205781353635E-3</v>
      </c>
      <c r="AL138">
        <v>5.3442753439357791E-3</v>
      </c>
      <c r="AM138">
        <v>8.0409186474890459E-4</v>
      </c>
      <c r="AN138">
        <v>1.0494207861644969E-3</v>
      </c>
      <c r="AO138">
        <v>1.7693302981705548E-3</v>
      </c>
      <c r="AP138">
        <v>3.0602201800921064E-3</v>
      </c>
      <c r="AQ138">
        <v>2.6326744841341115E-3</v>
      </c>
      <c r="AR138">
        <v>1.5384519143135814E-3</v>
      </c>
      <c r="AS138">
        <v>6.4661188472322768E-4</v>
      </c>
    </row>
    <row r="139" spans="3:45" x14ac:dyDescent="0.3">
      <c r="C139" t="s">
        <v>119</v>
      </c>
      <c r="D139">
        <v>4.4447223851687015E-3</v>
      </c>
      <c r="E139">
        <v>5.5530521103512309E-3</v>
      </c>
      <c r="F139">
        <v>6.3224422741700453E-3</v>
      </c>
      <c r="G139">
        <v>2.1574470784383815E-3</v>
      </c>
      <c r="H139">
        <v>2.2360438491464238E-3</v>
      </c>
      <c r="I139">
        <v>2.9966573056586531E-3</v>
      </c>
      <c r="J139">
        <v>4.0381696449746122E-3</v>
      </c>
      <c r="K139">
        <v>1.9694526468165552E-3</v>
      </c>
      <c r="L139">
        <v>4.7039022916215111E-3</v>
      </c>
      <c r="M139">
        <v>5.6483442617188007E-3</v>
      </c>
      <c r="N139">
        <v>3.1262656163188749E-3</v>
      </c>
      <c r="O139">
        <v>1.2374400433781791E-3</v>
      </c>
      <c r="P139">
        <v>3.1653423208886557E-3</v>
      </c>
      <c r="Q139">
        <v>3.6983309150252113E-4</v>
      </c>
      <c r="R139">
        <v>1.8719819415912117E-3</v>
      </c>
      <c r="S139">
        <v>1.1428319375469474E-3</v>
      </c>
      <c r="T139">
        <v>1.2053422139775443E-3</v>
      </c>
      <c r="U139">
        <v>4.7793910909879541E-4</v>
      </c>
      <c r="V139">
        <v>1.7609723544386935E-4</v>
      </c>
      <c r="W139">
        <v>5.4234103892871757E-4</v>
      </c>
      <c r="X139">
        <v>3.8595338910366305E-4</v>
      </c>
      <c r="Y139">
        <v>1.1358950068132262E-3</v>
      </c>
      <c r="Z139">
        <v>2.5592080066218939E-3</v>
      </c>
      <c r="AA139">
        <v>6.8895619334837371E-3</v>
      </c>
      <c r="AB139">
        <v>6.3021618563853642E-3</v>
      </c>
      <c r="AC139">
        <v>1.6149369262019224E-3</v>
      </c>
      <c r="AD139">
        <v>3.2661179016002834E-3</v>
      </c>
      <c r="AE139">
        <v>7.9585701953380009E-3</v>
      </c>
      <c r="AF139">
        <v>1.3202935320880769E-2</v>
      </c>
      <c r="AG139">
        <v>1.0821477441855725E-2</v>
      </c>
      <c r="AH139">
        <v>7.3218303145410517E-3</v>
      </c>
      <c r="AI139">
        <v>2.9099807114592335E-3</v>
      </c>
      <c r="AJ139">
        <v>2.4849555726163272E-3</v>
      </c>
      <c r="AK139">
        <v>1.0056213439622259</v>
      </c>
      <c r="AL139">
        <v>3.3635021176688343E-3</v>
      </c>
      <c r="AM139">
        <v>6.3588516931038373E-4</v>
      </c>
      <c r="AN139">
        <v>8.7504053654462448E-4</v>
      </c>
      <c r="AO139">
        <v>1.2703111948464258E-3</v>
      </c>
      <c r="AP139">
        <v>2.2628662215940462E-3</v>
      </c>
      <c r="AQ139">
        <v>2.1393151881251506E-3</v>
      </c>
      <c r="AR139">
        <v>1.1822820644299507E-3</v>
      </c>
      <c r="AS139">
        <v>6.1034739125393638E-4</v>
      </c>
    </row>
    <row r="140" spans="3:45" x14ac:dyDescent="0.3">
      <c r="C140" t="s">
        <v>120</v>
      </c>
      <c r="D140">
        <v>0.14562513130615276</v>
      </c>
      <c r="E140">
        <v>0.20490645080215036</v>
      </c>
      <c r="F140">
        <v>0.2314099718711331</v>
      </c>
      <c r="G140">
        <v>5.8132554004978229E-2</v>
      </c>
      <c r="H140">
        <v>7.2470841988157259E-2</v>
      </c>
      <c r="I140">
        <v>0.13617159426065858</v>
      </c>
      <c r="J140">
        <v>0.11264254389785783</v>
      </c>
      <c r="K140">
        <v>5.4605424469570854E-2</v>
      </c>
      <c r="L140">
        <v>0.16303594303889854</v>
      </c>
      <c r="M140">
        <v>0.19571959814621159</v>
      </c>
      <c r="N140">
        <v>9.8983569111747896E-2</v>
      </c>
      <c r="O140">
        <v>3.1748656255432599E-2</v>
      </c>
      <c r="P140">
        <v>8.5671870142126377E-2</v>
      </c>
      <c r="Q140">
        <v>6.9015792642912153E-3</v>
      </c>
      <c r="R140">
        <v>5.6049661010680561E-2</v>
      </c>
      <c r="S140">
        <v>2.5114777602296273E-2</v>
      </c>
      <c r="T140">
        <v>2.2215789650765348E-2</v>
      </c>
      <c r="U140">
        <v>8.2653512738728088E-3</v>
      </c>
      <c r="V140">
        <v>3.3321492811601481E-3</v>
      </c>
      <c r="W140">
        <v>9.3945157053228756E-3</v>
      </c>
      <c r="X140">
        <v>7.6400739401977519E-3</v>
      </c>
      <c r="Y140">
        <v>2.1496574692620972E-2</v>
      </c>
      <c r="Z140">
        <v>4.7946024652533878E-2</v>
      </c>
      <c r="AA140">
        <v>0.13434278017024504</v>
      </c>
      <c r="AB140">
        <v>0.13151808799666376</v>
      </c>
      <c r="AC140">
        <v>2.5828895792890973E-2</v>
      </c>
      <c r="AD140">
        <v>5.0913394295067041E-2</v>
      </c>
      <c r="AE140">
        <v>0.41203697381348786</v>
      </c>
      <c r="AF140">
        <v>0.2893293455258496</v>
      </c>
      <c r="AG140">
        <v>0.11070293785557093</v>
      </c>
      <c r="AH140">
        <v>8.455434619254322E-2</v>
      </c>
      <c r="AI140">
        <v>9.3679169529497175E-2</v>
      </c>
      <c r="AJ140">
        <v>6.7852501205433929E-2</v>
      </c>
      <c r="AK140">
        <v>6.6902664671748421E-2</v>
      </c>
      <c r="AL140">
        <v>1.1202631286350886</v>
      </c>
      <c r="AM140">
        <v>1.6602373632441131E-2</v>
      </c>
      <c r="AN140">
        <v>2.2861811584920358E-2</v>
      </c>
      <c r="AO140">
        <v>3.6126754869084871E-2</v>
      </c>
      <c r="AP140">
        <v>5.9832085899476986E-2</v>
      </c>
      <c r="AQ140">
        <v>5.2037072718845667E-2</v>
      </c>
      <c r="AR140">
        <v>2.9976251183956616E-2</v>
      </c>
      <c r="AS140">
        <v>1.1219977814495302E-2</v>
      </c>
    </row>
    <row r="141" spans="3:45" x14ac:dyDescent="0.3">
      <c r="C141" t="s">
        <v>121</v>
      </c>
      <c r="D141">
        <v>1.2290967267099412E-2</v>
      </c>
      <c r="E141">
        <v>1.5938383323719933E-2</v>
      </c>
      <c r="F141">
        <v>1.7801403111795702E-2</v>
      </c>
      <c r="G141">
        <v>5.6084963928394521E-3</v>
      </c>
      <c r="H141">
        <v>6.2198997730631604E-3</v>
      </c>
      <c r="I141">
        <v>8.9036811085523634E-3</v>
      </c>
      <c r="J141">
        <v>1.0692454627161238E-2</v>
      </c>
      <c r="K141">
        <v>5.2007613543350846E-3</v>
      </c>
      <c r="L141">
        <v>1.2742915560987301E-2</v>
      </c>
      <c r="M141">
        <v>1.5950062259362224E-2</v>
      </c>
      <c r="N141">
        <v>8.4402241533763807E-3</v>
      </c>
      <c r="O141">
        <v>3.1305067358683701E-3</v>
      </c>
      <c r="P141">
        <v>7.90349661263068E-3</v>
      </c>
      <c r="Q141">
        <v>8.5898117347923389E-4</v>
      </c>
      <c r="R141">
        <v>4.9370694658150468E-3</v>
      </c>
      <c r="S141">
        <v>2.783341931910808E-3</v>
      </c>
      <c r="T141">
        <v>2.6782479810033861E-3</v>
      </c>
      <c r="U141">
        <v>1.1233957327041635E-3</v>
      </c>
      <c r="V141">
        <v>4.054522042260021E-4</v>
      </c>
      <c r="W141">
        <v>1.2027027232119521E-3</v>
      </c>
      <c r="X141">
        <v>8.9469082045722718E-4</v>
      </c>
      <c r="Y141">
        <v>2.5041207848323635E-3</v>
      </c>
      <c r="Z141">
        <v>5.8924658049287672E-3</v>
      </c>
      <c r="AA141">
        <v>1.5992995591857687E-2</v>
      </c>
      <c r="AB141">
        <v>1.4144116381121202E-2</v>
      </c>
      <c r="AC141">
        <v>3.3577112148565017E-3</v>
      </c>
      <c r="AD141">
        <v>6.3062847031869797E-3</v>
      </c>
      <c r="AE141">
        <v>2.4540671755464288E-2</v>
      </c>
      <c r="AF141">
        <v>3.5366380194044755E-2</v>
      </c>
      <c r="AG141">
        <v>2.4486725146492083E-2</v>
      </c>
      <c r="AH141">
        <v>7.0166127529315576E-3</v>
      </c>
      <c r="AI141">
        <v>7.7584367840692163E-3</v>
      </c>
      <c r="AJ141">
        <v>5.2502314020606167E-3</v>
      </c>
      <c r="AK141">
        <v>5.2461057526523311E-3</v>
      </c>
      <c r="AL141">
        <v>8.960629321384592E-3</v>
      </c>
      <c r="AM141">
        <v>1.0020282678829089</v>
      </c>
      <c r="AN141">
        <v>1.8167627184280735E-3</v>
      </c>
      <c r="AO141">
        <v>3.039317760450987E-3</v>
      </c>
      <c r="AP141">
        <v>5.3519073506810826E-3</v>
      </c>
      <c r="AQ141">
        <v>4.707885436617521E-3</v>
      </c>
      <c r="AR141">
        <v>2.7578340480366118E-3</v>
      </c>
      <c r="AS141">
        <v>1.1817195788089224E-3</v>
      </c>
    </row>
    <row r="142" spans="3:45" x14ac:dyDescent="0.3">
      <c r="C142" t="s">
        <v>122</v>
      </c>
      <c r="D142">
        <v>4.4113700912103747E-3</v>
      </c>
      <c r="E142">
        <v>4.1258024745112762E-3</v>
      </c>
      <c r="F142">
        <v>5.7937442424097077E-3</v>
      </c>
      <c r="G142">
        <v>2.9953443884570682E-3</v>
      </c>
      <c r="H142">
        <v>2.0507611215023528E-3</v>
      </c>
      <c r="I142">
        <v>2.491539445313334E-3</v>
      </c>
      <c r="J142">
        <v>5.0375433280381021E-3</v>
      </c>
      <c r="K142">
        <v>2.5048794669501519E-3</v>
      </c>
      <c r="L142">
        <v>6.2335999409527491E-3</v>
      </c>
      <c r="M142">
        <v>4.8668509580335143E-3</v>
      </c>
      <c r="N142">
        <v>3.7693062837585211E-3</v>
      </c>
      <c r="O142">
        <v>2.0251632154394661E-3</v>
      </c>
      <c r="P142">
        <v>5.8439627376278922E-3</v>
      </c>
      <c r="Q142">
        <v>8.2163481679699724E-4</v>
      </c>
      <c r="R142">
        <v>2.5515487953604475E-3</v>
      </c>
      <c r="S142">
        <v>2.1411111895043105E-3</v>
      </c>
      <c r="T142">
        <v>3.0710106511016907E-3</v>
      </c>
      <c r="U142">
        <v>1.1371456977750365E-3</v>
      </c>
      <c r="V142">
        <v>4.1044126704448906E-4</v>
      </c>
      <c r="W142">
        <v>1.465019104570312E-3</v>
      </c>
      <c r="X142">
        <v>8.1411478218961701E-4</v>
      </c>
      <c r="Y142">
        <v>2.8939539130066528E-3</v>
      </c>
      <c r="Z142">
        <v>5.8578857588052723E-3</v>
      </c>
      <c r="AA142">
        <v>1.4063476960323182E-2</v>
      </c>
      <c r="AB142">
        <v>1.4801023913140872E-2</v>
      </c>
      <c r="AC142">
        <v>5.0152595502743948E-3</v>
      </c>
      <c r="AD142">
        <v>1.1235832043970136E-2</v>
      </c>
      <c r="AE142">
        <v>5.3677051690714881E-3</v>
      </c>
      <c r="AF142">
        <v>8.736042308130413E-3</v>
      </c>
      <c r="AG142">
        <v>3.6006199962895002E-2</v>
      </c>
      <c r="AH142">
        <v>4.2435310022729406E-2</v>
      </c>
      <c r="AI142">
        <v>3.307856893639606E-3</v>
      </c>
      <c r="AJ142">
        <v>2.3752523421679411E-3</v>
      </c>
      <c r="AK142">
        <v>2.4785236916200102E-3</v>
      </c>
      <c r="AL142">
        <v>4.0477931481673638E-3</v>
      </c>
      <c r="AM142">
        <v>7.7449729359283708E-4</v>
      </c>
      <c r="AN142">
        <v>1.0012689378844215</v>
      </c>
      <c r="AO142">
        <v>1.6506361599972002E-3</v>
      </c>
      <c r="AP142">
        <v>3.3036030441717448E-3</v>
      </c>
      <c r="AQ142">
        <v>3.2403528661089087E-3</v>
      </c>
      <c r="AR142">
        <v>1.9703590054595539E-3</v>
      </c>
      <c r="AS142">
        <v>8.8833866099546324E-4</v>
      </c>
    </row>
    <row r="143" spans="3:45" x14ac:dyDescent="0.3">
      <c r="C143" t="s">
        <v>123</v>
      </c>
      <c r="D143">
        <v>9.1484640028582677E-3</v>
      </c>
      <c r="E143">
        <v>1.1526474179875117E-2</v>
      </c>
      <c r="F143">
        <v>1.2994555512640322E-2</v>
      </c>
      <c r="G143">
        <v>4.3730016921875595E-3</v>
      </c>
      <c r="H143">
        <v>4.6231503382359162E-3</v>
      </c>
      <c r="I143">
        <v>6.1630372300652894E-3</v>
      </c>
      <c r="J143">
        <v>8.2415062960020189E-3</v>
      </c>
      <c r="K143">
        <v>4.0154281900681406E-3</v>
      </c>
      <c r="L143">
        <v>9.5023985836063911E-3</v>
      </c>
      <c r="M143">
        <v>1.1691581955249903E-2</v>
      </c>
      <c r="N143">
        <v>6.3698689958208848E-3</v>
      </c>
      <c r="O143">
        <v>2.480676388895015E-3</v>
      </c>
      <c r="P143">
        <v>6.2681221368896672E-3</v>
      </c>
      <c r="Q143">
        <v>7.2515531148170393E-4</v>
      </c>
      <c r="R143">
        <v>3.7869235351259542E-3</v>
      </c>
      <c r="S143">
        <v>2.2723560074398622E-3</v>
      </c>
      <c r="T143">
        <v>2.3157762425840972E-3</v>
      </c>
      <c r="U143">
        <v>9.4167398792811732E-4</v>
      </c>
      <c r="V143">
        <v>3.4332764700271143E-4</v>
      </c>
      <c r="W143">
        <v>1.0414547432999188E-3</v>
      </c>
      <c r="X143">
        <v>7.5552874455555544E-4</v>
      </c>
      <c r="Y143">
        <v>2.173707679264027E-3</v>
      </c>
      <c r="Z143">
        <v>4.9959593839285429E-3</v>
      </c>
      <c r="AA143">
        <v>1.352076740407963E-2</v>
      </c>
      <c r="AB143">
        <v>1.2113152911650216E-2</v>
      </c>
      <c r="AC143">
        <v>3.0245730502409455E-3</v>
      </c>
      <c r="AD143">
        <v>5.9452258088195896E-3</v>
      </c>
      <c r="AE143">
        <v>1.6405139438912218E-2</v>
      </c>
      <c r="AF143">
        <v>2.7757346698869634E-2</v>
      </c>
      <c r="AG143">
        <v>2.1079961527532561E-2</v>
      </c>
      <c r="AH143">
        <v>1.0813157375335712E-2</v>
      </c>
      <c r="AI143">
        <v>5.8882633171841465E-3</v>
      </c>
      <c r="AJ143">
        <v>4.6129060781455377E-3</v>
      </c>
      <c r="AK143">
        <v>4.542858857385655E-3</v>
      </c>
      <c r="AL143">
        <v>6.7970792752173595E-3</v>
      </c>
      <c r="AM143">
        <v>1.1960344234158659E-3</v>
      </c>
      <c r="AN143">
        <v>1.6157559775248195E-3</v>
      </c>
      <c r="AO143">
        <v>1.0033476761684668</v>
      </c>
      <c r="AP143">
        <v>4.35065301546784E-3</v>
      </c>
      <c r="AQ143">
        <v>3.9807191927341869E-3</v>
      </c>
      <c r="AR143">
        <v>2.2640236114801681E-3</v>
      </c>
      <c r="AS143">
        <v>1.0907168374903824E-3</v>
      </c>
    </row>
    <row r="144" spans="3:45" x14ac:dyDescent="0.3">
      <c r="C144" t="s">
        <v>124</v>
      </c>
      <c r="D144">
        <v>3.2737421850994014E-2</v>
      </c>
      <c r="E144">
        <v>4.0667730383336577E-2</v>
      </c>
      <c r="F144">
        <v>4.6747916681396703E-2</v>
      </c>
      <c r="G144">
        <v>1.6025072852706761E-2</v>
      </c>
      <c r="H144">
        <v>1.635220318131321E-2</v>
      </c>
      <c r="I144">
        <v>2.3189370814539451E-2</v>
      </c>
      <c r="J144">
        <v>2.9792717645074018E-2</v>
      </c>
      <c r="K144">
        <v>1.4555860602492908E-2</v>
      </c>
      <c r="L144">
        <v>3.5988545078054782E-2</v>
      </c>
      <c r="M144">
        <v>4.1564421621821446E-2</v>
      </c>
      <c r="N144">
        <v>2.3336818480947572E-2</v>
      </c>
      <c r="O144">
        <v>9.3632756901241686E-3</v>
      </c>
      <c r="P144">
        <v>2.4542452812125765E-2</v>
      </c>
      <c r="Q144">
        <v>2.8766689873799319E-3</v>
      </c>
      <c r="R144">
        <v>1.4032818586480946E-2</v>
      </c>
      <c r="S144">
        <v>8.7118297896579787E-3</v>
      </c>
      <c r="T144">
        <v>9.5406178988868481E-3</v>
      </c>
      <c r="U144">
        <v>3.8852687184600504E-3</v>
      </c>
      <c r="V144">
        <v>1.3857248806340013E-3</v>
      </c>
      <c r="W144">
        <v>4.4159505221178152E-3</v>
      </c>
      <c r="X144">
        <v>2.9261853091196274E-3</v>
      </c>
      <c r="Y144">
        <v>8.9148142758701115E-3</v>
      </c>
      <c r="Z144">
        <v>1.9981238340565151E-2</v>
      </c>
      <c r="AA144">
        <v>5.1622044066768055E-2</v>
      </c>
      <c r="AB144">
        <v>4.834125387888371E-2</v>
      </c>
      <c r="AC144">
        <v>1.3360134331212636E-2</v>
      </c>
      <c r="AD144">
        <v>2.6958304511177124E-2</v>
      </c>
      <c r="AE144">
        <v>6.241667433887578E-2</v>
      </c>
      <c r="AF144">
        <v>8.788298609272778E-2</v>
      </c>
      <c r="AG144">
        <v>0.10082964277688988</v>
      </c>
      <c r="AH144">
        <v>6.1417706553425551E-2</v>
      </c>
      <c r="AI144">
        <v>2.1279951887285972E-2</v>
      </c>
      <c r="AJ144">
        <v>1.9007871118459616E-2</v>
      </c>
      <c r="AK144">
        <v>1.4662649891709361E-2</v>
      </c>
      <c r="AL144">
        <v>2.4851057924551487E-2</v>
      </c>
      <c r="AM144">
        <v>4.7503437812667724E-3</v>
      </c>
      <c r="AN144">
        <v>5.3395535890340901E-3</v>
      </c>
      <c r="AO144">
        <v>1.2481016350641494E-2</v>
      </c>
      <c r="AP144">
        <v>1.0235727170012792</v>
      </c>
      <c r="AQ144">
        <v>1.3834409585208474E-2</v>
      </c>
      <c r="AR144">
        <v>8.3237547106784857E-3</v>
      </c>
      <c r="AS144">
        <v>3.4597097891909587E-3</v>
      </c>
    </row>
    <row r="145" spans="3:45" x14ac:dyDescent="0.3">
      <c r="C145" t="s">
        <v>125</v>
      </c>
      <c r="D145">
        <v>5.4352836443449584E-2</v>
      </c>
      <c r="E145">
        <v>6.0127682440106973E-2</v>
      </c>
      <c r="F145">
        <v>7.1851297364976349E-2</v>
      </c>
      <c r="G145">
        <v>3.0869856711835082E-2</v>
      </c>
      <c r="H145">
        <v>2.6973507590438751E-2</v>
      </c>
      <c r="I145">
        <v>2.9577406006006692E-2</v>
      </c>
      <c r="J145">
        <v>5.5518647195139291E-2</v>
      </c>
      <c r="K145">
        <v>2.7278037404088625E-2</v>
      </c>
      <c r="L145">
        <v>6.0923048356252112E-2</v>
      </c>
      <c r="M145">
        <v>6.5305359227348564E-2</v>
      </c>
      <c r="N145">
        <v>4.0759495507764719E-2</v>
      </c>
      <c r="O145">
        <v>1.8902066810588231E-2</v>
      </c>
      <c r="P145">
        <v>4.968986268342402E-2</v>
      </c>
      <c r="Q145">
        <v>6.7206283740022365E-3</v>
      </c>
      <c r="R145">
        <v>2.5760652294470301E-2</v>
      </c>
      <c r="S145">
        <v>1.8943751333122108E-2</v>
      </c>
      <c r="T145">
        <v>2.305154396724423E-2</v>
      </c>
      <c r="U145">
        <v>9.1545731145078729E-3</v>
      </c>
      <c r="V145">
        <v>3.253126199931837E-3</v>
      </c>
      <c r="W145">
        <v>1.0805222917543423E-2</v>
      </c>
      <c r="X145">
        <v>6.7529588535676019E-3</v>
      </c>
      <c r="Y145">
        <v>2.1541802638229468E-2</v>
      </c>
      <c r="Z145">
        <v>4.6954209037554054E-2</v>
      </c>
      <c r="AA145">
        <v>0.11919500717093545</v>
      </c>
      <c r="AB145">
        <v>0.11314068547646966</v>
      </c>
      <c r="AC145">
        <v>3.4329762070138999E-2</v>
      </c>
      <c r="AD145">
        <v>7.2195710090779033E-2</v>
      </c>
      <c r="AE145">
        <v>6.7077017909383196E-2</v>
      </c>
      <c r="AF145">
        <v>0.16826389507589132</v>
      </c>
      <c r="AG145">
        <v>0.25875509075195136</v>
      </c>
      <c r="AH145">
        <v>0.20909608568568702</v>
      </c>
      <c r="AI145">
        <v>3.6350076150508698E-2</v>
      </c>
      <c r="AJ145">
        <v>2.539354256971273E-2</v>
      </c>
      <c r="AK145">
        <v>2.5913784969735249E-2</v>
      </c>
      <c r="AL145">
        <v>4.2836660034871611E-2</v>
      </c>
      <c r="AM145">
        <v>7.4888106581884467E-3</v>
      </c>
      <c r="AN145">
        <v>1.0073173581264555E-2</v>
      </c>
      <c r="AO145">
        <v>1.611120090351674E-2</v>
      </c>
      <c r="AP145">
        <v>3.0102810645571181E-2</v>
      </c>
      <c r="AQ145">
        <v>1.0337920762779014</v>
      </c>
      <c r="AR145">
        <v>1.7784308207499665E-2</v>
      </c>
      <c r="AS145">
        <v>7.4528657426298243E-3</v>
      </c>
    </row>
    <row r="146" spans="3:45" x14ac:dyDescent="0.3">
      <c r="C146" t="s">
        <v>126</v>
      </c>
      <c r="D146">
        <v>7.7170841003124685E-2</v>
      </c>
      <c r="E146">
        <v>8.228572594618995E-2</v>
      </c>
      <c r="F146">
        <v>0.10385027036806858</v>
      </c>
      <c r="G146">
        <v>4.6236933071134585E-2</v>
      </c>
      <c r="H146">
        <v>3.7481221091210493E-2</v>
      </c>
      <c r="I146">
        <v>4.17477740461841E-2</v>
      </c>
      <c r="J146">
        <v>8.1171083921706175E-2</v>
      </c>
      <c r="K146">
        <v>3.9999254180192879E-2</v>
      </c>
      <c r="L146">
        <v>9.292780029106032E-2</v>
      </c>
      <c r="M146">
        <v>9.008850288901904E-2</v>
      </c>
      <c r="N146">
        <v>6.0230014763564321E-2</v>
      </c>
      <c r="O146">
        <v>2.9122107091358842E-2</v>
      </c>
      <c r="P146">
        <v>7.9169531982340363E-2</v>
      </c>
      <c r="Q146">
        <v>1.072202453071905E-2</v>
      </c>
      <c r="R146">
        <v>3.9048719962764343E-2</v>
      </c>
      <c r="S146">
        <v>2.9569279244644656E-2</v>
      </c>
      <c r="T146">
        <v>3.8570183080200743E-2</v>
      </c>
      <c r="U146">
        <v>1.3879710479508199E-2</v>
      </c>
      <c r="V146">
        <v>5.244948499034641E-3</v>
      </c>
      <c r="W146">
        <v>1.7684465110643647E-2</v>
      </c>
      <c r="X146">
        <v>1.1076644258530371E-2</v>
      </c>
      <c r="Y146">
        <v>3.672550326864138E-2</v>
      </c>
      <c r="Z146">
        <v>7.5775712581056476E-2</v>
      </c>
      <c r="AA146">
        <v>0.1953849867279096</v>
      </c>
      <c r="AB146">
        <v>0.19524646101501375</v>
      </c>
      <c r="AC146">
        <v>5.8961490066458802E-2</v>
      </c>
      <c r="AD146">
        <v>0.13184606925207124</v>
      </c>
      <c r="AE146">
        <v>9.3541811226297136E-2</v>
      </c>
      <c r="AF146">
        <v>0.22327736302318851</v>
      </c>
      <c r="AG146">
        <v>0.36619310096120261</v>
      </c>
      <c r="AH146">
        <v>0.48476945804205762</v>
      </c>
      <c r="AI146">
        <v>5.3515492313090045E-2</v>
      </c>
      <c r="AJ146">
        <v>3.7679329806245533E-2</v>
      </c>
      <c r="AK146">
        <v>3.8767305673775815E-2</v>
      </c>
      <c r="AL146">
        <v>6.3777992551429463E-2</v>
      </c>
      <c r="AM146">
        <v>1.1488857751359636E-2</v>
      </c>
      <c r="AN146">
        <v>1.5748058594478635E-2</v>
      </c>
      <c r="AO146">
        <v>2.4656048127510134E-2</v>
      </c>
      <c r="AP146">
        <v>4.7217783150189228E-2</v>
      </c>
      <c r="AQ146">
        <v>4.4747404811450085E-2</v>
      </c>
      <c r="AR146">
        <v>1.0335803670324535</v>
      </c>
      <c r="AS146">
        <v>1.2402127931771102E-2</v>
      </c>
    </row>
    <row r="147" spans="3:45" x14ac:dyDescent="0.3">
      <c r="C147" t="s">
        <v>127</v>
      </c>
      <c r="D147">
        <v>3.1057417551603184E-3</v>
      </c>
      <c r="E147">
        <v>2.4945499735575805E-3</v>
      </c>
      <c r="F147">
        <v>3.6550020212929965E-3</v>
      </c>
      <c r="G147">
        <v>2.308322844954316E-3</v>
      </c>
      <c r="H147">
        <v>1.4327967500519137E-3</v>
      </c>
      <c r="I147">
        <v>1.6187453182358489E-3</v>
      </c>
      <c r="J147">
        <v>3.8362550028763764E-3</v>
      </c>
      <c r="K147">
        <v>1.9184035858783254E-3</v>
      </c>
      <c r="L147">
        <v>4.6301287293090193E-3</v>
      </c>
      <c r="M147">
        <v>3.3169326932817439E-3</v>
      </c>
      <c r="N147">
        <v>2.7755149723438493E-3</v>
      </c>
      <c r="O147">
        <v>1.6176227003047725E-3</v>
      </c>
      <c r="P147">
        <v>4.704117464845857E-3</v>
      </c>
      <c r="Q147">
        <v>7.014963165486777E-4</v>
      </c>
      <c r="R147">
        <v>1.9151311655092136E-3</v>
      </c>
      <c r="S147">
        <v>1.7703765235673658E-3</v>
      </c>
      <c r="T147">
        <v>2.5708198727516507E-3</v>
      </c>
      <c r="U147">
        <v>1.0781925868447435E-3</v>
      </c>
      <c r="V147">
        <v>3.5200064687004835E-4</v>
      </c>
      <c r="W147">
        <v>1.2973454422408935E-3</v>
      </c>
      <c r="X147">
        <v>6.4664501071186385E-4</v>
      </c>
      <c r="Y147">
        <v>2.3506170968535336E-3</v>
      </c>
      <c r="Z147">
        <v>4.9718929143405541E-3</v>
      </c>
      <c r="AA147">
        <v>1.0967976052489392E-2</v>
      </c>
      <c r="AB147">
        <v>1.1369153918803937E-2</v>
      </c>
      <c r="AC147">
        <v>4.3379904911793471E-3</v>
      </c>
      <c r="AD147">
        <v>9.1987459677840104E-3</v>
      </c>
      <c r="AE147">
        <v>2.9499209907654002E-3</v>
      </c>
      <c r="AF147">
        <v>4.7979890789440153E-3</v>
      </c>
      <c r="AG147">
        <v>4.0110033561260063E-2</v>
      </c>
      <c r="AH147">
        <v>2.9023088897619093E-2</v>
      </c>
      <c r="AI147">
        <v>2.3988315552960328E-3</v>
      </c>
      <c r="AJ147">
        <v>1.7491353334349331E-3</v>
      </c>
      <c r="AK147">
        <v>1.8352182752420867E-3</v>
      </c>
      <c r="AL147">
        <v>2.9711141488474495E-3</v>
      </c>
      <c r="AM147">
        <v>5.9140351997831757E-4</v>
      </c>
      <c r="AN147">
        <v>2.3410928076001668E-3</v>
      </c>
      <c r="AO147">
        <v>1.2521383662828733E-3</v>
      </c>
      <c r="AP147">
        <v>2.5551080431044826E-3</v>
      </c>
      <c r="AQ147">
        <v>2.5562554814786867E-3</v>
      </c>
      <c r="AR147">
        <v>1.5515926593477288E-3</v>
      </c>
      <c r="AS147">
        <v>1.0007623865002633</v>
      </c>
    </row>
    <row r="149" spans="3:45" x14ac:dyDescent="0.3">
      <c r="C149" t="s">
        <v>72</v>
      </c>
      <c r="D149">
        <v>3.5205920706410296</v>
      </c>
      <c r="E149">
        <v>3.5842195326651378</v>
      </c>
      <c r="F149">
        <v>4.501681811822996</v>
      </c>
      <c r="G149">
        <v>2.9992236497063565</v>
      </c>
      <c r="H149">
        <v>2.4547683538495897</v>
      </c>
      <c r="I149">
        <v>3.435725542025081</v>
      </c>
      <c r="J149">
        <v>3.0802433828374438</v>
      </c>
      <c r="K149">
        <v>2.2945951488817098</v>
      </c>
      <c r="L149">
        <v>3.3429405580862661</v>
      </c>
      <c r="M149">
        <v>3.6605736188878688</v>
      </c>
      <c r="N149">
        <v>3.3592538491139998</v>
      </c>
      <c r="O149">
        <v>3.3006137529636206</v>
      </c>
      <c r="P149">
        <v>3.199426908697272</v>
      </c>
      <c r="Q149">
        <v>2.4484398817011575</v>
      </c>
      <c r="R149">
        <v>3.2775059851780619</v>
      </c>
      <c r="S149">
        <v>3.0698601947100892</v>
      </c>
      <c r="T149">
        <v>2.3975373853917858</v>
      </c>
      <c r="U149">
        <v>1.3740865687374835</v>
      </c>
      <c r="V149">
        <v>1.8008351897833206</v>
      </c>
      <c r="W149">
        <v>3.0994807589280455</v>
      </c>
      <c r="X149">
        <v>1.3840547287191336</v>
      </c>
      <c r="Y149">
        <v>4.2976229936017152</v>
      </c>
      <c r="Z149">
        <v>4.10778154479378</v>
      </c>
      <c r="AA149">
        <v>4.7842556466532953</v>
      </c>
      <c r="AB149">
        <v>5.0260485904446162</v>
      </c>
      <c r="AC149">
        <v>3.5850348993221952</v>
      </c>
      <c r="AD149">
        <v>4.9722484550041006</v>
      </c>
      <c r="AE149">
        <v>4.0570918459976486</v>
      </c>
      <c r="AF149">
        <v>4.1128223806800985</v>
      </c>
      <c r="AG149">
        <v>3.7113543756939831</v>
      </c>
      <c r="AH149">
        <v>3.5511587275306895</v>
      </c>
      <c r="AI149">
        <v>3.7998373082169623</v>
      </c>
      <c r="AJ149">
        <v>3.0155948798050924</v>
      </c>
      <c r="AK149">
        <v>3.3702234625395571</v>
      </c>
      <c r="AL149">
        <v>4.1366825124024018</v>
      </c>
      <c r="AM149">
        <v>1.6577952852797824</v>
      </c>
      <c r="AN149">
        <v>1.7646407104374049</v>
      </c>
      <c r="AO149">
        <v>2.4214104860742847</v>
      </c>
      <c r="AP149">
        <v>3.7331583618906707</v>
      </c>
      <c r="AQ149">
        <v>3.683358499236502</v>
      </c>
      <c r="AR149">
        <v>2.5709602053109499</v>
      </c>
      <c r="AS149">
        <v>1.6824480623313032</v>
      </c>
    </row>
    <row r="150" spans="3:45" x14ac:dyDescent="0.3">
      <c r="AK150" t="s">
        <v>173</v>
      </c>
      <c r="AL150" t="s">
        <v>173</v>
      </c>
      <c r="AM150" t="s">
        <v>174</v>
      </c>
      <c r="AN150" t="s">
        <v>174</v>
      </c>
    </row>
    <row r="151" spans="3:45" x14ac:dyDescent="0.3">
      <c r="D151" t="s">
        <v>129</v>
      </c>
      <c r="E151" t="s">
        <v>130</v>
      </c>
      <c r="F151" t="s">
        <v>131</v>
      </c>
      <c r="G151" t="s">
        <v>132</v>
      </c>
      <c r="H151" t="s">
        <v>133</v>
      </c>
      <c r="I151" t="s">
        <v>134</v>
      </c>
      <c r="J151" t="s">
        <v>135</v>
      </c>
      <c r="K151" t="s">
        <v>136</v>
      </c>
      <c r="L151" t="s">
        <v>137</v>
      </c>
      <c r="M151" t="s">
        <v>138</v>
      </c>
      <c r="N151" t="s">
        <v>139</v>
      </c>
      <c r="O151" t="s">
        <v>140</v>
      </c>
      <c r="P151" t="s">
        <v>141</v>
      </c>
      <c r="Q151" t="s">
        <v>142</v>
      </c>
      <c r="R151" t="s">
        <v>143</v>
      </c>
      <c r="S151" t="s">
        <v>144</v>
      </c>
      <c r="T151" t="s">
        <v>145</v>
      </c>
      <c r="U151" t="s">
        <v>146</v>
      </c>
      <c r="V151" t="s">
        <v>147</v>
      </c>
      <c r="W151" t="s">
        <v>148</v>
      </c>
      <c r="X151" t="s">
        <v>149</v>
      </c>
      <c r="Y151" t="s">
        <v>150</v>
      </c>
      <c r="Z151" t="s">
        <v>151</v>
      </c>
      <c r="AA151" t="s">
        <v>152</v>
      </c>
      <c r="AB151" t="s">
        <v>153</v>
      </c>
      <c r="AC151" t="s">
        <v>154</v>
      </c>
      <c r="AD151" t="s">
        <v>155</v>
      </c>
      <c r="AG151" t="s">
        <v>175</v>
      </c>
      <c r="AJ151" t="s">
        <v>176</v>
      </c>
      <c r="AK151" t="s">
        <v>177</v>
      </c>
      <c r="AL151" t="s">
        <v>178</v>
      </c>
      <c r="AM151" t="s">
        <v>177</v>
      </c>
      <c r="AN151" t="s">
        <v>178</v>
      </c>
      <c r="AO151" t="s">
        <v>179</v>
      </c>
    </row>
    <row r="152" spans="3:45" x14ac:dyDescent="0.3">
      <c r="C152" t="s">
        <v>180</v>
      </c>
      <c r="D152">
        <v>66425717405.509621</v>
      </c>
      <c r="E152">
        <v>58969559886.463974</v>
      </c>
      <c r="F152">
        <v>40105109896.533691</v>
      </c>
      <c r="G152">
        <v>6602878051.4381704</v>
      </c>
      <c r="H152">
        <v>14807122368.250643</v>
      </c>
      <c r="I152">
        <v>5793482679.5336781</v>
      </c>
      <c r="J152">
        <v>5108991359.2876911</v>
      </c>
      <c r="K152">
        <v>6445437648.1415396</v>
      </c>
      <c r="L152">
        <v>153455745502.05951</v>
      </c>
      <c r="M152">
        <v>83253954898.775345</v>
      </c>
      <c r="N152">
        <v>58550167309.90284</v>
      </c>
      <c r="O152">
        <v>7557939567.1315956</v>
      </c>
      <c r="P152">
        <v>5551856911.971736</v>
      </c>
      <c r="Q152">
        <v>360604341188</v>
      </c>
      <c r="R152">
        <v>62292503260.917755</v>
      </c>
      <c r="S152">
        <v>13901954033.697008</v>
      </c>
      <c r="T152">
        <v>21505446598.964943</v>
      </c>
      <c r="U152">
        <v>4441985229.7971754</v>
      </c>
      <c r="V152">
        <v>4512050175.9965591</v>
      </c>
      <c r="W152">
        <v>29184080688</v>
      </c>
      <c r="X152">
        <v>30488172120.626568</v>
      </c>
      <c r="Y152">
        <v>76423043827</v>
      </c>
      <c r="Z152">
        <v>668151759150</v>
      </c>
      <c r="AA152">
        <v>47333626910</v>
      </c>
      <c r="AB152">
        <v>178215504107.50232</v>
      </c>
      <c r="AC152">
        <v>66697035901</v>
      </c>
      <c r="AD152">
        <v>377916747552.49768</v>
      </c>
      <c r="AH152" t="s">
        <v>90</v>
      </c>
      <c r="AI152" t="s">
        <v>181</v>
      </c>
      <c r="AJ152" t="s">
        <v>182</v>
      </c>
      <c r="AK152" t="s">
        <v>183</v>
      </c>
      <c r="AL152" t="s">
        <v>183</v>
      </c>
      <c r="AM152" t="s">
        <v>184</v>
      </c>
      <c r="AN152" t="s">
        <v>184</v>
      </c>
    </row>
    <row r="153" spans="3:45" x14ac:dyDescent="0.3">
      <c r="C153" t="s">
        <v>181</v>
      </c>
      <c r="D153">
        <v>206416.05135255706</v>
      </c>
      <c r="E153">
        <v>183246.25125919105</v>
      </c>
      <c r="F153">
        <v>124625.50270049779</v>
      </c>
      <c r="G153">
        <v>20518.258111086438</v>
      </c>
      <c r="H153">
        <v>46012.716919409715</v>
      </c>
      <c r="I153">
        <v>18003.084723772714</v>
      </c>
      <c r="J153">
        <v>15876.047169210209</v>
      </c>
      <c r="K153">
        <v>20029.016479363403</v>
      </c>
      <c r="L153">
        <v>476859.41953064594</v>
      </c>
      <c r="M153">
        <v>258709.32676240377</v>
      </c>
      <c r="N153">
        <v>181943.00060565511</v>
      </c>
      <c r="O153">
        <v>23486.084949368702</v>
      </c>
      <c r="P153">
        <v>17252.239436838259</v>
      </c>
      <c r="Q153">
        <v>101998</v>
      </c>
      <c r="R153">
        <v>75104.143596291062</v>
      </c>
      <c r="S153">
        <v>16761.155794984425</v>
      </c>
      <c r="T153">
        <v>25928.451497700116</v>
      </c>
      <c r="U153">
        <v>5355.5641383350621</v>
      </c>
      <c r="V153">
        <v>5440.0392758710168</v>
      </c>
      <c r="W153">
        <v>15864</v>
      </c>
      <c r="X153">
        <v>36758.645696818319</v>
      </c>
      <c r="Y153">
        <v>85319</v>
      </c>
      <c r="Z153">
        <v>533865</v>
      </c>
      <c r="AA153">
        <v>44053</v>
      </c>
      <c r="AB153">
        <v>133436.28755002664</v>
      </c>
      <c r="AC153">
        <v>21233</v>
      </c>
      <c r="AD153">
        <v>282959.71244997333</v>
      </c>
      <c r="AG153" t="s">
        <v>129</v>
      </c>
      <c r="AH153">
        <v>797108608866.11548</v>
      </c>
      <c r="AI153">
        <v>206416.05135255706</v>
      </c>
      <c r="AJ153">
        <v>3861660</v>
      </c>
      <c r="AK153">
        <v>5765.9605502120667</v>
      </c>
      <c r="AL153" t="s">
        <v>185</v>
      </c>
      <c r="AM153">
        <v>5765.9605502120667</v>
      </c>
      <c r="AN153" t="s">
        <v>185</v>
      </c>
    </row>
    <row r="154" spans="3:45" x14ac:dyDescent="0.3">
      <c r="C154" t="s">
        <v>186</v>
      </c>
      <c r="D154">
        <v>321805</v>
      </c>
      <c r="E154">
        <v>321805</v>
      </c>
      <c r="F154">
        <v>321805</v>
      </c>
      <c r="G154">
        <v>321804.99999999994</v>
      </c>
      <c r="H154">
        <v>321805</v>
      </c>
      <c r="I154">
        <v>321805</v>
      </c>
      <c r="J154">
        <v>321805</v>
      </c>
      <c r="K154">
        <v>321805</v>
      </c>
      <c r="L154">
        <v>321805</v>
      </c>
      <c r="M154">
        <v>321805</v>
      </c>
      <c r="N154">
        <v>321805</v>
      </c>
      <c r="O154">
        <v>321805</v>
      </c>
      <c r="P154">
        <v>321805</v>
      </c>
      <c r="Q154">
        <v>3535406</v>
      </c>
      <c r="R154">
        <v>829415</v>
      </c>
      <c r="S154">
        <v>829415.00000000012</v>
      </c>
      <c r="T154">
        <v>829415</v>
      </c>
      <c r="U154">
        <v>829415</v>
      </c>
      <c r="V154">
        <v>829415</v>
      </c>
      <c r="W154">
        <v>1839642</v>
      </c>
      <c r="X154">
        <v>829415</v>
      </c>
      <c r="Y154">
        <v>895733</v>
      </c>
      <c r="Z154">
        <v>1251536.9225365964</v>
      </c>
      <c r="AA154">
        <v>1074470</v>
      </c>
      <c r="AB154">
        <v>1335585</v>
      </c>
      <c r="AC154">
        <v>3141197</v>
      </c>
      <c r="AD154">
        <v>1335585.0000000002</v>
      </c>
      <c r="AG154" t="s">
        <v>130</v>
      </c>
      <c r="AH154">
        <v>707634718637.56775</v>
      </c>
      <c r="AI154">
        <v>183246.25125919105</v>
      </c>
      <c r="AJ154">
        <v>3861660</v>
      </c>
      <c r="AK154">
        <v>5765.9605502120667</v>
      </c>
      <c r="AM154">
        <v>5765.9605502120667</v>
      </c>
    </row>
    <row r="155" spans="3:45" x14ac:dyDescent="0.3">
      <c r="C155" t="s">
        <v>832</v>
      </c>
      <c r="D155" s="4">
        <f>D154/3400</f>
        <v>94.648529411764713</v>
      </c>
      <c r="E155" s="4">
        <f t="shared" ref="E155:AD155" si="1">E154/3400</f>
        <v>94.648529411764713</v>
      </c>
      <c r="F155" s="4">
        <f t="shared" si="1"/>
        <v>94.648529411764713</v>
      </c>
      <c r="G155" s="4">
        <f t="shared" si="1"/>
        <v>94.648529411764684</v>
      </c>
      <c r="H155" s="4">
        <f t="shared" si="1"/>
        <v>94.648529411764713</v>
      </c>
      <c r="I155" s="4">
        <f t="shared" si="1"/>
        <v>94.648529411764713</v>
      </c>
      <c r="J155" s="4">
        <f t="shared" si="1"/>
        <v>94.648529411764713</v>
      </c>
      <c r="K155" s="4">
        <f t="shared" si="1"/>
        <v>94.648529411764713</v>
      </c>
      <c r="L155" s="4">
        <f t="shared" si="1"/>
        <v>94.648529411764713</v>
      </c>
      <c r="M155" s="4">
        <f t="shared" si="1"/>
        <v>94.648529411764713</v>
      </c>
      <c r="N155" s="4">
        <f t="shared" si="1"/>
        <v>94.648529411764713</v>
      </c>
      <c r="O155" s="4">
        <f t="shared" si="1"/>
        <v>94.648529411764713</v>
      </c>
      <c r="P155" s="4">
        <f t="shared" si="1"/>
        <v>94.648529411764713</v>
      </c>
      <c r="Q155" s="4">
        <f t="shared" si="1"/>
        <v>1039.825294117647</v>
      </c>
      <c r="R155" s="4">
        <f t="shared" si="1"/>
        <v>243.94558823529411</v>
      </c>
      <c r="S155" s="4">
        <f t="shared" si="1"/>
        <v>243.94558823529414</v>
      </c>
      <c r="T155" s="4">
        <f t="shared" si="1"/>
        <v>243.94558823529411</v>
      </c>
      <c r="U155" s="4">
        <f t="shared" si="1"/>
        <v>243.94558823529411</v>
      </c>
      <c r="V155" s="4">
        <f t="shared" si="1"/>
        <v>243.94558823529411</v>
      </c>
      <c r="W155" s="4">
        <f t="shared" si="1"/>
        <v>541.07117647058828</v>
      </c>
      <c r="X155" s="4">
        <f t="shared" si="1"/>
        <v>243.94558823529411</v>
      </c>
      <c r="Y155" s="4">
        <f t="shared" si="1"/>
        <v>263.45088235294116</v>
      </c>
      <c r="Z155" s="4">
        <f t="shared" si="1"/>
        <v>368.09909486370481</v>
      </c>
      <c r="AA155" s="4">
        <f t="shared" si="1"/>
        <v>316.0205882352941</v>
      </c>
      <c r="AB155" s="4">
        <f t="shared" si="1"/>
        <v>392.81911764705882</v>
      </c>
      <c r="AC155" s="4">
        <f t="shared" si="1"/>
        <v>923.88147058823529</v>
      </c>
      <c r="AD155" s="4">
        <f t="shared" si="1"/>
        <v>392.81911764705887</v>
      </c>
    </row>
    <row r="156" spans="3:45" x14ac:dyDescent="0.3">
      <c r="C156" t="s">
        <v>833</v>
      </c>
      <c r="D156" s="31">
        <f>D155*'Default-Data'!$F$19/'Default-Data'!$F$13</f>
        <v>103.69067926364369</v>
      </c>
      <c r="E156" s="31">
        <f>E155*'Default-Data'!$F$19/'Default-Data'!$F$13</f>
        <v>103.69067926364369</v>
      </c>
      <c r="F156" s="31">
        <f>F155*'Default-Data'!$F$19/'Default-Data'!$F$13</f>
        <v>103.69067926364369</v>
      </c>
      <c r="G156" s="31">
        <f>G155*'Default-Data'!$F$19/'Default-Data'!$F$13</f>
        <v>103.69067926364364</v>
      </c>
      <c r="H156" s="31">
        <f>H155*'Default-Data'!$F$19/'Default-Data'!$F$13</f>
        <v>103.69067926364369</v>
      </c>
      <c r="I156" s="31">
        <f>I155*'Default-Data'!$F$19/'Default-Data'!$F$13</f>
        <v>103.69067926364369</v>
      </c>
      <c r="J156" s="31">
        <f>J155*'Default-Data'!$F$19/'Default-Data'!$F$13</f>
        <v>103.69067926364369</v>
      </c>
      <c r="K156" s="31">
        <f>K155*'Default-Data'!$F$19/'Default-Data'!$F$13</f>
        <v>103.69067926364369</v>
      </c>
      <c r="L156" s="31">
        <f>L155*'Default-Data'!$F$19/'Default-Data'!$F$13</f>
        <v>103.69067926364369</v>
      </c>
      <c r="M156" s="31">
        <f>M155*'Default-Data'!$F$19/'Default-Data'!$F$13</f>
        <v>103.69067926364369</v>
      </c>
      <c r="N156" s="31">
        <f>N155*'Default-Data'!$F$19/'Default-Data'!$F$13</f>
        <v>103.69067926364369</v>
      </c>
      <c r="O156" s="31">
        <f>O155*'Default-Data'!$F$19/'Default-Data'!$F$13</f>
        <v>103.69067926364369</v>
      </c>
      <c r="P156" s="31">
        <f>P155*'Default-Data'!$F$19/'Default-Data'!$F$13</f>
        <v>103.69067926364369</v>
      </c>
      <c r="Q156" s="31">
        <f>Q155*'Default-Data'!$F$19/'Default-Data'!$F$13</f>
        <v>1139.1639334776073</v>
      </c>
      <c r="R156" s="31">
        <f>R155*'Default-Data'!$F$19/'Default-Data'!$F$13</f>
        <v>267.25067895606037</v>
      </c>
      <c r="S156" s="31">
        <f>S155*'Default-Data'!$F$19/'Default-Data'!$F$13</f>
        <v>267.25067895606043</v>
      </c>
      <c r="T156" s="31">
        <f>T155*'Default-Data'!$F$19/'Default-Data'!$F$13</f>
        <v>267.25067895606037</v>
      </c>
      <c r="U156" s="31">
        <f>U155*'Default-Data'!$F$19/'Default-Data'!$F$13</f>
        <v>267.25067895606037</v>
      </c>
      <c r="V156" s="31">
        <f>V155*'Default-Data'!$F$19/'Default-Data'!$F$13</f>
        <v>267.25067895606037</v>
      </c>
      <c r="W156" s="31">
        <f>W155*'Default-Data'!$F$19/'Default-Data'!$F$13</f>
        <v>592.76185448308138</v>
      </c>
      <c r="X156" s="31">
        <f>X155*'Default-Data'!$F$19/'Default-Data'!$F$13</f>
        <v>267.25067895606037</v>
      </c>
      <c r="Y156" s="31">
        <f>Y155*'Default-Data'!$F$19/'Default-Data'!$F$13</f>
        <v>288.61939127378798</v>
      </c>
      <c r="Z156" s="31">
        <f>Z155*'Default-Data'!$F$19/'Default-Data'!$F$13</f>
        <v>403.26506307033719</v>
      </c>
      <c r="AA156" s="31">
        <f>AA155*'Default-Data'!$F$19/'Default-Data'!$F$13</f>
        <v>346.21128990664289</v>
      </c>
      <c r="AB156" s="31">
        <f>AB155*'Default-Data'!$F$19/'Default-Data'!$F$13</f>
        <v>430.34668779022553</v>
      </c>
      <c r="AC156" s="31">
        <f>AC155*'Default-Data'!$F$19/'Default-Data'!$F$13</f>
        <v>1012.1435360883756</v>
      </c>
      <c r="AD156" s="31">
        <f>AD155*'Default-Data'!$F$19/'Default-Data'!$F$13</f>
        <v>430.34668779022564</v>
      </c>
    </row>
    <row r="157" spans="3:45" x14ac:dyDescent="0.3">
      <c r="AG157" t="s">
        <v>131</v>
      </c>
      <c r="AH157">
        <v>481261318758.4043</v>
      </c>
      <c r="AI157">
        <v>124625.50270049779</v>
      </c>
      <c r="AJ157">
        <v>3861660</v>
      </c>
      <c r="AK157">
        <v>5765.9605502120667</v>
      </c>
      <c r="AM157">
        <v>5765.9605502120667</v>
      </c>
    </row>
    <row r="158" spans="3:45" x14ac:dyDescent="0.3">
      <c r="C158" t="s">
        <v>187</v>
      </c>
      <c r="AG158" t="s">
        <v>132</v>
      </c>
      <c r="AH158">
        <v>79234536617.258041</v>
      </c>
      <c r="AI158">
        <v>20518.258111086438</v>
      </c>
      <c r="AJ158">
        <v>3861659.9999999995</v>
      </c>
      <c r="AK158">
        <v>5765.9605502120658</v>
      </c>
      <c r="AM158">
        <v>5765.9605502120658</v>
      </c>
    </row>
    <row r="159" spans="3:45" x14ac:dyDescent="0.3">
      <c r="C159" t="s">
        <v>188</v>
      </c>
      <c r="AG159" t="s">
        <v>133</v>
      </c>
      <c r="AH159">
        <v>177685468419.00772</v>
      </c>
      <c r="AI159">
        <v>46012.716919409715</v>
      </c>
      <c r="AJ159">
        <v>3861660</v>
      </c>
      <c r="AK159">
        <v>5765.9605502120667</v>
      </c>
      <c r="AM159">
        <v>5765.9605502120667</v>
      </c>
    </row>
    <row r="160" spans="3:45" x14ac:dyDescent="0.3">
      <c r="AG160" t="s">
        <v>134</v>
      </c>
      <c r="AH160">
        <v>69521792154.404144</v>
      </c>
      <c r="AI160">
        <v>18003.084723772714</v>
      </c>
      <c r="AJ160">
        <v>3861660.0000000005</v>
      </c>
      <c r="AK160">
        <v>5765.9605502120676</v>
      </c>
      <c r="AM160">
        <v>5765.9605502120676</v>
      </c>
    </row>
    <row r="161" spans="33:39" x14ac:dyDescent="0.3">
      <c r="AG161" t="s">
        <v>135</v>
      </c>
      <c r="AH161">
        <v>61307896311.452301</v>
      </c>
      <c r="AI161">
        <v>15876.047169210209</v>
      </c>
      <c r="AJ161">
        <v>3861660.0000000005</v>
      </c>
      <c r="AK161">
        <v>5765.9605502120676</v>
      </c>
      <c r="AM161">
        <v>5765.9605502120676</v>
      </c>
    </row>
    <row r="162" spans="33:39" x14ac:dyDescent="0.3">
      <c r="AG162" t="s">
        <v>136</v>
      </c>
      <c r="AH162">
        <v>77345251777.698471</v>
      </c>
      <c r="AI162">
        <v>20029.016479363403</v>
      </c>
      <c r="AJ162">
        <v>3861659.9999999995</v>
      </c>
      <c r="AK162">
        <v>5765.9605502120658</v>
      </c>
      <c r="AM162">
        <v>5765.9605502120658</v>
      </c>
    </row>
    <row r="163" spans="33:39" x14ac:dyDescent="0.3">
      <c r="AG163" t="s">
        <v>137</v>
      </c>
      <c r="AH163">
        <v>1841468946024.7144</v>
      </c>
      <c r="AI163">
        <v>476859.41953064594</v>
      </c>
      <c r="AJ163">
        <v>3861660.0000000005</v>
      </c>
      <c r="AK163">
        <v>5765.9605502120676</v>
      </c>
      <c r="AM163">
        <v>5765.9605502120676</v>
      </c>
    </row>
    <row r="164" spans="33:39" x14ac:dyDescent="0.3">
      <c r="AG164" t="s">
        <v>138</v>
      </c>
      <c r="AH164">
        <v>999047458785.30408</v>
      </c>
      <c r="AI164">
        <v>258709.32676240377</v>
      </c>
      <c r="AJ164">
        <v>3861659.9999999995</v>
      </c>
      <c r="AK164">
        <v>5765.9605502120658</v>
      </c>
      <c r="AM164">
        <v>5765.9605502120658</v>
      </c>
    </row>
    <row r="165" spans="33:39" x14ac:dyDescent="0.3">
      <c r="AG165" t="s">
        <v>139</v>
      </c>
      <c r="AH165">
        <v>702602007718.83411</v>
      </c>
      <c r="AI165">
        <v>181943.00060565511</v>
      </c>
      <c r="AJ165">
        <v>3861660</v>
      </c>
      <c r="AK165">
        <v>5765.9605502120667</v>
      </c>
      <c r="AM165">
        <v>5765.9605502120667</v>
      </c>
    </row>
    <row r="166" spans="33:39" x14ac:dyDescent="0.3">
      <c r="AG166" t="s">
        <v>140</v>
      </c>
      <c r="AH166">
        <v>90695274805.579147</v>
      </c>
      <c r="AI166">
        <v>23486.084949368702</v>
      </c>
      <c r="AJ166">
        <v>3861660.0000000005</v>
      </c>
      <c r="AK166">
        <v>5765.9605502120676</v>
      </c>
      <c r="AM166">
        <v>5765.9605502120676</v>
      </c>
    </row>
    <row r="167" spans="33:39" x14ac:dyDescent="0.3">
      <c r="AG167" t="s">
        <v>141</v>
      </c>
      <c r="AH167">
        <v>66622282943.660835</v>
      </c>
      <c r="AI167">
        <v>17252.239436838259</v>
      </c>
      <c r="AJ167">
        <v>3861660</v>
      </c>
      <c r="AK167">
        <v>5765.9605502120667</v>
      </c>
      <c r="AM167">
        <v>5765.9605502120667</v>
      </c>
    </row>
    <row r="168" spans="33:39" x14ac:dyDescent="0.3">
      <c r="AG168" t="s">
        <v>142</v>
      </c>
      <c r="AH168">
        <v>4327252094256</v>
      </c>
      <c r="AI168">
        <v>101998</v>
      </c>
      <c r="AJ168">
        <v>42424872</v>
      </c>
      <c r="AK168">
        <v>63345.85082575796</v>
      </c>
      <c r="AM168">
        <v>63345.85082575796</v>
      </c>
    </row>
    <row r="169" spans="33:39" x14ac:dyDescent="0.3">
      <c r="AG169" t="s">
        <v>143</v>
      </c>
      <c r="AH169">
        <v>747510039131.01306</v>
      </c>
      <c r="AI169">
        <v>75104.143596291062</v>
      </c>
      <c r="AJ169">
        <v>9952980</v>
      </c>
      <c r="AK169">
        <v>14861.093425379162</v>
      </c>
      <c r="AM169">
        <v>14861.093425379162</v>
      </c>
    </row>
    <row r="170" spans="33:39" x14ac:dyDescent="0.3">
      <c r="AG170" t="s">
        <v>144</v>
      </c>
      <c r="AH170">
        <v>166823448404.36407</v>
      </c>
      <c r="AI170">
        <v>16761.155794984425</v>
      </c>
      <c r="AJ170">
        <v>9952980</v>
      </c>
      <c r="AK170">
        <v>14861.093425379162</v>
      </c>
      <c r="AM170">
        <v>14861.093425379162</v>
      </c>
    </row>
    <row r="171" spans="33:39" x14ac:dyDescent="0.3">
      <c r="AG171" t="s">
        <v>145</v>
      </c>
      <c r="AH171">
        <v>258065359187.57932</v>
      </c>
      <c r="AI171">
        <v>25928.451497700116</v>
      </c>
      <c r="AJ171">
        <v>9952980</v>
      </c>
      <c r="AK171">
        <v>14861.093425379162</v>
      </c>
      <c r="AM171">
        <v>14861.093425379162</v>
      </c>
    </row>
    <row r="172" spans="33:39" x14ac:dyDescent="0.3">
      <c r="AG172" t="s">
        <v>146</v>
      </c>
      <c r="AH172">
        <v>53303822757.566109</v>
      </c>
      <c r="AI172">
        <v>5355.5641383350621</v>
      </c>
      <c r="AJ172">
        <v>9952980</v>
      </c>
      <c r="AK172">
        <v>14861.093425379162</v>
      </c>
      <c r="AM172">
        <v>14861.093425379162</v>
      </c>
    </row>
    <row r="173" spans="33:39" x14ac:dyDescent="0.3">
      <c r="AG173" t="s">
        <v>147</v>
      </c>
      <c r="AH173">
        <v>54144602111.95871</v>
      </c>
      <c r="AI173">
        <v>5440.0392758710168</v>
      </c>
      <c r="AJ173">
        <v>9952980</v>
      </c>
      <c r="AK173">
        <v>14861.093425379162</v>
      </c>
      <c r="AM173">
        <v>14861.093425379162</v>
      </c>
    </row>
    <row r="174" spans="33:39" x14ac:dyDescent="0.3">
      <c r="AG174" t="s">
        <v>148</v>
      </c>
      <c r="AH174">
        <v>350208968256</v>
      </c>
      <c r="AI174">
        <v>15864</v>
      </c>
      <c r="AJ174">
        <v>22075704</v>
      </c>
      <c r="AK174">
        <v>32961.896796237554</v>
      </c>
      <c r="AM174">
        <v>32961.896796237554</v>
      </c>
    </row>
    <row r="175" spans="33:39" x14ac:dyDescent="0.3">
      <c r="AG175" t="s">
        <v>149</v>
      </c>
      <c r="AH175">
        <v>365858065447.5188</v>
      </c>
      <c r="AI175">
        <v>36758.645696818319</v>
      </c>
      <c r="AJ175">
        <v>9952980</v>
      </c>
      <c r="AK175">
        <v>14861.093425379162</v>
      </c>
      <c r="AM175">
        <v>14861.093425379162</v>
      </c>
    </row>
    <row r="176" spans="33:39" x14ac:dyDescent="0.3">
      <c r="AG176" t="s">
        <v>150</v>
      </c>
      <c r="AH176">
        <v>917076525924</v>
      </c>
      <c r="AI176">
        <v>85319</v>
      </c>
      <c r="AJ176">
        <v>10748796</v>
      </c>
      <c r="AK176">
        <v>16049.350201280604</v>
      </c>
      <c r="AM176">
        <v>16049.350201280604</v>
      </c>
    </row>
    <row r="177" spans="33:39" x14ac:dyDescent="0.3">
      <c r="AG177" t="s">
        <v>151</v>
      </c>
      <c r="AH177">
        <v>8017821109800</v>
      </c>
      <c r="AI177">
        <v>533865</v>
      </c>
      <c r="AJ177">
        <v>15018443.070439156</v>
      </c>
      <c r="AK177">
        <v>22424.488502291231</v>
      </c>
      <c r="AM177">
        <v>22424.488502291231</v>
      </c>
    </row>
    <row r="178" spans="33:39" x14ac:dyDescent="0.3">
      <c r="AG178" t="s">
        <v>152</v>
      </c>
      <c r="AH178">
        <v>568003522920</v>
      </c>
      <c r="AI178">
        <v>44053</v>
      </c>
      <c r="AJ178">
        <v>12893640</v>
      </c>
      <c r="AK178">
        <v>19251.881208764185</v>
      </c>
      <c r="AM178">
        <v>19251.881208764185</v>
      </c>
    </row>
    <row r="179" spans="33:39" x14ac:dyDescent="0.3">
      <c r="AG179" t="s">
        <v>153</v>
      </c>
      <c r="AH179">
        <v>2138586049290.0278</v>
      </c>
      <c r="AI179">
        <v>133436.28755002664</v>
      </c>
      <c r="AJ179">
        <v>16027020</v>
      </c>
      <c r="AK179">
        <v>23930.4250134553</v>
      </c>
      <c r="AM179">
        <v>23930.4250134553</v>
      </c>
    </row>
    <row r="180" spans="33:39" x14ac:dyDescent="0.3">
      <c r="AG180" t="s">
        <v>154</v>
      </c>
      <c r="AH180">
        <v>800364430812</v>
      </c>
      <c r="AI180">
        <v>21233</v>
      </c>
      <c r="AJ180">
        <v>37694364</v>
      </c>
      <c r="AK180">
        <v>56282.587226564203</v>
      </c>
      <c r="AM180">
        <v>56282.587226564203</v>
      </c>
    </row>
    <row r="181" spans="33:39" x14ac:dyDescent="0.3">
      <c r="AG181" t="s">
        <v>155</v>
      </c>
      <c r="AH181">
        <v>4535000970629.9717</v>
      </c>
      <c r="AI181">
        <v>282959.71244997333</v>
      </c>
      <c r="AJ181">
        <v>16027020</v>
      </c>
      <c r="AK181">
        <v>23930.4250134553</v>
      </c>
      <c r="AM181">
        <v>23930.4250134553</v>
      </c>
    </row>
    <row r="182" spans="33:39" x14ac:dyDescent="0.3">
      <c r="AI182">
        <v>2977053.0000000005</v>
      </c>
    </row>
  </sheetData>
  <sheetProtection password="DFD3" sheet="1" objects="1" scenarios="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dimension ref="B1:AY133"/>
  <sheetViews>
    <sheetView topLeftCell="AH7" workbookViewId="0">
      <selection activeCell="AT27" sqref="AT27"/>
    </sheetView>
  </sheetViews>
  <sheetFormatPr defaultColWidth="8.77734375" defaultRowHeight="14.4" x14ac:dyDescent="0.3"/>
  <cols>
    <col min="2" max="2" width="15.44140625" customWidth="1"/>
    <col min="39" max="39" width="57.77734375" customWidth="1"/>
    <col min="42" max="42" width="10.44140625" bestFit="1" customWidth="1"/>
    <col min="49" max="51" width="10.44140625" bestFit="1" customWidth="1"/>
  </cols>
  <sheetData>
    <row r="1" spans="2:51" x14ac:dyDescent="0.3">
      <c r="B1" t="s">
        <v>109</v>
      </c>
      <c r="C1" t="s">
        <v>577</v>
      </c>
    </row>
    <row r="11" spans="2:51" x14ac:dyDescent="0.3">
      <c r="B11" t="s">
        <v>74</v>
      </c>
    </row>
    <row r="12" spans="2:51" x14ac:dyDescent="0.3">
      <c r="C12" t="s">
        <v>271</v>
      </c>
      <c r="D12" t="s">
        <v>272</v>
      </c>
      <c r="E12" t="s">
        <v>273</v>
      </c>
      <c r="F12" t="s">
        <v>274</v>
      </c>
      <c r="G12" t="s">
        <v>275</v>
      </c>
      <c r="H12" t="s">
        <v>276</v>
      </c>
      <c r="I12" t="s">
        <v>277</v>
      </c>
      <c r="J12" t="s">
        <v>278</v>
      </c>
      <c r="K12" t="s">
        <v>279</v>
      </c>
      <c r="L12" t="s">
        <v>280</v>
      </c>
      <c r="M12" t="s">
        <v>281</v>
      </c>
      <c r="N12" t="s">
        <v>282</v>
      </c>
      <c r="O12" t="s">
        <v>283</v>
      </c>
      <c r="P12" t="s">
        <v>284</v>
      </c>
      <c r="Q12" t="s">
        <v>285</v>
      </c>
      <c r="R12" t="s">
        <v>286</v>
      </c>
      <c r="S12" t="s">
        <v>287</v>
      </c>
      <c r="T12" t="s">
        <v>288</v>
      </c>
      <c r="U12" t="s">
        <v>289</v>
      </c>
      <c r="V12" t="s">
        <v>290</v>
      </c>
      <c r="W12" t="s">
        <v>291</v>
      </c>
      <c r="X12" t="s">
        <v>292</v>
      </c>
      <c r="Y12" t="s">
        <v>293</v>
      </c>
      <c r="Z12" t="s">
        <v>294</v>
      </c>
      <c r="AA12" t="s">
        <v>295</v>
      </c>
      <c r="AB12" t="s">
        <v>296</v>
      </c>
      <c r="AC12" t="s">
        <v>297</v>
      </c>
      <c r="AD12" t="s">
        <v>298</v>
      </c>
      <c r="AE12" t="s">
        <v>299</v>
      </c>
      <c r="AF12" t="s">
        <v>300</v>
      </c>
      <c r="AG12" t="s">
        <v>301</v>
      </c>
      <c r="AH12" t="s">
        <v>302</v>
      </c>
      <c r="AI12" t="s">
        <v>303</v>
      </c>
      <c r="AJ12" t="s">
        <v>304</v>
      </c>
      <c r="AK12" t="s">
        <v>575</v>
      </c>
      <c r="AN12" t="s">
        <v>354</v>
      </c>
      <c r="AO12" t="s">
        <v>578</v>
      </c>
      <c r="AP12" t="s">
        <v>833</v>
      </c>
    </row>
    <row r="13" spans="2:51" x14ac:dyDescent="0.3">
      <c r="B13" t="s">
        <v>271</v>
      </c>
      <c r="C13">
        <v>6.1735179333750563E-2</v>
      </c>
      <c r="D13">
        <v>1.9278223318938927E-5</v>
      </c>
      <c r="E13">
        <v>0.35810905571995572</v>
      </c>
      <c r="F13">
        <v>0.12225782133433849</v>
      </c>
      <c r="G13">
        <v>0.44746746118864672</v>
      </c>
      <c r="H13">
        <v>0.15504836201670927</v>
      </c>
      <c r="I13">
        <v>0</v>
      </c>
      <c r="J13">
        <v>6.7528735632183909E-2</v>
      </c>
      <c r="K13">
        <v>3.9127828990553379E-2</v>
      </c>
      <c r="L13">
        <v>0</v>
      </c>
      <c r="M13">
        <v>0</v>
      </c>
      <c r="N13">
        <v>0</v>
      </c>
      <c r="O13">
        <v>0</v>
      </c>
      <c r="P13">
        <v>0</v>
      </c>
      <c r="Q13">
        <v>0</v>
      </c>
      <c r="R13">
        <v>0</v>
      </c>
      <c r="S13">
        <v>0</v>
      </c>
      <c r="T13">
        <v>2.6641629012381905E-2</v>
      </c>
      <c r="U13">
        <v>5.0381640930045085E-5</v>
      </c>
      <c r="V13">
        <v>0</v>
      </c>
      <c r="W13">
        <v>0</v>
      </c>
      <c r="X13">
        <v>5.3376064707509469E-2</v>
      </c>
      <c r="Y13">
        <v>8.8433060359488231E-4</v>
      </c>
      <c r="Z13">
        <v>0</v>
      </c>
      <c r="AA13">
        <v>0</v>
      </c>
      <c r="AB13">
        <v>0</v>
      </c>
      <c r="AC13">
        <v>1.4102383302778171E-4</v>
      </c>
      <c r="AD13">
        <v>1.2418246543588043E-4</v>
      </c>
      <c r="AE13">
        <v>2.8123744475693049E-4</v>
      </c>
      <c r="AF13">
        <v>0</v>
      </c>
      <c r="AG13">
        <v>0</v>
      </c>
      <c r="AH13">
        <v>1.035078394897688E-2</v>
      </c>
      <c r="AI13">
        <v>2.0309510221893988E-3</v>
      </c>
      <c r="AJ13">
        <v>0</v>
      </c>
      <c r="AK13">
        <v>0.11007551299117063</v>
      </c>
      <c r="AM13" t="str">
        <f>B13</f>
        <v>TTL_C01T05: Agriculture, hunting, forestry and fishing</v>
      </c>
      <c r="AN13">
        <f t="array" ref="AN13:AN45">TRANSPOSE(C48:AJ48)</f>
        <v>0.70575679402441327</v>
      </c>
      <c r="AO13">
        <f t="array" ref="AO13:AO45">TRANSPOSE(C47:AI47)</f>
        <v>0.20314908946589125</v>
      </c>
      <c r="AP13" s="31">
        <f>$AY$15</f>
        <v>1740.7063195146825</v>
      </c>
      <c r="AT13">
        <f>1/43.034</f>
        <v>2.3237440163591579E-2</v>
      </c>
    </row>
    <row r="14" spans="2:51" x14ac:dyDescent="0.3">
      <c r="B14" t="s">
        <v>272</v>
      </c>
      <c r="C14">
        <v>0</v>
      </c>
      <c r="D14">
        <v>1.1528377544725478E-2</v>
      </c>
      <c r="E14">
        <v>0</v>
      </c>
      <c r="F14">
        <v>0</v>
      </c>
      <c r="G14">
        <v>0</v>
      </c>
      <c r="H14">
        <v>0</v>
      </c>
      <c r="I14">
        <v>0.10591246305322295</v>
      </c>
      <c r="J14">
        <v>1.2156599005461807E-2</v>
      </c>
      <c r="K14">
        <v>0</v>
      </c>
      <c r="L14">
        <v>5.1768019965899824E-2</v>
      </c>
      <c r="M14">
        <v>1.3112824322890033E-2</v>
      </c>
      <c r="N14">
        <v>0</v>
      </c>
      <c r="O14">
        <v>0</v>
      </c>
      <c r="P14">
        <v>0</v>
      </c>
      <c r="Q14">
        <v>0</v>
      </c>
      <c r="R14">
        <v>0</v>
      </c>
      <c r="S14">
        <v>0</v>
      </c>
      <c r="T14">
        <v>2.9341001114958042E-4</v>
      </c>
      <c r="U14">
        <v>0</v>
      </c>
      <c r="V14">
        <v>1.3010918929365156E-2</v>
      </c>
      <c r="W14">
        <v>0</v>
      </c>
      <c r="X14">
        <v>0</v>
      </c>
      <c r="Y14">
        <v>0</v>
      </c>
      <c r="Z14">
        <v>0</v>
      </c>
      <c r="AA14">
        <v>0</v>
      </c>
      <c r="AB14">
        <v>8.4162883233350957E-5</v>
      </c>
      <c r="AC14">
        <v>0</v>
      </c>
      <c r="AD14">
        <v>0</v>
      </c>
      <c r="AE14">
        <v>0</v>
      </c>
      <c r="AF14">
        <v>0</v>
      </c>
      <c r="AG14">
        <v>0</v>
      </c>
      <c r="AH14">
        <v>0</v>
      </c>
      <c r="AI14">
        <v>7.1335056564503674E-4</v>
      </c>
      <c r="AJ14">
        <v>0</v>
      </c>
      <c r="AK14">
        <v>1.3884965130294144E-3</v>
      </c>
      <c r="AM14" t="str">
        <f t="shared" ref="AM14:AM45" si="0">B14</f>
        <v>TTL_C10T14: Mining and quarrying</v>
      </c>
      <c r="AN14">
        <v>0.57568630475015425</v>
      </c>
      <c r="AO14">
        <v>0.15048581122763727</v>
      </c>
      <c r="AP14" s="31">
        <f>$AY$16</f>
        <v>3228.1165448091092</v>
      </c>
      <c r="AW14">
        <v>2006</v>
      </c>
      <c r="AX14">
        <v>2014</v>
      </c>
    </row>
    <row r="15" spans="2:51" x14ac:dyDescent="0.3">
      <c r="B15" t="s">
        <v>273</v>
      </c>
      <c r="C15">
        <v>2.4502246442073342E-2</v>
      </c>
      <c r="D15">
        <v>0</v>
      </c>
      <c r="E15">
        <v>4.5744919568601605E-2</v>
      </c>
      <c r="F15">
        <v>0</v>
      </c>
      <c r="G15">
        <v>0</v>
      </c>
      <c r="H15">
        <v>1.3177661228685133E-4</v>
      </c>
      <c r="I15">
        <v>0</v>
      </c>
      <c r="J15">
        <v>3.0926469389418766E-2</v>
      </c>
      <c r="K15">
        <v>0</v>
      </c>
      <c r="L15">
        <v>0</v>
      </c>
      <c r="M15">
        <v>0</v>
      </c>
      <c r="N15">
        <v>0</v>
      </c>
      <c r="O15">
        <v>0</v>
      </c>
      <c r="P15">
        <v>0</v>
      </c>
      <c r="Q15">
        <v>0</v>
      </c>
      <c r="R15">
        <v>0</v>
      </c>
      <c r="S15">
        <v>0</v>
      </c>
      <c r="T15">
        <v>0</v>
      </c>
      <c r="U15">
        <v>0</v>
      </c>
      <c r="V15">
        <v>0</v>
      </c>
      <c r="W15">
        <v>6.3619437010395419E-4</v>
      </c>
      <c r="X15">
        <v>0.19857689262788414</v>
      </c>
      <c r="Y15">
        <v>8.759582428507889E-3</v>
      </c>
      <c r="Z15">
        <v>0</v>
      </c>
      <c r="AA15">
        <v>0</v>
      </c>
      <c r="AB15">
        <v>0</v>
      </c>
      <c r="AC15">
        <v>1.1846001974333662E-2</v>
      </c>
      <c r="AD15">
        <v>1.0348538786323371E-3</v>
      </c>
      <c r="AE15">
        <v>1.6793893129770992E-3</v>
      </c>
      <c r="AF15">
        <v>0</v>
      </c>
      <c r="AG15">
        <v>0</v>
      </c>
      <c r="AH15">
        <v>1.276906723359022E-2</v>
      </c>
      <c r="AI15">
        <v>2.1568364161267581E-3</v>
      </c>
      <c r="AJ15">
        <v>0</v>
      </c>
      <c r="AK15">
        <v>0.12025514779993314</v>
      </c>
      <c r="AM15" t="str">
        <f t="shared" si="0"/>
        <v>TTL_C15T16: Food products, beverages and tobacco</v>
      </c>
      <c r="AN15">
        <v>0.33303297196471399</v>
      </c>
      <c r="AO15">
        <v>5.8272442954714385E-2</v>
      </c>
      <c r="AP15" s="31">
        <f t="shared" ref="AP15:AP30" si="1">$AY$16</f>
        <v>3228.1165448091092</v>
      </c>
      <c r="AT15" t="s">
        <v>824</v>
      </c>
      <c r="AU15">
        <v>132.84</v>
      </c>
      <c r="AV15">
        <f>AU15*365.25</f>
        <v>48519.81</v>
      </c>
      <c r="AW15" s="4">
        <f>AV15*$AT$13</f>
        <v>1127.4761816238322</v>
      </c>
      <c r="AX15" s="31">
        <f>AW15*'Default-Data'!$F$19/'Default-Data'!$F$11</f>
        <v>1293.09612306805</v>
      </c>
      <c r="AY15" s="31">
        <f>AX15*$AX$22</f>
        <v>1740.7063195146825</v>
      </c>
    </row>
    <row r="16" spans="2:51" x14ac:dyDescent="0.3">
      <c r="B16" t="s">
        <v>274</v>
      </c>
      <c r="C16">
        <v>1.1041402716083304E-3</v>
      </c>
      <c r="D16">
        <v>0</v>
      </c>
      <c r="E16">
        <v>3.1555474524213568E-5</v>
      </c>
      <c r="F16">
        <v>0.14962306822465132</v>
      </c>
      <c r="G16">
        <v>1.3329151638701582E-3</v>
      </c>
      <c r="H16">
        <v>2.6355322457370265E-4</v>
      </c>
      <c r="I16">
        <v>0</v>
      </c>
      <c r="J16">
        <v>2.0379880981495067E-5</v>
      </c>
      <c r="K16">
        <v>8.7045863181026851E-3</v>
      </c>
      <c r="L16">
        <v>1.2602238750648643E-3</v>
      </c>
      <c r="M16">
        <v>0</v>
      </c>
      <c r="N16">
        <v>3.5011553812758213E-5</v>
      </c>
      <c r="O16">
        <v>3.3046418690439597E-3</v>
      </c>
      <c r="P16">
        <v>2.2884080689268509E-5</v>
      </c>
      <c r="Q16">
        <v>0</v>
      </c>
      <c r="R16">
        <v>8.4521760511433494E-4</v>
      </c>
      <c r="S16">
        <v>7.4111000332336323E-3</v>
      </c>
      <c r="T16">
        <v>4.5185141717035388E-2</v>
      </c>
      <c r="U16">
        <v>0</v>
      </c>
      <c r="V16">
        <v>8.2133539472412795E-5</v>
      </c>
      <c r="W16">
        <v>1.9509960683187924E-4</v>
      </c>
      <c r="X16">
        <v>2.0030331645062524E-3</v>
      </c>
      <c r="Y16">
        <v>7.3258156510818664E-4</v>
      </c>
      <c r="Z16">
        <v>0</v>
      </c>
      <c r="AA16">
        <v>0</v>
      </c>
      <c r="AB16">
        <v>0</v>
      </c>
      <c r="AC16">
        <v>1.1563954308278097E-2</v>
      </c>
      <c r="AD16">
        <v>2.4836493087176085E-4</v>
      </c>
      <c r="AE16">
        <v>3.8248292486942549E-3</v>
      </c>
      <c r="AF16">
        <v>6.1508694821326207E-4</v>
      </c>
      <c r="AG16">
        <v>2.44778567188657E-5</v>
      </c>
      <c r="AH16">
        <v>1.7273452032952433E-4</v>
      </c>
      <c r="AI16">
        <v>7.0160126221088318E-3</v>
      </c>
      <c r="AJ16">
        <v>0</v>
      </c>
      <c r="AK16">
        <v>1.5751509087836131E-2</v>
      </c>
      <c r="AM16" t="str">
        <f t="shared" si="0"/>
        <v>TTL_C17T19: Textiles, textile products, leather and footwear</v>
      </c>
      <c r="AN16">
        <v>0.38369770071617038</v>
      </c>
      <c r="AO16">
        <v>0.13252921221258954</v>
      </c>
      <c r="AP16" s="31">
        <f t="shared" si="1"/>
        <v>3228.1165448091092</v>
      </c>
      <c r="AT16" t="s">
        <v>825</v>
      </c>
      <c r="AU16">
        <v>246.35</v>
      </c>
      <c r="AV16">
        <f t="shared" ref="AV16:AV17" si="2">AU16*365.25</f>
        <v>89979.337499999994</v>
      </c>
      <c r="AW16" s="4">
        <f t="shared" ref="AW16:AW17" si="3">AV16*$AT$13</f>
        <v>2090.8894711158619</v>
      </c>
      <c r="AX16" s="31">
        <f>AW16*'Default-Data'!$F$19/'Default-Data'!$F$11</f>
        <v>2398.029433286767</v>
      </c>
      <c r="AY16" s="31">
        <f t="shared" ref="AY16:AY17" si="4">AX16*$AX$22</f>
        <v>3228.1165448091092</v>
      </c>
    </row>
    <row r="17" spans="2:51" x14ac:dyDescent="0.3">
      <c r="B17" t="s">
        <v>275</v>
      </c>
      <c r="C17">
        <v>1.2720510041570627E-5</v>
      </c>
      <c r="D17">
        <v>7.7112893275755709E-5</v>
      </c>
      <c r="E17">
        <v>7.0123276720474598E-5</v>
      </c>
      <c r="F17">
        <v>0</v>
      </c>
      <c r="G17">
        <v>1.8896032617218127E-2</v>
      </c>
      <c r="H17">
        <v>0</v>
      </c>
      <c r="I17">
        <v>0</v>
      </c>
      <c r="J17">
        <v>5.9101654846335696E-4</v>
      </c>
      <c r="K17">
        <v>0</v>
      </c>
      <c r="L17">
        <v>2.4710272060095381E-5</v>
      </c>
      <c r="M17">
        <v>0</v>
      </c>
      <c r="N17">
        <v>0</v>
      </c>
      <c r="O17">
        <v>8.4537350138333845E-4</v>
      </c>
      <c r="P17">
        <v>1.6247697289380642E-4</v>
      </c>
      <c r="Q17">
        <v>0</v>
      </c>
      <c r="R17">
        <v>2.6124907794443077E-4</v>
      </c>
      <c r="S17">
        <v>9.3054170820870718E-4</v>
      </c>
      <c r="T17">
        <v>2.4705122938794673E-2</v>
      </c>
      <c r="U17">
        <v>0</v>
      </c>
      <c r="V17">
        <v>6.7929268528360226E-3</v>
      </c>
      <c r="W17">
        <v>1.9085831103118625E-5</v>
      </c>
      <c r="X17">
        <v>9.5382531643154863E-5</v>
      </c>
      <c r="Y17">
        <v>3.1396352790350856E-5</v>
      </c>
      <c r="Z17">
        <v>0</v>
      </c>
      <c r="AA17">
        <v>0</v>
      </c>
      <c r="AB17">
        <v>1.0286574617409561E-4</v>
      </c>
      <c r="AC17">
        <v>2.8204766605556341E-4</v>
      </c>
      <c r="AD17">
        <v>0</v>
      </c>
      <c r="AE17">
        <v>3.2141422257934913E-5</v>
      </c>
      <c r="AF17">
        <v>3.583030766290847E-5</v>
      </c>
      <c r="AG17">
        <v>0</v>
      </c>
      <c r="AH17">
        <v>0</v>
      </c>
      <c r="AI17">
        <v>0</v>
      </c>
      <c r="AJ17">
        <v>0</v>
      </c>
      <c r="AK17">
        <v>3.2630593309309654E-4</v>
      </c>
      <c r="AM17" t="str">
        <f t="shared" si="0"/>
        <v>TTL_C20: Wood and products of wood and cork</v>
      </c>
      <c r="AN17">
        <v>0.14513093931315665</v>
      </c>
      <c r="AO17">
        <v>3.7635251685745642E-2</v>
      </c>
      <c r="AP17" s="31">
        <f t="shared" si="1"/>
        <v>3228.1165448091092</v>
      </c>
      <c r="AT17" t="s">
        <v>344</v>
      </c>
      <c r="AU17">
        <v>302.62</v>
      </c>
      <c r="AV17">
        <f t="shared" si="2"/>
        <v>110531.955</v>
      </c>
      <c r="AW17" s="4">
        <f t="shared" si="3"/>
        <v>2568.479690477297</v>
      </c>
      <c r="AX17" s="31">
        <f>AW17*'Default-Data'!$F$19/'Default-Data'!$F$11</f>
        <v>2945.7749831590891</v>
      </c>
      <c r="AY17" s="31">
        <f t="shared" si="4"/>
        <v>3965.4663234833888</v>
      </c>
    </row>
    <row r="18" spans="2:51" x14ac:dyDescent="0.3">
      <c r="B18" t="s">
        <v>276</v>
      </c>
      <c r="C18">
        <v>6.5892242015335844E-4</v>
      </c>
      <c r="D18">
        <v>1.7350400987045035E-4</v>
      </c>
      <c r="E18">
        <v>2.1352537761384514E-3</v>
      </c>
      <c r="F18">
        <v>7.7271013946475682E-4</v>
      </c>
      <c r="G18">
        <v>8.2327113062568603E-3</v>
      </c>
      <c r="H18">
        <v>0.22966027989352447</v>
      </c>
      <c r="I18">
        <v>1.5219135983714058E-3</v>
      </c>
      <c r="J18">
        <v>3.7600880410858396E-3</v>
      </c>
      <c r="K18">
        <v>8.8472844544650248E-4</v>
      </c>
      <c r="L18">
        <v>1.680298500086486E-2</v>
      </c>
      <c r="M18">
        <v>1.2447051785524756E-3</v>
      </c>
      <c r="N18">
        <v>4.0263286884671947E-3</v>
      </c>
      <c r="O18">
        <v>2.5617378829798135E-3</v>
      </c>
      <c r="P18">
        <v>5.1718022357746839E-4</v>
      </c>
      <c r="Q18">
        <v>2.7032065622669649E-3</v>
      </c>
      <c r="R18">
        <v>1.7058028030489305E-3</v>
      </c>
      <c r="S18">
        <v>5.649717514124294E-4</v>
      </c>
      <c r="T18">
        <v>7.2765682765095954E-3</v>
      </c>
      <c r="U18">
        <v>7.3893073364066141E-4</v>
      </c>
      <c r="V18">
        <v>2.8505169581602088E-4</v>
      </c>
      <c r="W18">
        <v>4.3133978293048089E-3</v>
      </c>
      <c r="X18">
        <v>8.6798103795270932E-4</v>
      </c>
      <c r="Y18">
        <v>2.1872792443944425E-3</v>
      </c>
      <c r="Z18">
        <v>2.3986305999847361E-3</v>
      </c>
      <c r="AA18">
        <v>3.8853483017997443E-3</v>
      </c>
      <c r="AB18">
        <v>6.966816445427384E-4</v>
      </c>
      <c r="AC18">
        <v>1.1281906642222536E-3</v>
      </c>
      <c r="AD18">
        <v>5.5054226343240337E-3</v>
      </c>
      <c r="AE18">
        <v>1.1370028123744476E-2</v>
      </c>
      <c r="AF18">
        <v>1.0163863940378368E-2</v>
      </c>
      <c r="AG18">
        <v>5.137290178871938E-2</v>
      </c>
      <c r="AH18">
        <v>3.9861812383736378E-3</v>
      </c>
      <c r="AI18">
        <v>1.0817751519017087E-2</v>
      </c>
      <c r="AJ18">
        <v>0</v>
      </c>
      <c r="AK18">
        <v>2.8645836546017773E-3</v>
      </c>
      <c r="AM18" t="str">
        <f t="shared" si="0"/>
        <v>TTL_C21T22: Pulp, paper, paper products, printing and publishing</v>
      </c>
      <c r="AN18">
        <v>0.2647392140842843</v>
      </c>
      <c r="AO18">
        <v>7.8486150278048658E-2</v>
      </c>
      <c r="AP18" s="31">
        <f t="shared" si="1"/>
        <v>3228.1165448091092</v>
      </c>
      <c r="AT18" t="s">
        <v>927</v>
      </c>
    </row>
    <row r="19" spans="2:51" x14ac:dyDescent="0.3">
      <c r="B19" t="s">
        <v>277</v>
      </c>
      <c r="C19">
        <v>3.1124543969715014E-2</v>
      </c>
      <c r="D19">
        <v>6.4003701418877235E-2</v>
      </c>
      <c r="E19">
        <v>2.9178295443389478E-2</v>
      </c>
      <c r="F19">
        <v>1.0535243120995099E-2</v>
      </c>
      <c r="G19">
        <v>3.8262505880508071E-2</v>
      </c>
      <c r="H19">
        <v>2.3166328440028465E-2</v>
      </c>
      <c r="I19">
        <v>4.3435707714291311E-2</v>
      </c>
      <c r="J19">
        <v>2.5362761881470613E-2</v>
      </c>
      <c r="K19">
        <v>1.546847798167756E-2</v>
      </c>
      <c r="L19">
        <v>4.3070004200746255E-2</v>
      </c>
      <c r="M19">
        <v>4.8697884001196463E-2</v>
      </c>
      <c r="N19">
        <v>1.4389748617043625E-2</v>
      </c>
      <c r="O19">
        <v>1.7522287119581925E-2</v>
      </c>
      <c r="P19">
        <v>9.0506539126056964E-3</v>
      </c>
      <c r="Q19">
        <v>9.150509569972657E-3</v>
      </c>
      <c r="R19">
        <v>3.5145684779936071E-2</v>
      </c>
      <c r="S19">
        <v>2.5357261548687272E-2</v>
      </c>
      <c r="T19">
        <v>1.4611818555249106E-2</v>
      </c>
      <c r="U19">
        <v>0.17860291709700984</v>
      </c>
      <c r="V19">
        <v>4.4584017779495604E-2</v>
      </c>
      <c r="W19">
        <v>4.0557391094127079E-2</v>
      </c>
      <c r="X19">
        <v>5.8479030150418256E-2</v>
      </c>
      <c r="Y19">
        <v>0.17765102953873524</v>
      </c>
      <c r="Z19">
        <v>4.1027486126102554E-2</v>
      </c>
      <c r="AA19">
        <v>4.834748311750578E-2</v>
      </c>
      <c r="AB19">
        <v>8.9119141912648286E-3</v>
      </c>
      <c r="AC19">
        <v>0.17360033845719924</v>
      </c>
      <c r="AD19">
        <v>2.2973756105637882E-2</v>
      </c>
      <c r="AE19">
        <v>5.7950984331056651E-2</v>
      </c>
      <c r="AF19">
        <v>2.0960729982801456E-2</v>
      </c>
      <c r="AG19">
        <v>1.7636295765942733E-2</v>
      </c>
      <c r="AH19">
        <v>1.4921605102311985E-2</v>
      </c>
      <c r="AI19">
        <v>1.3679546141193058E-2</v>
      </c>
      <c r="AJ19">
        <v>0</v>
      </c>
      <c r="AK19">
        <v>9.7558688805300837E-3</v>
      </c>
      <c r="AM19" t="str">
        <f t="shared" si="0"/>
        <v>TTL_C23: Coke, refined petroleum products and nuclear fuel</v>
      </c>
      <c r="AN19">
        <v>0.16985240863624798</v>
      </c>
      <c r="AO19">
        <v>2.3092959069822068E-2</v>
      </c>
      <c r="AP19" s="31">
        <f t="shared" si="1"/>
        <v>3228.1165448091092</v>
      </c>
    </row>
    <row r="20" spans="2:51" x14ac:dyDescent="0.3">
      <c r="B20" t="s">
        <v>278</v>
      </c>
      <c r="C20">
        <v>1.9480189077661261E-2</v>
      </c>
      <c r="D20">
        <v>1.1354873534855028E-2</v>
      </c>
      <c r="E20">
        <v>1.4936257941461088E-3</v>
      </c>
      <c r="F20">
        <v>1.3267998492272899E-2</v>
      </c>
      <c r="G20">
        <v>6.0373216245883645E-3</v>
      </c>
      <c r="H20">
        <v>1.6735629760430117E-2</v>
      </c>
      <c r="I20">
        <v>1.1495096599917789E-2</v>
      </c>
      <c r="J20">
        <v>0.14347436210972528</v>
      </c>
      <c r="K20">
        <v>0.21396158566169127</v>
      </c>
      <c r="L20">
        <v>3.9289332575551655E-3</v>
      </c>
      <c r="M20">
        <v>2.7692278003454297E-3</v>
      </c>
      <c r="N20">
        <v>5.1817099642882157E-3</v>
      </c>
      <c r="O20">
        <v>1.0195716774259657E-2</v>
      </c>
      <c r="P20">
        <v>2.3890980239596325E-3</v>
      </c>
      <c r="Q20">
        <v>1.7399950285856324E-3</v>
      </c>
      <c r="R20">
        <v>4.2414556183919356E-3</v>
      </c>
      <c r="S20">
        <v>6.4805583250249254E-3</v>
      </c>
      <c r="T20">
        <v>1.901296872249281E-2</v>
      </c>
      <c r="U20">
        <v>3.6694628477382842E-3</v>
      </c>
      <c r="V20">
        <v>2.637936032466905E-3</v>
      </c>
      <c r="W20">
        <v>1.2723887402079084E-3</v>
      </c>
      <c r="X20">
        <v>3.5959214429469389E-3</v>
      </c>
      <c r="Y20">
        <v>1.3029486407995603E-3</v>
      </c>
      <c r="Z20">
        <v>1.853487281806387E-4</v>
      </c>
      <c r="AA20">
        <v>8.5486708852171311E-4</v>
      </c>
      <c r="AB20">
        <v>6.966816445427384E-4</v>
      </c>
      <c r="AC20">
        <v>2.6794528275278519E-3</v>
      </c>
      <c r="AD20">
        <v>3.8496564285122941E-3</v>
      </c>
      <c r="AE20">
        <v>3.1940538368822817E-2</v>
      </c>
      <c r="AF20">
        <v>2.376743741639595E-3</v>
      </c>
      <c r="AG20">
        <v>7.0618616633927539E-3</v>
      </c>
      <c r="AH20">
        <v>0.12674727610948711</v>
      </c>
      <c r="AI20">
        <v>1.0440095337205009E-2</v>
      </c>
      <c r="AJ20">
        <v>0</v>
      </c>
      <c r="AK20">
        <v>1.2682752911771565E-2</v>
      </c>
      <c r="AM20" t="str">
        <f t="shared" si="0"/>
        <v>TTL_C24: Chemicals and chemical products</v>
      </c>
      <c r="AN20">
        <v>0.26987038395695767</v>
      </c>
      <c r="AO20">
        <v>6.9984511290454063E-2</v>
      </c>
      <c r="AP20" s="31">
        <f t="shared" si="1"/>
        <v>3228.1165448091092</v>
      </c>
      <c r="AX20">
        <f>1.56*40*52</f>
        <v>3244.8</v>
      </c>
    </row>
    <row r="21" spans="2:51" x14ac:dyDescent="0.3">
      <c r="B21" t="s">
        <v>279</v>
      </c>
      <c r="C21">
        <v>2.1955600331750903E-3</v>
      </c>
      <c r="D21">
        <v>1.9856570018507097E-3</v>
      </c>
      <c r="E21">
        <v>6.2725271026464529E-3</v>
      </c>
      <c r="F21">
        <v>5.4655107425555976E-4</v>
      </c>
      <c r="G21">
        <v>3.1362709738121373E-3</v>
      </c>
      <c r="H21">
        <v>2.2402024088764723E-3</v>
      </c>
      <c r="I21">
        <v>0</v>
      </c>
      <c r="J21">
        <v>7.8666340588570971E-3</v>
      </c>
      <c r="K21">
        <v>2.696994777248209E-2</v>
      </c>
      <c r="L21">
        <v>1.3343546912451506E-3</v>
      </c>
      <c r="M21">
        <v>0</v>
      </c>
      <c r="N21">
        <v>3.1510398431482392E-3</v>
      </c>
      <c r="O21">
        <v>3.1944871400758273E-2</v>
      </c>
      <c r="P21">
        <v>2.89254779912354E-3</v>
      </c>
      <c r="Q21">
        <v>2.3924931643052446E-3</v>
      </c>
      <c r="R21">
        <v>7.6592082616179002E-2</v>
      </c>
      <c r="S21">
        <v>3.7886340977068794E-3</v>
      </c>
      <c r="T21">
        <v>4.1194765565401095E-2</v>
      </c>
      <c r="U21">
        <v>0</v>
      </c>
      <c r="V21">
        <v>5.3676683737559185E-3</v>
      </c>
      <c r="W21">
        <v>1.0751684854756825E-3</v>
      </c>
      <c r="X21">
        <v>1.3162789366755372E-3</v>
      </c>
      <c r="Y21">
        <v>1.6284241647261975E-2</v>
      </c>
      <c r="Z21">
        <v>3.608848766340671E-3</v>
      </c>
      <c r="AA21">
        <v>1.1172072532532442E-3</v>
      </c>
      <c r="AB21">
        <v>0</v>
      </c>
      <c r="AC21">
        <v>3.2435481596389784E-3</v>
      </c>
      <c r="AD21">
        <v>7.4509479261528273E-4</v>
      </c>
      <c r="AE21">
        <v>1.2936922458818802E-2</v>
      </c>
      <c r="AF21">
        <v>2.5499235620103193E-3</v>
      </c>
      <c r="AG21">
        <v>1.9092728240715244E-3</v>
      </c>
      <c r="AH21">
        <v>1.9000797236247676E-3</v>
      </c>
      <c r="AI21">
        <v>3.1471348484339856E-3</v>
      </c>
      <c r="AJ21">
        <v>0</v>
      </c>
      <c r="AK21">
        <v>3.4314553984818447E-3</v>
      </c>
      <c r="AM21" t="str">
        <f t="shared" si="0"/>
        <v>TTL_C25: Rubber and plastics products</v>
      </c>
      <c r="AN21">
        <v>0.30754302348811319</v>
      </c>
      <c r="AO21">
        <v>8.6903165044664513E-2</v>
      </c>
      <c r="AP21" s="31">
        <f t="shared" si="1"/>
        <v>3228.1165448091092</v>
      </c>
      <c r="AT21">
        <f>2.1*40*52</f>
        <v>4368</v>
      </c>
    </row>
    <row r="22" spans="2:51" x14ac:dyDescent="0.3">
      <c r="B22" t="s">
        <v>280</v>
      </c>
      <c r="C22">
        <v>0</v>
      </c>
      <c r="D22">
        <v>1.1952498457742135E-3</v>
      </c>
      <c r="E22">
        <v>2.0511058440738817E-3</v>
      </c>
      <c r="F22">
        <v>0</v>
      </c>
      <c r="G22">
        <v>0</v>
      </c>
      <c r="H22">
        <v>0</v>
      </c>
      <c r="I22">
        <v>0</v>
      </c>
      <c r="J22">
        <v>1.4765223771093176E-2</v>
      </c>
      <c r="K22">
        <v>0</v>
      </c>
      <c r="L22">
        <v>7.912229113642541E-2</v>
      </c>
      <c r="M22">
        <v>1.5341714991460745E-3</v>
      </c>
      <c r="N22">
        <v>4.9016175337861494E-4</v>
      </c>
      <c r="O22">
        <v>1.0759299108515218E-2</v>
      </c>
      <c r="P22">
        <v>1.2906621508747441E-3</v>
      </c>
      <c r="Q22">
        <v>0</v>
      </c>
      <c r="R22">
        <v>4.9176297024834028E-3</v>
      </c>
      <c r="S22">
        <v>1.3293452974410104E-4</v>
      </c>
      <c r="T22">
        <v>7.8633882988087562E-3</v>
      </c>
      <c r="U22">
        <v>1.662594150691488E-3</v>
      </c>
      <c r="V22">
        <v>7.2156730118852069E-2</v>
      </c>
      <c r="W22">
        <v>1.9085831103118623E-4</v>
      </c>
      <c r="X22">
        <v>3.3765416201676822E-3</v>
      </c>
      <c r="Y22">
        <v>0</v>
      </c>
      <c r="Z22">
        <v>0</v>
      </c>
      <c r="AA22">
        <v>0</v>
      </c>
      <c r="AB22">
        <v>2.0484310635850586E-2</v>
      </c>
      <c r="AC22">
        <v>0</v>
      </c>
      <c r="AD22">
        <v>0</v>
      </c>
      <c r="AE22">
        <v>2.7320208919244678E-4</v>
      </c>
      <c r="AF22">
        <v>4.060768201796293E-4</v>
      </c>
      <c r="AG22">
        <v>1.1626981941461206E-3</v>
      </c>
      <c r="AH22">
        <v>1.342014350252458E-3</v>
      </c>
      <c r="AI22">
        <v>8.8539393735942787E-3</v>
      </c>
      <c r="AJ22">
        <v>0</v>
      </c>
      <c r="AK22">
        <v>5.7822151546591434E-3</v>
      </c>
      <c r="AM22" t="str">
        <f t="shared" si="0"/>
        <v>TTL_C26: Other non-metallic mineral products</v>
      </c>
      <c r="AN22">
        <v>0.37628802293113245</v>
      </c>
      <c r="AO22">
        <v>8.003657120264894E-2</v>
      </c>
      <c r="AP22" s="31">
        <f t="shared" si="1"/>
        <v>3228.1165448091092</v>
      </c>
      <c r="AX22">
        <f>AT21/AX20</f>
        <v>1.346153846153846</v>
      </c>
    </row>
    <row r="23" spans="2:51" x14ac:dyDescent="0.3">
      <c r="B23" t="s">
        <v>281</v>
      </c>
      <c r="C23">
        <v>0</v>
      </c>
      <c r="D23">
        <v>1.0410240592227022E-3</v>
      </c>
      <c r="E23">
        <v>8.0641768228545776E-5</v>
      </c>
      <c r="F23">
        <v>0</v>
      </c>
      <c r="G23">
        <v>7.8406774345303435E-5</v>
      </c>
      <c r="H23">
        <v>5.00751126690035E-4</v>
      </c>
      <c r="I23">
        <v>0</v>
      </c>
      <c r="J23">
        <v>0</v>
      </c>
      <c r="K23">
        <v>0</v>
      </c>
      <c r="L23">
        <v>0</v>
      </c>
      <c r="M23">
        <v>0.32034272812358283</v>
      </c>
      <c r="N23">
        <v>0.37315314053637699</v>
      </c>
      <c r="O23">
        <v>0.14947740547187213</v>
      </c>
      <c r="P23">
        <v>3.8033342105564263E-3</v>
      </c>
      <c r="Q23">
        <v>2.1967437235893613E-2</v>
      </c>
      <c r="R23">
        <v>0.18302803048930416</v>
      </c>
      <c r="S23">
        <v>6.0850780990362244E-2</v>
      </c>
      <c r="T23">
        <v>2.2181796842908278E-2</v>
      </c>
      <c r="U23">
        <v>5.8778581085052599E-5</v>
      </c>
      <c r="V23">
        <v>3.677166876026669E-2</v>
      </c>
      <c r="W23">
        <v>0</v>
      </c>
      <c r="X23">
        <v>0</v>
      </c>
      <c r="Y23">
        <v>0</v>
      </c>
      <c r="Z23">
        <v>0</v>
      </c>
      <c r="AA23">
        <v>0</v>
      </c>
      <c r="AB23">
        <v>0</v>
      </c>
      <c r="AC23">
        <v>2.1153574954167254E-3</v>
      </c>
      <c r="AD23">
        <v>0</v>
      </c>
      <c r="AE23">
        <v>3.7926878264363199E-3</v>
      </c>
      <c r="AF23">
        <v>9.5547487101089253E-5</v>
      </c>
      <c r="AG23">
        <v>0</v>
      </c>
      <c r="AH23">
        <v>0</v>
      </c>
      <c r="AI23">
        <v>1.6784719191647924E-5</v>
      </c>
      <c r="AJ23">
        <v>0</v>
      </c>
      <c r="AK23">
        <v>0</v>
      </c>
      <c r="AM23" t="str">
        <f t="shared" si="0"/>
        <v>TTL_C27: Basic metals</v>
      </c>
      <c r="AN23">
        <v>0.20527986568762724</v>
      </c>
      <c r="AO23">
        <v>4.6719864143806869E-2</v>
      </c>
      <c r="AP23" s="31">
        <f t="shared" si="1"/>
        <v>3228.1165448091092</v>
      </c>
    </row>
    <row r="24" spans="2:51" x14ac:dyDescent="0.3">
      <c r="B24" t="s">
        <v>282</v>
      </c>
      <c r="C24">
        <v>1.8953559961940234E-3</v>
      </c>
      <c r="D24">
        <v>4.9159469463294263E-3</v>
      </c>
      <c r="E24">
        <v>5.3924799798044966E-3</v>
      </c>
      <c r="F24">
        <v>3.2039200904636258E-4</v>
      </c>
      <c r="G24">
        <v>1.2231456797867335E-2</v>
      </c>
      <c r="H24">
        <v>1.8448725720159186E-3</v>
      </c>
      <c r="I24">
        <v>2.1238279797208682E-3</v>
      </c>
      <c r="J24">
        <v>1.640580419010353E-2</v>
      </c>
      <c r="K24">
        <v>1.7123776363480692E-4</v>
      </c>
      <c r="L24">
        <v>9.3899033828362443E-4</v>
      </c>
      <c r="M24">
        <v>1.1636546087862677E-2</v>
      </c>
      <c r="N24">
        <v>1.8486100413136336E-2</v>
      </c>
      <c r="O24">
        <v>4.5778255968849269E-2</v>
      </c>
      <c r="P24">
        <v>1.6659610741787474E-3</v>
      </c>
      <c r="Q24">
        <v>7.7989062888391752E-3</v>
      </c>
      <c r="R24">
        <v>6.6234325055323342E-3</v>
      </c>
      <c r="S24">
        <v>6.7464273845131272E-3</v>
      </c>
      <c r="T24">
        <v>1.0797488410304559E-2</v>
      </c>
      <c r="U24">
        <v>2.0740442182868562E-3</v>
      </c>
      <c r="V24">
        <v>1.3566528166972656E-2</v>
      </c>
      <c r="W24">
        <v>4.4745670697311443E-4</v>
      </c>
      <c r="X24">
        <v>8.574889594719623E-3</v>
      </c>
      <c r="Y24">
        <v>4.6832892912273359E-3</v>
      </c>
      <c r="Z24">
        <v>2.6712022590739105E-3</v>
      </c>
      <c r="AA24">
        <v>3.7541782194339785E-4</v>
      </c>
      <c r="AB24">
        <v>7.2473593895385543E-4</v>
      </c>
      <c r="AC24">
        <v>5.6409533211112682E-4</v>
      </c>
      <c r="AD24">
        <v>1.6557662058117395E-4</v>
      </c>
      <c r="AE24">
        <v>9.4415427882683801E-3</v>
      </c>
      <c r="AF24">
        <v>2.1498184597745082E-4</v>
      </c>
      <c r="AG24">
        <v>1.3524015837173299E-3</v>
      </c>
      <c r="AH24">
        <v>9.168216848259368E-4</v>
      </c>
      <c r="AI24">
        <v>9.9869079190305137E-4</v>
      </c>
      <c r="AJ24">
        <v>0</v>
      </c>
      <c r="AK24">
        <v>3.0348302283894803E-4</v>
      </c>
      <c r="AM24" t="str">
        <f t="shared" si="0"/>
        <v>TTL_C28: Fabricated metal products</v>
      </c>
      <c r="AN24">
        <v>0.25183810657516981</v>
      </c>
      <c r="AO24">
        <v>7.7200476157131853E-2</v>
      </c>
      <c r="AP24" s="31">
        <f t="shared" si="1"/>
        <v>3228.1165448091092</v>
      </c>
      <c r="AU24">
        <f>12000*12</f>
        <v>144000</v>
      </c>
      <c r="AV24">
        <f>AU24*AT13</f>
        <v>3346.1913835571872</v>
      </c>
    </row>
    <row r="25" spans="2:51" x14ac:dyDescent="0.3">
      <c r="B25" t="s">
        <v>283</v>
      </c>
      <c r="C25">
        <v>3.3836556710577871E-4</v>
      </c>
      <c r="D25">
        <v>1.041024059222702E-2</v>
      </c>
      <c r="E25">
        <v>5.2592457540355945E-5</v>
      </c>
      <c r="F25">
        <v>1.3192612137203166E-4</v>
      </c>
      <c r="G25">
        <v>8.4679316292927704E-3</v>
      </c>
      <c r="H25">
        <v>2.1084257965896212E-4</v>
      </c>
      <c r="I25">
        <v>1.6638283712098968E-4</v>
      </c>
      <c r="J25">
        <v>2.9550827423167848E-4</v>
      </c>
      <c r="K25">
        <v>2.8539627272467823E-5</v>
      </c>
      <c r="L25">
        <v>2.4710272060095382E-4</v>
      </c>
      <c r="M25">
        <v>8.6839896178079687E-4</v>
      </c>
      <c r="N25">
        <v>3.8512709194034035E-4</v>
      </c>
      <c r="O25">
        <v>1.0913003381494006E-2</v>
      </c>
      <c r="P25">
        <v>2.9978145702941745E-4</v>
      </c>
      <c r="Q25">
        <v>3.6353467561521251E-3</v>
      </c>
      <c r="R25">
        <v>1.9670518809933612E-3</v>
      </c>
      <c r="S25">
        <v>8.0425390495181114E-3</v>
      </c>
      <c r="T25">
        <v>3.0514641159556368E-3</v>
      </c>
      <c r="U25">
        <v>8.7328177612078163E-4</v>
      </c>
      <c r="V25">
        <v>1.3721132476567784E-3</v>
      </c>
      <c r="W25">
        <v>0</v>
      </c>
      <c r="X25">
        <v>1.2304346581966978E-3</v>
      </c>
      <c r="Y25">
        <v>6.3368305381858135E-3</v>
      </c>
      <c r="Z25">
        <v>4.1430892181554529E-4</v>
      </c>
      <c r="AA25">
        <v>1.8092425153898692E-5</v>
      </c>
      <c r="AB25">
        <v>0</v>
      </c>
      <c r="AC25">
        <v>3.8076434917501058E-3</v>
      </c>
      <c r="AD25">
        <v>8.2788310290586974E-5</v>
      </c>
      <c r="AE25">
        <v>2.7641623141824024E-3</v>
      </c>
      <c r="AF25">
        <v>1.1943435887636157E-5</v>
      </c>
      <c r="AG25">
        <v>3.0597320898582119E-5</v>
      </c>
      <c r="AH25">
        <v>2.6574541589157588E-5</v>
      </c>
      <c r="AI25">
        <v>1.6197254019940247E-3</v>
      </c>
      <c r="AJ25">
        <v>0</v>
      </c>
      <c r="AK25">
        <v>1.6161087801586254E-4</v>
      </c>
      <c r="AM25" t="str">
        <f t="shared" si="0"/>
        <v>TTL_C29: Machinery and equipment, nec</v>
      </c>
      <c r="AN25">
        <v>0.36586740444717697</v>
      </c>
      <c r="AO25">
        <v>0.10884824264781227</v>
      </c>
      <c r="AP25" s="31">
        <f t="shared" si="1"/>
        <v>3228.1165448091092</v>
      </c>
    </row>
    <row r="26" spans="2:51" x14ac:dyDescent="0.3">
      <c r="B26" t="s">
        <v>284</v>
      </c>
      <c r="C26">
        <v>5.1136450367113924E-4</v>
      </c>
      <c r="D26">
        <v>2.062769895126465E-3</v>
      </c>
      <c r="E26">
        <v>2.4543146852166107E-5</v>
      </c>
      <c r="F26">
        <v>2.4500565397663024E-4</v>
      </c>
      <c r="G26">
        <v>7.8406774345303435E-5</v>
      </c>
      <c r="H26">
        <v>2.6355322457370265E-5</v>
      </c>
      <c r="I26">
        <v>4.893612856499697E-6</v>
      </c>
      <c r="J26">
        <v>2.6493845275943589E-4</v>
      </c>
      <c r="K26">
        <v>2.8539627272467823E-5</v>
      </c>
      <c r="L26">
        <v>9.8841088240381525E-5</v>
      </c>
      <c r="M26">
        <v>1.350842829436795E-4</v>
      </c>
      <c r="N26">
        <v>0</v>
      </c>
      <c r="O26">
        <v>3.104826314171534E-2</v>
      </c>
      <c r="P26">
        <v>0.4160005492179365</v>
      </c>
      <c r="Q26">
        <v>0.3498788217747949</v>
      </c>
      <c r="R26">
        <v>6.6341898205065156E-2</v>
      </c>
      <c r="S26">
        <v>1.0634762379528083E-3</v>
      </c>
      <c r="T26">
        <v>6.4550202452907707E-4</v>
      </c>
      <c r="U26">
        <v>7.1122083112913652E-3</v>
      </c>
      <c r="V26">
        <v>4.1453280510194224E-3</v>
      </c>
      <c r="W26">
        <v>5.8105752469494478E-4</v>
      </c>
      <c r="X26">
        <v>4.0060663290125047E-4</v>
      </c>
      <c r="Y26">
        <v>2.3599591847413726E-2</v>
      </c>
      <c r="Z26">
        <v>2.3397551216214743E-2</v>
      </c>
      <c r="AA26">
        <v>1.2890852922152816E-3</v>
      </c>
      <c r="AB26">
        <v>1.8702862940744657E-4</v>
      </c>
      <c r="AC26">
        <v>8.4614299816669007E-4</v>
      </c>
      <c r="AD26">
        <v>3.3156718271380073E-2</v>
      </c>
      <c r="AE26">
        <v>3.25431900361591E-3</v>
      </c>
      <c r="AF26">
        <v>1.31138926046245E-2</v>
      </c>
      <c r="AG26">
        <v>4.6569122407641985E-3</v>
      </c>
      <c r="AH26">
        <v>7.2681371246346004E-3</v>
      </c>
      <c r="AI26">
        <v>3.7740441102420356E-2</v>
      </c>
      <c r="AJ26">
        <v>0</v>
      </c>
      <c r="AK26">
        <v>1.8819648428488422E-3</v>
      </c>
      <c r="AM26" t="str">
        <f t="shared" si="0"/>
        <v>TTL_C30T33X: Computer, Electronic and optical equipment</v>
      </c>
      <c r="AN26">
        <v>0.24645926061535292</v>
      </c>
      <c r="AO26">
        <v>9.2481435289540836E-2</v>
      </c>
      <c r="AP26" s="31">
        <f t="shared" si="1"/>
        <v>3228.1165448091092</v>
      </c>
      <c r="AT26" t="s">
        <v>967</v>
      </c>
    </row>
    <row r="27" spans="2:51" x14ac:dyDescent="0.3">
      <c r="B27" t="s">
        <v>285</v>
      </c>
      <c r="C27">
        <v>1.2720510041570627E-5</v>
      </c>
      <c r="D27">
        <v>4.4339913633559529E-3</v>
      </c>
      <c r="E27">
        <v>7.7135604392522059E-5</v>
      </c>
      <c r="F27">
        <v>7.5386355069732378E-5</v>
      </c>
      <c r="G27">
        <v>3.1362709738121374E-4</v>
      </c>
      <c r="H27">
        <v>1.0542128982948106E-4</v>
      </c>
      <c r="I27">
        <v>0</v>
      </c>
      <c r="J27">
        <v>9.1709464416727811E-5</v>
      </c>
      <c r="K27">
        <v>1.1415850908987129E-4</v>
      </c>
      <c r="L27">
        <v>2.2239244854085845E-4</v>
      </c>
      <c r="M27">
        <v>2.0262642441551927E-4</v>
      </c>
      <c r="N27">
        <v>7.0023107625516426E-5</v>
      </c>
      <c r="O27">
        <v>1.9213034122348603E-3</v>
      </c>
      <c r="P27">
        <v>1.4874652448024531E-4</v>
      </c>
      <c r="Q27">
        <v>6.6026597066865525E-3</v>
      </c>
      <c r="R27">
        <v>1.5367592820260634E-4</v>
      </c>
      <c r="S27">
        <v>7.9760717846460614E-4</v>
      </c>
      <c r="T27">
        <v>6.4550202452907707E-4</v>
      </c>
      <c r="U27">
        <v>1.5954186294514278E-4</v>
      </c>
      <c r="V27">
        <v>1.8359261764421683E-4</v>
      </c>
      <c r="W27">
        <v>0</v>
      </c>
      <c r="X27">
        <v>0</v>
      </c>
      <c r="Y27">
        <v>8.4770152533947306E-4</v>
      </c>
      <c r="Z27">
        <v>5.1243471908764813E-4</v>
      </c>
      <c r="AA27">
        <v>1.3569318865424018E-5</v>
      </c>
      <c r="AB27">
        <v>0</v>
      </c>
      <c r="AC27">
        <v>1.833309829361162E-3</v>
      </c>
      <c r="AD27">
        <v>7.0370063746998915E-4</v>
      </c>
      <c r="AE27">
        <v>1.1651265568501407E-3</v>
      </c>
      <c r="AF27">
        <v>2.3886871775272313E-4</v>
      </c>
      <c r="AG27">
        <v>1.958228537509256E-4</v>
      </c>
      <c r="AH27">
        <v>6.6436353972893964E-5</v>
      </c>
      <c r="AI27">
        <v>1.1413609050320587E-3</v>
      </c>
      <c r="AJ27">
        <v>0</v>
      </c>
      <c r="AK27">
        <v>1.4196467013492659E-2</v>
      </c>
      <c r="AM27" t="str">
        <f t="shared" si="0"/>
        <v>TTL_C31: Electrical machinery and apparatus, nec</v>
      </c>
      <c r="AN27">
        <v>0.25983407904548844</v>
      </c>
      <c r="AO27">
        <v>8.6891001739995019E-2</v>
      </c>
      <c r="AP27" s="31">
        <f t="shared" si="1"/>
        <v>3228.1165448091092</v>
      </c>
      <c r="AT27" t="s">
        <v>827</v>
      </c>
    </row>
    <row r="28" spans="2:51" x14ac:dyDescent="0.3">
      <c r="B28" t="s">
        <v>286</v>
      </c>
      <c r="C28">
        <v>4.5793836149654263E-5</v>
      </c>
      <c r="D28">
        <v>3.6628624305983963E-4</v>
      </c>
      <c r="E28">
        <v>7.0123276720474594E-6</v>
      </c>
      <c r="F28">
        <v>1.8846588767433094E-5</v>
      </c>
      <c r="G28">
        <v>0</v>
      </c>
      <c r="H28">
        <v>2.6355322457370265E-5</v>
      </c>
      <c r="I28">
        <v>1.9574451425998788E-5</v>
      </c>
      <c r="J28">
        <v>2.0379880981495067E-5</v>
      </c>
      <c r="K28">
        <v>0</v>
      </c>
      <c r="L28">
        <v>2.4710272060095381E-5</v>
      </c>
      <c r="M28">
        <v>1.9297754706239931E-4</v>
      </c>
      <c r="N28">
        <v>3.5011553812758213E-5</v>
      </c>
      <c r="O28">
        <v>5.1234757659596274E-5</v>
      </c>
      <c r="P28">
        <v>1.8307264551414808E-5</v>
      </c>
      <c r="Q28">
        <v>0</v>
      </c>
      <c r="R28">
        <v>5.6537373985738874E-2</v>
      </c>
      <c r="S28">
        <v>0</v>
      </c>
      <c r="T28">
        <v>5.8682002229916093E-5</v>
      </c>
      <c r="U28">
        <v>3.2748066604529308E-4</v>
      </c>
      <c r="V28">
        <v>1.9325538699391246E-5</v>
      </c>
      <c r="W28">
        <v>2.5235710014123513E-4</v>
      </c>
      <c r="X28">
        <v>9.5382531643154873E-6</v>
      </c>
      <c r="Y28">
        <v>2.176813793464326E-3</v>
      </c>
      <c r="Z28">
        <v>7.6320064544968872E-5</v>
      </c>
      <c r="AA28">
        <v>2.7138637730848036E-5</v>
      </c>
      <c r="AB28">
        <v>1.8702862940744657E-5</v>
      </c>
      <c r="AC28">
        <v>8.3204061486391208E-3</v>
      </c>
      <c r="AD28">
        <v>4.9672986174352171E-4</v>
      </c>
      <c r="AE28">
        <v>5.5443953394937733E-4</v>
      </c>
      <c r="AF28">
        <v>3.4635964074144853E-4</v>
      </c>
      <c r="AG28">
        <v>1.6522553285234346E-4</v>
      </c>
      <c r="AH28">
        <v>0</v>
      </c>
      <c r="AI28">
        <v>1.6784719191647923E-4</v>
      </c>
      <c r="AJ28">
        <v>0</v>
      </c>
      <c r="AK28">
        <v>8.7491934876984534E-3</v>
      </c>
      <c r="AM28" t="str">
        <f t="shared" si="0"/>
        <v>TTL_C34: Motor vehicles, trailers and semi-trailers</v>
      </c>
      <c r="AN28">
        <v>0.1633728792721908</v>
      </c>
      <c r="AO28">
        <v>4.0539709859847554E-2</v>
      </c>
      <c r="AP28" s="31">
        <f t="shared" si="1"/>
        <v>3228.1165448091092</v>
      </c>
    </row>
    <row r="29" spans="2:51" x14ac:dyDescent="0.3">
      <c r="B29" t="s">
        <v>287</v>
      </c>
      <c r="C29">
        <v>0</v>
      </c>
      <c r="D29">
        <v>0</v>
      </c>
      <c r="E29">
        <v>0</v>
      </c>
      <c r="F29">
        <v>0</v>
      </c>
      <c r="G29">
        <v>0</v>
      </c>
      <c r="H29">
        <v>0</v>
      </c>
      <c r="I29">
        <v>0</v>
      </c>
      <c r="J29">
        <v>0</v>
      </c>
      <c r="K29">
        <v>0</v>
      </c>
      <c r="L29">
        <v>0</v>
      </c>
      <c r="M29">
        <v>0</v>
      </c>
      <c r="N29">
        <v>0</v>
      </c>
      <c r="O29">
        <v>2.5617378829798137E-5</v>
      </c>
      <c r="P29">
        <v>0</v>
      </c>
      <c r="Q29">
        <v>0</v>
      </c>
      <c r="R29">
        <v>0</v>
      </c>
      <c r="S29">
        <v>0.23479561316051845</v>
      </c>
      <c r="T29">
        <v>0</v>
      </c>
      <c r="U29">
        <v>0</v>
      </c>
      <c r="V29">
        <v>0</v>
      </c>
      <c r="W29">
        <v>0</v>
      </c>
      <c r="X29">
        <v>0</v>
      </c>
      <c r="Y29">
        <v>0</v>
      </c>
      <c r="Z29">
        <v>0</v>
      </c>
      <c r="AA29">
        <v>0</v>
      </c>
      <c r="AB29">
        <v>0</v>
      </c>
      <c r="AC29">
        <v>0</v>
      </c>
      <c r="AD29">
        <v>0</v>
      </c>
      <c r="AE29">
        <v>0</v>
      </c>
      <c r="AF29">
        <v>0</v>
      </c>
      <c r="AG29">
        <v>0</v>
      </c>
      <c r="AH29">
        <v>0</v>
      </c>
      <c r="AI29">
        <v>5.7907281211185338E-4</v>
      </c>
      <c r="AJ29">
        <v>0</v>
      </c>
      <c r="AK29">
        <v>4.0094301797828494E-5</v>
      </c>
      <c r="AM29" t="str">
        <f t="shared" si="0"/>
        <v>TTL_C35: Other transport equipment</v>
      </c>
      <c r="AN29">
        <v>0.20927218344965107</v>
      </c>
      <c r="AO29">
        <v>4.6992356264539716E-2</v>
      </c>
      <c r="AP29" s="31">
        <f t="shared" si="1"/>
        <v>3228.1165448091092</v>
      </c>
    </row>
    <row r="30" spans="2:51" x14ac:dyDescent="0.3">
      <c r="B30" t="s">
        <v>288</v>
      </c>
      <c r="C30">
        <v>2.7985122091455382E-5</v>
      </c>
      <c r="D30">
        <v>3.8556446637877854E-5</v>
      </c>
      <c r="E30">
        <v>4.5580129868308484E-5</v>
      </c>
      <c r="F30">
        <v>9.4232943837165473E-4</v>
      </c>
      <c r="G30">
        <v>7.8406774345303435E-5</v>
      </c>
      <c r="H30">
        <v>4.2168515931792424E-4</v>
      </c>
      <c r="I30">
        <v>3.4255289995497874E-5</v>
      </c>
      <c r="J30">
        <v>1.2227928588897039E-4</v>
      </c>
      <c r="K30">
        <v>8.5618881817403459E-5</v>
      </c>
      <c r="L30">
        <v>7.413081618028614E-5</v>
      </c>
      <c r="M30">
        <v>1.6403091500303939E-4</v>
      </c>
      <c r="N30">
        <v>5.6018486100413141E-4</v>
      </c>
      <c r="O30">
        <v>1.0246951531919255E-4</v>
      </c>
      <c r="P30">
        <v>4.2381317436525276E-3</v>
      </c>
      <c r="Q30">
        <v>2.1749937857320405E-4</v>
      </c>
      <c r="R30">
        <v>5.9933611999016473E-4</v>
      </c>
      <c r="S30">
        <v>3.3233632436025255E-4</v>
      </c>
      <c r="T30">
        <v>2.3766210903116015E-2</v>
      </c>
      <c r="U30">
        <v>1.091602220150977E-4</v>
      </c>
      <c r="V30">
        <v>1.4977292492028216E-4</v>
      </c>
      <c r="W30">
        <v>4.1776763636826319E-4</v>
      </c>
      <c r="X30">
        <v>1.9171888860274129E-3</v>
      </c>
      <c r="Y30">
        <v>2.4070537139268987E-4</v>
      </c>
      <c r="Z30">
        <v>1.3192468299916048E-3</v>
      </c>
      <c r="AA30">
        <v>5.24680329463062E-4</v>
      </c>
      <c r="AB30">
        <v>9.3514314703723285E-5</v>
      </c>
      <c r="AC30">
        <v>1.4102383302778171E-4</v>
      </c>
      <c r="AD30">
        <v>1.6557662058117393E-3</v>
      </c>
      <c r="AE30">
        <v>1.4383286460425873E-3</v>
      </c>
      <c r="AF30">
        <v>5.6731320466271739E-4</v>
      </c>
      <c r="AG30">
        <v>2.7231615599738086E-3</v>
      </c>
      <c r="AH30">
        <v>7.7331916024448583E-3</v>
      </c>
      <c r="AI30">
        <v>1.6700795595689683E-3</v>
      </c>
      <c r="AJ30">
        <v>0</v>
      </c>
      <c r="AK30">
        <v>2.9065284626364285E-3</v>
      </c>
      <c r="AM30" t="str">
        <f t="shared" si="0"/>
        <v>TTL_C36T37: Manufacturing nec; recycling</v>
      </c>
      <c r="AN30">
        <v>0.40537527140426033</v>
      </c>
      <c r="AO30">
        <v>0.13684642920016432</v>
      </c>
      <c r="AP30" s="31">
        <f t="shared" si="1"/>
        <v>3228.1165448091092</v>
      </c>
    </row>
    <row r="31" spans="2:51" x14ac:dyDescent="0.3">
      <c r="B31" t="s">
        <v>289</v>
      </c>
      <c r="C31">
        <v>6.495092427225963E-3</v>
      </c>
      <c r="D31">
        <v>1.474784083898828E-2</v>
      </c>
      <c r="E31">
        <v>1.2464412437064358E-2</v>
      </c>
      <c r="F31">
        <v>1.1251413494157559E-2</v>
      </c>
      <c r="G31">
        <v>4.4143013956405831E-2</v>
      </c>
      <c r="H31">
        <v>1.7526289434151226E-2</v>
      </c>
      <c r="I31">
        <v>1.2429776655509229E-3</v>
      </c>
      <c r="J31">
        <v>1.81788538354936E-2</v>
      </c>
      <c r="K31">
        <v>4.8802762635919974E-3</v>
      </c>
      <c r="L31">
        <v>2.0484815537819074E-2</v>
      </c>
      <c r="M31">
        <v>4.8311928907071665E-2</v>
      </c>
      <c r="N31">
        <v>1.628037252293257E-2</v>
      </c>
      <c r="O31">
        <v>1.3423506506814223E-2</v>
      </c>
      <c r="P31">
        <v>5.5013329977001502E-3</v>
      </c>
      <c r="Q31">
        <v>1.3345140442455879E-2</v>
      </c>
      <c r="R31">
        <v>1.6535529874600441E-2</v>
      </c>
      <c r="S31">
        <v>1.8344965104685942E-2</v>
      </c>
      <c r="T31">
        <v>2.5174578956634001E-2</v>
      </c>
      <c r="U31">
        <v>6.2876287880696269E-2</v>
      </c>
      <c r="V31">
        <v>4.0873514349212478E-3</v>
      </c>
      <c r="W31">
        <v>2.8295804934323533E-2</v>
      </c>
      <c r="X31">
        <v>2.4961608531013629E-2</v>
      </c>
      <c r="Y31">
        <v>7.7915282174720706E-3</v>
      </c>
      <c r="Z31">
        <v>2.0083079841690381E-2</v>
      </c>
      <c r="AA31">
        <v>2.1661156015505206E-2</v>
      </c>
      <c r="AB31">
        <v>2.8288080197876294E-3</v>
      </c>
      <c r="AC31">
        <v>1.5653645466083766E-2</v>
      </c>
      <c r="AD31">
        <v>3.1997681927311859E-2</v>
      </c>
      <c r="AE31">
        <v>4.5769385295299315E-2</v>
      </c>
      <c r="AF31">
        <v>1.5932543474106633E-2</v>
      </c>
      <c r="AG31">
        <v>3.8638296830729502E-2</v>
      </c>
      <c r="AH31">
        <v>3.9768801488174334E-2</v>
      </c>
      <c r="AI31">
        <v>3.2335761522709727E-2</v>
      </c>
      <c r="AJ31">
        <v>0</v>
      </c>
      <c r="AK31">
        <v>2.4926935845416113E-2</v>
      </c>
      <c r="AM31" t="str">
        <f t="shared" si="0"/>
        <v>TTL_C40T41: Electricity, gas and water supply</v>
      </c>
      <c r="AN31">
        <v>0.59925603110226633</v>
      </c>
      <c r="AO31">
        <v>0.12410677549101107</v>
      </c>
      <c r="AP31" s="31">
        <f>$AY$17</f>
        <v>3965.4663234833888</v>
      </c>
    </row>
    <row r="32" spans="2:51" x14ac:dyDescent="0.3">
      <c r="B32" t="s">
        <v>290</v>
      </c>
      <c r="C32">
        <v>5.7496705387899243E-4</v>
      </c>
      <c r="D32">
        <v>1.9779457125231339E-2</v>
      </c>
      <c r="E32">
        <v>9.7471354641459683E-4</v>
      </c>
      <c r="F32">
        <v>7.3501696192989068E-4</v>
      </c>
      <c r="G32">
        <v>2.2737964560137994E-3</v>
      </c>
      <c r="H32">
        <v>9.487916084653296E-4</v>
      </c>
      <c r="I32">
        <v>2.3489341711198543E-4</v>
      </c>
      <c r="J32">
        <v>1.1514632754544714E-3</v>
      </c>
      <c r="K32">
        <v>3.4247552726961384E-4</v>
      </c>
      <c r="L32">
        <v>1.0131211544639105E-3</v>
      </c>
      <c r="M32">
        <v>9.6488773531199651E-4</v>
      </c>
      <c r="N32">
        <v>3.5011553812758212E-4</v>
      </c>
      <c r="O32">
        <v>1.6907470027666769E-3</v>
      </c>
      <c r="P32">
        <v>2.0366831813448976E-4</v>
      </c>
      <c r="Q32">
        <v>2.3769574944071587E-3</v>
      </c>
      <c r="R32">
        <v>7.6837964101303174E-4</v>
      </c>
      <c r="S32">
        <v>4.3536058491193087E-3</v>
      </c>
      <c r="T32">
        <v>3.4622381315650495E-3</v>
      </c>
      <c r="U32">
        <v>2.5274789866572621E-3</v>
      </c>
      <c r="V32">
        <v>7.0538216252778044E-3</v>
      </c>
      <c r="W32">
        <v>1.5014187134453317E-3</v>
      </c>
      <c r="X32">
        <v>1.2876641771825906E-3</v>
      </c>
      <c r="Y32">
        <v>2.5745009288087703E-3</v>
      </c>
      <c r="Z32">
        <v>4.819066932696606E-3</v>
      </c>
      <c r="AA32">
        <v>2.790756579988873E-3</v>
      </c>
      <c r="AB32">
        <v>8.8609488897512995E-2</v>
      </c>
      <c r="AC32">
        <v>1.4102383302778171E-4</v>
      </c>
      <c r="AD32">
        <v>2.4836493087176085E-4</v>
      </c>
      <c r="AE32">
        <v>3.6962635596625151E-3</v>
      </c>
      <c r="AF32">
        <v>1.1507500477737435E-2</v>
      </c>
      <c r="AG32">
        <v>1.9147803418332689E-2</v>
      </c>
      <c r="AH32">
        <v>3.0959340951368592E-3</v>
      </c>
      <c r="AI32">
        <v>7.7881097049246365E-3</v>
      </c>
      <c r="AJ32">
        <v>0</v>
      </c>
      <c r="AK32">
        <v>0</v>
      </c>
      <c r="AM32" t="str">
        <f t="shared" si="0"/>
        <v>TTL_C45: Construction</v>
      </c>
      <c r="AN32">
        <v>0.55032853415788974</v>
      </c>
      <c r="AO32">
        <v>0.16911295777369795</v>
      </c>
      <c r="AP32" s="31">
        <f>$AY$16</f>
        <v>3228.1165448091092</v>
      </c>
    </row>
    <row r="33" spans="2:42" x14ac:dyDescent="0.3">
      <c r="B33" t="s">
        <v>291</v>
      </c>
      <c r="C33">
        <v>3.3315015798873471E-2</v>
      </c>
      <c r="D33">
        <v>2.5196637877853176E-2</v>
      </c>
      <c r="E33">
        <v>9.1977195910410509E-2</v>
      </c>
      <c r="F33">
        <v>0.12478326422917452</v>
      </c>
      <c r="G33">
        <v>0.11078877214991376</v>
      </c>
      <c r="H33">
        <v>8.386263605935218E-2</v>
      </c>
      <c r="I33">
        <v>7.2611427564742495E-2</v>
      </c>
      <c r="J33">
        <v>8.6074427325344427E-2</v>
      </c>
      <c r="K33">
        <v>8.633237249921516E-2</v>
      </c>
      <c r="L33">
        <v>6.2665249944401882E-2</v>
      </c>
      <c r="M33">
        <v>4.8861914916199498E-2</v>
      </c>
      <c r="N33">
        <v>4.8526013584482879E-2</v>
      </c>
      <c r="O33">
        <v>4.8596167640127058E-2</v>
      </c>
      <c r="P33">
        <v>9.0794878542741736E-2</v>
      </c>
      <c r="Q33">
        <v>7.9899950285856322E-2</v>
      </c>
      <c r="R33">
        <v>6.0240963855421686E-2</v>
      </c>
      <c r="S33">
        <v>3.1904287138584245E-2</v>
      </c>
      <c r="T33">
        <v>7.9396749017076468E-2</v>
      </c>
      <c r="U33">
        <v>2.4258760107816708E-2</v>
      </c>
      <c r="V33">
        <v>3.9308145714561794E-2</v>
      </c>
      <c r="W33">
        <v>2.4677979616332384E-2</v>
      </c>
      <c r="X33">
        <v>8.9783577035701681E-2</v>
      </c>
      <c r="Y33">
        <v>5.1270244106642944E-2</v>
      </c>
      <c r="Z33">
        <v>1.510046991354027E-2</v>
      </c>
      <c r="AA33">
        <v>8.5531939915056057E-3</v>
      </c>
      <c r="AB33">
        <v>6.8733021307236606E-3</v>
      </c>
      <c r="AC33">
        <v>6.9242702016640817E-2</v>
      </c>
      <c r="AD33">
        <v>2.3429091812236111E-2</v>
      </c>
      <c r="AE33">
        <v>3.1442346323824831E-2</v>
      </c>
      <c r="AF33">
        <v>1.3060147143130136E-2</v>
      </c>
      <c r="AG33">
        <v>1.7599578980864436E-2</v>
      </c>
      <c r="AH33">
        <v>5.264416688812118E-2</v>
      </c>
      <c r="AI33">
        <v>2.9331296787404745E-2</v>
      </c>
      <c r="AJ33">
        <v>0</v>
      </c>
      <c r="AK33">
        <v>0.10126093494977111</v>
      </c>
      <c r="AM33" t="str">
        <f t="shared" si="0"/>
        <v>TTL_C50T52: Wholesale and retail trade; repairs</v>
      </c>
      <c r="AN33">
        <v>0.69111490942712817</v>
      </c>
      <c r="AO33">
        <v>0.15383603998693679</v>
      </c>
      <c r="AP33" s="31">
        <f t="shared" ref="AP33:AP35" si="5">$AY$16</f>
        <v>3228.1165448091092</v>
      </c>
    </row>
    <row r="34" spans="2:42" x14ac:dyDescent="0.3">
      <c r="B34" t="s">
        <v>292</v>
      </c>
      <c r="C34">
        <v>2.9511583296443856E-4</v>
      </c>
      <c r="D34">
        <v>1.4073103022825416E-3</v>
      </c>
      <c r="E34">
        <v>1.0167875124468816E-4</v>
      </c>
      <c r="F34">
        <v>6.9732378439502454E-4</v>
      </c>
      <c r="G34">
        <v>0</v>
      </c>
      <c r="H34">
        <v>0</v>
      </c>
      <c r="I34">
        <v>0</v>
      </c>
      <c r="J34">
        <v>3.7906578625580829E-3</v>
      </c>
      <c r="K34">
        <v>5.7079254544935646E-5</v>
      </c>
      <c r="L34">
        <v>0</v>
      </c>
      <c r="M34">
        <v>4.2358571580196642E-3</v>
      </c>
      <c r="N34">
        <v>0</v>
      </c>
      <c r="O34">
        <v>0</v>
      </c>
      <c r="P34">
        <v>6.7050356419556735E-4</v>
      </c>
      <c r="Q34">
        <v>0</v>
      </c>
      <c r="R34">
        <v>2.1360954020162282E-3</v>
      </c>
      <c r="S34">
        <v>0</v>
      </c>
      <c r="T34">
        <v>2.1712340825068952E-3</v>
      </c>
      <c r="U34">
        <v>0</v>
      </c>
      <c r="V34">
        <v>1.6185138660740168E-3</v>
      </c>
      <c r="W34">
        <v>1.0104887245151139E-2</v>
      </c>
      <c r="X34">
        <v>0</v>
      </c>
      <c r="Y34">
        <v>4.5127024410664296E-2</v>
      </c>
      <c r="Z34">
        <v>3.9250318908841137E-4</v>
      </c>
      <c r="AA34">
        <v>2.3981509541492717E-2</v>
      </c>
      <c r="AB34">
        <v>2.5763193700875766E-3</v>
      </c>
      <c r="AC34">
        <v>1.1987025807361443E-2</v>
      </c>
      <c r="AD34">
        <v>1.6185114661809753E-2</v>
      </c>
      <c r="AE34">
        <v>3.0807553234230612E-2</v>
      </c>
      <c r="AF34">
        <v>1.0462449837569273E-2</v>
      </c>
      <c r="AG34">
        <v>1.576373972694951E-2</v>
      </c>
      <c r="AH34">
        <v>1.518735051820356E-2</v>
      </c>
      <c r="AI34">
        <v>2.2776863943066231E-2</v>
      </c>
      <c r="AJ34">
        <v>0</v>
      </c>
      <c r="AK34">
        <v>3.6174929588237696E-2</v>
      </c>
      <c r="AM34" t="str">
        <f t="shared" si="0"/>
        <v>TTL_C55: Hotels and restaurants</v>
      </c>
      <c r="AN34">
        <v>0.37486288761076292</v>
      </c>
      <c r="AO34">
        <v>0.14121383809769078</v>
      </c>
      <c r="AP34" s="31">
        <f t="shared" si="5"/>
        <v>3228.1165448091092</v>
      </c>
    </row>
    <row r="35" spans="2:42" x14ac:dyDescent="0.3">
      <c r="B35" t="s">
        <v>293</v>
      </c>
      <c r="C35">
        <v>3.747462258246707E-3</v>
      </c>
      <c r="D35">
        <v>2.7953423812461446E-3</v>
      </c>
      <c r="E35">
        <v>8.9231869626803916E-3</v>
      </c>
      <c r="F35">
        <v>1.0648322653599699E-2</v>
      </c>
      <c r="G35">
        <v>1.5524541320370079E-2</v>
      </c>
      <c r="H35">
        <v>1.0673905595234958E-2</v>
      </c>
      <c r="I35">
        <v>5.4710591735666605E-3</v>
      </c>
      <c r="J35">
        <v>9.5174044183581972E-3</v>
      </c>
      <c r="K35">
        <v>9.2182996090071061E-3</v>
      </c>
      <c r="L35">
        <v>5.9304652944228917E-3</v>
      </c>
      <c r="M35">
        <v>9.118189098698366E-3</v>
      </c>
      <c r="N35">
        <v>6.3721027939219943E-3</v>
      </c>
      <c r="O35">
        <v>6.1994056768111486E-3</v>
      </c>
      <c r="P35">
        <v>6.6615558886460643E-3</v>
      </c>
      <c r="Q35">
        <v>6.866766094954015E-3</v>
      </c>
      <c r="R35">
        <v>1.3139291861322842E-2</v>
      </c>
      <c r="S35">
        <v>4.7524094383516119E-3</v>
      </c>
      <c r="T35">
        <v>7.8633882988087562E-3</v>
      </c>
      <c r="U35">
        <v>2.7961810716175023E-3</v>
      </c>
      <c r="V35">
        <v>3.5510677360131413E-3</v>
      </c>
      <c r="W35">
        <v>5.2061905953506918E-3</v>
      </c>
      <c r="X35">
        <v>6.2761705821195897E-3</v>
      </c>
      <c r="Y35">
        <v>4.3326966850684174E-3</v>
      </c>
      <c r="Z35">
        <v>1.1775095672652341E-3</v>
      </c>
      <c r="AA35">
        <v>5.3824964832848603E-4</v>
      </c>
      <c r="AB35">
        <v>4.909501521945472E-4</v>
      </c>
      <c r="AC35">
        <v>1.1987025807361443E-2</v>
      </c>
      <c r="AD35">
        <v>1.6971603609570326E-3</v>
      </c>
      <c r="AE35">
        <v>2.8204098031337889E-3</v>
      </c>
      <c r="AF35">
        <v>1.5407032295050643E-3</v>
      </c>
      <c r="AG35">
        <v>2.2397238897762114E-3</v>
      </c>
      <c r="AH35">
        <v>5.1421737975019931E-3</v>
      </c>
      <c r="AI35">
        <v>7.1502903756420159E-3</v>
      </c>
      <c r="AJ35">
        <v>0</v>
      </c>
      <c r="AK35">
        <v>3.3771738822017082E-2</v>
      </c>
      <c r="AM35" t="str">
        <f t="shared" si="0"/>
        <v>TTL_C60T63: Transport and storage</v>
      </c>
      <c r="AN35">
        <v>0.44202401820988457</v>
      </c>
      <c r="AO35">
        <v>0.16449072499411319</v>
      </c>
      <c r="AP35" s="31">
        <f t="shared" si="5"/>
        <v>3228.1165448091092</v>
      </c>
    </row>
    <row r="36" spans="2:42" x14ac:dyDescent="0.3">
      <c r="B36" t="s">
        <v>294</v>
      </c>
      <c r="C36">
        <v>3.3327736308915042E-4</v>
      </c>
      <c r="D36">
        <v>3.0845157310302283E-4</v>
      </c>
      <c r="E36">
        <v>2.9802392606201702E-4</v>
      </c>
      <c r="F36">
        <v>1.4323407463249151E-3</v>
      </c>
      <c r="G36">
        <v>2.74423710208562E-3</v>
      </c>
      <c r="H36">
        <v>1.0278575758374403E-3</v>
      </c>
      <c r="I36">
        <v>1.1744670855599271E-4</v>
      </c>
      <c r="J36">
        <v>8.3557512024129768E-4</v>
      </c>
      <c r="K36">
        <v>5.7079254544935645E-4</v>
      </c>
      <c r="L36">
        <v>4.9420544120190764E-4</v>
      </c>
      <c r="M36">
        <v>5.885815185403178E-4</v>
      </c>
      <c r="N36">
        <v>5.2517330719137323E-4</v>
      </c>
      <c r="O36">
        <v>3.6889025514909315E-3</v>
      </c>
      <c r="P36">
        <v>6.1558177054132294E-4</v>
      </c>
      <c r="Q36">
        <v>4.1324881928908779E-3</v>
      </c>
      <c r="R36">
        <v>1.1679370543398082E-3</v>
      </c>
      <c r="S36">
        <v>2.858092389498172E-3</v>
      </c>
      <c r="T36">
        <v>1.408368053517986E-3</v>
      </c>
      <c r="U36">
        <v>1.2595410232511272E-4</v>
      </c>
      <c r="V36">
        <v>1.3769446323316263E-3</v>
      </c>
      <c r="W36">
        <v>1.8241813238780713E-2</v>
      </c>
      <c r="X36">
        <v>6.2952470884482215E-4</v>
      </c>
      <c r="Y36">
        <v>1.7738939326548233E-3</v>
      </c>
      <c r="Z36">
        <v>2.1903858524406069E-2</v>
      </c>
      <c r="AA36">
        <v>1.1597244523649059E-2</v>
      </c>
      <c r="AB36">
        <v>6.2187019277975988E-4</v>
      </c>
      <c r="AC36">
        <v>1.6922859963333801E-3</v>
      </c>
      <c r="AD36">
        <v>7.4095537710075323E-3</v>
      </c>
      <c r="AE36">
        <v>1.0229007633587786E-2</v>
      </c>
      <c r="AF36">
        <v>7.6378272501433225E-3</v>
      </c>
      <c r="AG36">
        <v>5.2627391945561245E-3</v>
      </c>
      <c r="AH36">
        <v>2.9896359287802285E-3</v>
      </c>
      <c r="AI36">
        <v>8.0314881332035314E-3</v>
      </c>
      <c r="AJ36">
        <v>0</v>
      </c>
      <c r="AK36">
        <v>2.7926606455305956E-2</v>
      </c>
      <c r="AM36" t="str">
        <f t="shared" si="0"/>
        <v>TTL_C64: Post and telecommunications</v>
      </c>
      <c r="AN36">
        <v>0.60569783796160004</v>
      </c>
      <c r="AO36">
        <v>0.10740413654749835</v>
      </c>
      <c r="AP36" s="31">
        <f>$AY$17</f>
        <v>3965.4663234833888</v>
      </c>
    </row>
    <row r="37" spans="2:42" x14ac:dyDescent="0.3">
      <c r="B37" t="s">
        <v>295</v>
      </c>
      <c r="C37">
        <v>8.8585631929497845E-3</v>
      </c>
      <c r="D37">
        <v>9.7740592227020372E-3</v>
      </c>
      <c r="E37">
        <v>4.2775198799489501E-3</v>
      </c>
      <c r="F37">
        <v>1.1552958914436487E-2</v>
      </c>
      <c r="G37">
        <v>1.4818880351262347E-2</v>
      </c>
      <c r="H37">
        <v>5.0602219118150906E-3</v>
      </c>
      <c r="I37">
        <v>6.8314835476735768E-3</v>
      </c>
      <c r="J37">
        <v>8.8346784054781115E-3</v>
      </c>
      <c r="K37">
        <v>6.5926538999400673E-3</v>
      </c>
      <c r="L37">
        <v>3.4347278163532583E-3</v>
      </c>
      <c r="M37">
        <v>1.059446733372572E-2</v>
      </c>
      <c r="N37">
        <v>3.1510398431482392E-3</v>
      </c>
      <c r="O37">
        <v>8.9916999692591457E-3</v>
      </c>
      <c r="P37">
        <v>4.2793230888932112E-3</v>
      </c>
      <c r="Q37">
        <v>1.7803877703206562E-2</v>
      </c>
      <c r="R37">
        <v>9.2051880993361205E-3</v>
      </c>
      <c r="S37">
        <v>2.0638085742771685E-2</v>
      </c>
      <c r="T37">
        <v>1.7604600668974825E-2</v>
      </c>
      <c r="U37">
        <v>8.8083902226028833E-3</v>
      </c>
      <c r="V37">
        <v>1.4233259252101654E-2</v>
      </c>
      <c r="W37">
        <v>5.8375074752838485E-2</v>
      </c>
      <c r="X37">
        <v>7.3539931896872395E-3</v>
      </c>
      <c r="Y37">
        <v>2.0596007430470162E-2</v>
      </c>
      <c r="Z37">
        <v>4.3295282329724488E-2</v>
      </c>
      <c r="AA37">
        <v>4.1381899433254779E-2</v>
      </c>
      <c r="AB37">
        <v>1.2381295266772962E-2</v>
      </c>
      <c r="AC37">
        <v>1.2692144972500352E-2</v>
      </c>
      <c r="AD37">
        <v>9.4378673731269139E-3</v>
      </c>
      <c r="AE37">
        <v>1.2543190036159099E-2</v>
      </c>
      <c r="AF37">
        <v>5.7931635772979176E-2</v>
      </c>
      <c r="AG37">
        <v>1.146787587278858E-2</v>
      </c>
      <c r="AH37">
        <v>4.5708211533351051E-3</v>
      </c>
      <c r="AI37">
        <v>1.3973278727046895E-2</v>
      </c>
      <c r="AJ37">
        <v>0</v>
      </c>
      <c r="AK37">
        <v>8.0851084828439571E-2</v>
      </c>
      <c r="AM37" t="str">
        <f t="shared" si="0"/>
        <v>TTL_C65T67: Financial intermediation</v>
      </c>
      <c r="AN37">
        <v>0.63779417152523665</v>
      </c>
      <c r="AO37">
        <v>0.13973232256984808</v>
      </c>
      <c r="AP37" s="31">
        <f t="shared" ref="AP37:AP44" si="6">$AY$17</f>
        <v>3965.4663234833888</v>
      </c>
    </row>
    <row r="38" spans="2:42" x14ac:dyDescent="0.3">
      <c r="B38" t="s">
        <v>296</v>
      </c>
      <c r="C38">
        <v>4.4776195346328611E-4</v>
      </c>
      <c r="D38">
        <v>6.2847008019740903E-3</v>
      </c>
      <c r="E38">
        <v>1.4305148450976816E-3</v>
      </c>
      <c r="F38">
        <v>3.128533735393894E-3</v>
      </c>
      <c r="G38">
        <v>5.4884742041712399E-3</v>
      </c>
      <c r="H38">
        <v>6.1144348101099012E-3</v>
      </c>
      <c r="I38">
        <v>1.2723393426899212E-4</v>
      </c>
      <c r="J38">
        <v>3.8721773864840627E-3</v>
      </c>
      <c r="K38">
        <v>1.2557435999885841E-3</v>
      </c>
      <c r="L38">
        <v>2.6192888383701103E-3</v>
      </c>
      <c r="M38">
        <v>1.3315450747305552E-3</v>
      </c>
      <c r="N38">
        <v>4.4114557804075345E-3</v>
      </c>
      <c r="O38">
        <v>7.2497182088328725E-3</v>
      </c>
      <c r="P38">
        <v>2.210602194583338E-3</v>
      </c>
      <c r="Q38">
        <v>8.3115833954760122E-3</v>
      </c>
      <c r="R38">
        <v>4.1646176542906319E-3</v>
      </c>
      <c r="S38">
        <v>4.3536058491193087E-3</v>
      </c>
      <c r="T38">
        <v>1.4494454550789274E-2</v>
      </c>
      <c r="U38">
        <v>2.4351126449521793E-4</v>
      </c>
      <c r="V38">
        <v>1.3527877089573872E-3</v>
      </c>
      <c r="W38">
        <v>1.2753576472683933E-2</v>
      </c>
      <c r="X38">
        <v>9.0613405060997118E-3</v>
      </c>
      <c r="Y38">
        <v>1.5028387535647942E-2</v>
      </c>
      <c r="Z38">
        <v>3.0800597477076724E-2</v>
      </c>
      <c r="AA38">
        <v>2.0005699113923477E-2</v>
      </c>
      <c r="AB38">
        <v>3.5395168115359261E-3</v>
      </c>
      <c r="AC38">
        <v>1.1140882809194754E-2</v>
      </c>
      <c r="AD38">
        <v>1.1507575130391589E-2</v>
      </c>
      <c r="AE38">
        <v>3.1024507834471676E-2</v>
      </c>
      <c r="AF38">
        <v>5.5118956621440863E-3</v>
      </c>
      <c r="AG38">
        <v>1.0898765704074951E-2</v>
      </c>
      <c r="AH38">
        <v>3.8931703428115865E-3</v>
      </c>
      <c r="AI38">
        <v>4.6762227667931117E-2</v>
      </c>
      <c r="AJ38">
        <v>0</v>
      </c>
      <c r="AK38">
        <v>0.10787032639229006</v>
      </c>
      <c r="AM38" t="str">
        <f t="shared" si="0"/>
        <v>TTL_C70: Real estate activities</v>
      </c>
      <c r="AN38">
        <v>0.8114704658415588</v>
      </c>
      <c r="AO38">
        <v>2.0797583590108058E-2</v>
      </c>
      <c r="AP38" s="31">
        <f t="shared" si="6"/>
        <v>3965.4663234833888</v>
      </c>
    </row>
    <row r="39" spans="2:42" x14ac:dyDescent="0.3">
      <c r="B39" t="s">
        <v>297</v>
      </c>
      <c r="C39">
        <v>1.9157088122605363E-3</v>
      </c>
      <c r="D39">
        <v>1.9278223318938928E-4</v>
      </c>
      <c r="E39">
        <v>8.4147932064569507E-5</v>
      </c>
      <c r="F39">
        <v>9.4232943837165476E-5</v>
      </c>
      <c r="G39">
        <v>9.4088129214364106E-4</v>
      </c>
      <c r="H39">
        <v>7.9065967372110791E-5</v>
      </c>
      <c r="I39">
        <v>4.893612856499697E-6</v>
      </c>
      <c r="J39">
        <v>8.1519523925980267E-5</v>
      </c>
      <c r="K39">
        <v>5.9933217272182431E-4</v>
      </c>
      <c r="L39">
        <v>2.2239244854085845E-4</v>
      </c>
      <c r="M39">
        <v>2.3157305647487914E-4</v>
      </c>
      <c r="N39">
        <v>8.4027729150619706E-4</v>
      </c>
      <c r="O39">
        <v>3.074085459575776E-4</v>
      </c>
      <c r="P39">
        <v>7.0940650136732381E-5</v>
      </c>
      <c r="Q39">
        <v>1.5535669898086004E-5</v>
      </c>
      <c r="R39">
        <v>3.8418982050651587E-4</v>
      </c>
      <c r="S39">
        <v>8.3084081090063148E-4</v>
      </c>
      <c r="T39">
        <v>3.5209201337949649E-4</v>
      </c>
      <c r="U39">
        <v>2.5190820465022542E-5</v>
      </c>
      <c r="V39">
        <v>1.3431249396076916E-3</v>
      </c>
      <c r="W39">
        <v>1.0009458089635546E-3</v>
      </c>
      <c r="X39">
        <v>3.5291536707967306E-4</v>
      </c>
      <c r="Y39">
        <v>9.9107820308207539E-3</v>
      </c>
      <c r="Z39">
        <v>6.7924857445022298E-3</v>
      </c>
      <c r="AA39">
        <v>1.2664697607729083E-3</v>
      </c>
      <c r="AB39">
        <v>3.2730010146303143E-5</v>
      </c>
      <c r="AC39">
        <v>1.0012692144972499E-2</v>
      </c>
      <c r="AD39">
        <v>6.2091232717940222E-4</v>
      </c>
      <c r="AE39">
        <v>9.9638408999598235E-4</v>
      </c>
      <c r="AF39">
        <v>6.9271928148289706E-4</v>
      </c>
      <c r="AG39">
        <v>1.382998904615912E-3</v>
      </c>
      <c r="AH39">
        <v>8.2381078926388527E-4</v>
      </c>
      <c r="AI39">
        <v>1.2840310181610661E-3</v>
      </c>
      <c r="AJ39">
        <v>0</v>
      </c>
      <c r="AK39">
        <v>5.6193706058187316E-4</v>
      </c>
      <c r="AM39" t="str">
        <f t="shared" si="0"/>
        <v>TTL_C71: Renting of machinery and equipment</v>
      </c>
      <c r="AN39">
        <v>0.50557044140459739</v>
      </c>
      <c r="AO39">
        <v>0.13820335636722605</v>
      </c>
      <c r="AP39" s="31">
        <f t="shared" si="6"/>
        <v>3965.4663234833888</v>
      </c>
    </row>
    <row r="40" spans="2:42" x14ac:dyDescent="0.3">
      <c r="B40" t="s">
        <v>298</v>
      </c>
      <c r="C40">
        <v>1.5315494090051035E-3</v>
      </c>
      <c r="D40">
        <v>8.7908698334361515E-3</v>
      </c>
      <c r="E40">
        <v>2.384191408496136E-4</v>
      </c>
      <c r="F40">
        <v>1.8846588767433095E-4</v>
      </c>
      <c r="G40">
        <v>7.8406774345303432E-4</v>
      </c>
      <c r="H40">
        <v>3.6897451440318367E-4</v>
      </c>
      <c r="I40">
        <v>2.593614813944839E-4</v>
      </c>
      <c r="J40">
        <v>3.5664791717616366E-4</v>
      </c>
      <c r="K40">
        <v>7.7056993635663126E-4</v>
      </c>
      <c r="L40">
        <v>2.7181299266104919E-4</v>
      </c>
      <c r="M40">
        <v>1.0420787541369563E-3</v>
      </c>
      <c r="N40">
        <v>6.3020796862964788E-4</v>
      </c>
      <c r="O40">
        <v>3.8426068244697202E-4</v>
      </c>
      <c r="P40">
        <v>6.2244699474810347E-4</v>
      </c>
      <c r="Q40">
        <v>1.3982102908277405E-4</v>
      </c>
      <c r="R40">
        <v>4.2260880255716744E-3</v>
      </c>
      <c r="S40">
        <v>2.359587902957793E-3</v>
      </c>
      <c r="T40">
        <v>3.5209201337949649E-4</v>
      </c>
      <c r="U40">
        <v>1.6793880310015032E-5</v>
      </c>
      <c r="V40">
        <v>1.690984636196734E-4</v>
      </c>
      <c r="W40">
        <v>9.4368831565419867E-4</v>
      </c>
      <c r="X40">
        <v>5.9137169618756022E-4</v>
      </c>
      <c r="Y40">
        <v>4.9972528191308445E-3</v>
      </c>
      <c r="Z40">
        <v>1.4871509719905364E-2</v>
      </c>
      <c r="AA40">
        <v>8.4401163342937395E-3</v>
      </c>
      <c r="AB40">
        <v>5.70437319692712E-4</v>
      </c>
      <c r="AC40">
        <v>9.871668311944718E-4</v>
      </c>
      <c r="AD40">
        <v>0.1200844440764964</v>
      </c>
      <c r="AE40">
        <v>9.9799116110887917E-3</v>
      </c>
      <c r="AF40">
        <v>1.3800640168163578E-2</v>
      </c>
      <c r="AG40">
        <v>1.0090996432352384E-2</v>
      </c>
      <c r="AH40">
        <v>3.4945522189742226E-3</v>
      </c>
      <c r="AI40">
        <v>8.4762831917822006E-3</v>
      </c>
      <c r="AJ40">
        <v>0</v>
      </c>
      <c r="AK40">
        <v>1.1861744978034492E-3</v>
      </c>
      <c r="AM40" t="str">
        <f t="shared" si="0"/>
        <v>TTL_C72: Computer and related activities</v>
      </c>
      <c r="AN40">
        <v>0.4996688467588376</v>
      </c>
      <c r="AO40">
        <v>0.17426939316168555</v>
      </c>
      <c r="AP40" s="31">
        <f t="shared" si="6"/>
        <v>3965.4663234833888</v>
      </c>
    </row>
    <row r="41" spans="2:42" x14ac:dyDescent="0.3">
      <c r="B41" t="s">
        <v>299</v>
      </c>
      <c r="C41">
        <v>2.3011402665201266E-2</v>
      </c>
      <c r="D41">
        <v>3.9751696483652066E-2</v>
      </c>
      <c r="E41">
        <v>4.4002356142097809E-3</v>
      </c>
      <c r="F41">
        <v>3.9954768186958155E-3</v>
      </c>
      <c r="G41">
        <v>9.3304061470911078E-3</v>
      </c>
      <c r="H41">
        <v>2.6091769232796562E-3</v>
      </c>
      <c r="I41">
        <v>1.1744670855599272E-3</v>
      </c>
      <c r="J41">
        <v>5.8490258416890838E-3</v>
      </c>
      <c r="K41">
        <v>1.5668255372584834E-2</v>
      </c>
      <c r="L41">
        <v>3.385307272233067E-3</v>
      </c>
      <c r="M41">
        <v>2.8174721871110295E-3</v>
      </c>
      <c r="N41">
        <v>3.9212940270289195E-3</v>
      </c>
      <c r="O41">
        <v>4.8416845988318476E-3</v>
      </c>
      <c r="P41">
        <v>5.4281039394944901E-3</v>
      </c>
      <c r="Q41">
        <v>1.8487447178722346E-3</v>
      </c>
      <c r="R41">
        <v>7.1459306614211956E-3</v>
      </c>
      <c r="S41">
        <v>1.4822200066467265E-2</v>
      </c>
      <c r="T41">
        <v>3.6969661404847136E-3</v>
      </c>
      <c r="U41">
        <v>1.1251899807710071E-3</v>
      </c>
      <c r="V41">
        <v>9.7738911972171227E-3</v>
      </c>
      <c r="W41">
        <v>9.0148742243730314E-3</v>
      </c>
      <c r="X41">
        <v>9.9770128098739981E-3</v>
      </c>
      <c r="Y41">
        <v>1.1710839590800869E-2</v>
      </c>
      <c r="Z41">
        <v>2.0039468376236113E-2</v>
      </c>
      <c r="AA41">
        <v>2.2036573837448604E-2</v>
      </c>
      <c r="AB41">
        <v>4.1707384357860585E-3</v>
      </c>
      <c r="AC41">
        <v>5.9230009871668312E-3</v>
      </c>
      <c r="AD41">
        <v>1.8875734746253828E-2</v>
      </c>
      <c r="AE41">
        <v>3.6994777018883082E-2</v>
      </c>
      <c r="AF41">
        <v>3.1805369768775085E-2</v>
      </c>
      <c r="AG41">
        <v>1.8811232888448288E-2</v>
      </c>
      <c r="AH41">
        <v>4.1722030294977413E-3</v>
      </c>
      <c r="AI41">
        <v>3.2176306690389067E-2</v>
      </c>
      <c r="AJ41">
        <v>0</v>
      </c>
      <c r="AK41">
        <v>9.0705647374933543E-3</v>
      </c>
      <c r="AM41" t="str">
        <f t="shared" si="0"/>
        <v>TTL_C73T74: R&amp;D and other business activities</v>
      </c>
      <c r="AN41">
        <v>0.48449979911611091</v>
      </c>
      <c r="AO41">
        <v>0.18960224989955804</v>
      </c>
      <c r="AP41" s="31">
        <f t="shared" si="6"/>
        <v>3965.4663234833888</v>
      </c>
    </row>
    <row r="42" spans="2:42" x14ac:dyDescent="0.3">
      <c r="B42" t="s">
        <v>300</v>
      </c>
      <c r="C42">
        <v>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2.4807814965255633E-2</v>
      </c>
      <c r="AJ42">
        <v>0</v>
      </c>
      <c r="AK42">
        <v>0.10146387380040933</v>
      </c>
      <c r="AM42" t="str">
        <f t="shared" si="0"/>
        <v>TTL_C75: Public administration and defence; compulsory social security</v>
      </c>
      <c r="AN42">
        <v>0.55701796292757511</v>
      </c>
      <c r="AO42">
        <v>0.47307949550926814</v>
      </c>
      <c r="AP42" s="31">
        <f t="shared" si="6"/>
        <v>3965.4663234833888</v>
      </c>
    </row>
    <row r="43" spans="2:42" x14ac:dyDescent="0.3">
      <c r="B43" t="s">
        <v>301</v>
      </c>
      <c r="C43">
        <v>0</v>
      </c>
      <c r="D43">
        <v>1.3494756323257249E-4</v>
      </c>
      <c r="E43">
        <v>3.5061638360237297E-6</v>
      </c>
      <c r="F43">
        <v>1.3192612137203166E-4</v>
      </c>
      <c r="G43">
        <v>0</v>
      </c>
      <c r="H43">
        <v>0</v>
      </c>
      <c r="I43">
        <v>0</v>
      </c>
      <c r="J43">
        <v>0</v>
      </c>
      <c r="K43">
        <v>0</v>
      </c>
      <c r="L43">
        <v>5.9304652944228912E-4</v>
      </c>
      <c r="M43">
        <v>0</v>
      </c>
      <c r="N43">
        <v>0</v>
      </c>
      <c r="O43">
        <v>0</v>
      </c>
      <c r="P43">
        <v>1.922262777898555E-4</v>
      </c>
      <c r="Q43">
        <v>0</v>
      </c>
      <c r="R43">
        <v>2.6893287435456109E-3</v>
      </c>
      <c r="S43">
        <v>0</v>
      </c>
      <c r="T43">
        <v>1.408368053517986E-3</v>
      </c>
      <c r="U43">
        <v>0</v>
      </c>
      <c r="V43">
        <v>0</v>
      </c>
      <c r="W43">
        <v>0</v>
      </c>
      <c r="X43">
        <v>0</v>
      </c>
      <c r="Y43">
        <v>0</v>
      </c>
      <c r="Z43">
        <v>8.1662469063116701E-3</v>
      </c>
      <c r="AA43">
        <v>2.1258599555830962E-4</v>
      </c>
      <c r="AB43">
        <v>1.080090334828004E-3</v>
      </c>
      <c r="AC43">
        <v>4.2307149908334503E-4</v>
      </c>
      <c r="AD43">
        <v>2.6492259292987832E-3</v>
      </c>
      <c r="AE43">
        <v>5.4560064282844524E-3</v>
      </c>
      <c r="AF43">
        <v>8.5258217083890697E-2</v>
      </c>
      <c r="AG43">
        <v>0</v>
      </c>
      <c r="AH43">
        <v>4.1456284879085835E-3</v>
      </c>
      <c r="AI43">
        <v>7.30974520796267E-3</v>
      </c>
      <c r="AJ43">
        <v>0</v>
      </c>
      <c r="AK43">
        <v>8.971747704447014E-2</v>
      </c>
      <c r="AM43" t="str">
        <f t="shared" si="0"/>
        <v>TTL_C80: Education</v>
      </c>
      <c r="AN43">
        <v>0.68056396981880263</v>
      </c>
      <c r="AO43">
        <v>0.47338339055032341</v>
      </c>
      <c r="AP43" s="31">
        <f t="shared" si="6"/>
        <v>3965.4663234833888</v>
      </c>
    </row>
    <row r="44" spans="2:42" x14ac:dyDescent="0.3">
      <c r="B44" t="s">
        <v>302</v>
      </c>
      <c r="C44">
        <v>1.9843995664850177E-3</v>
      </c>
      <c r="D44">
        <v>1.4651449722393585E-3</v>
      </c>
      <c r="E44">
        <v>0</v>
      </c>
      <c r="F44">
        <v>0</v>
      </c>
      <c r="G44">
        <v>0</v>
      </c>
      <c r="H44">
        <v>0</v>
      </c>
      <c r="I44">
        <v>0</v>
      </c>
      <c r="J44">
        <v>0</v>
      </c>
      <c r="K44">
        <v>0</v>
      </c>
      <c r="L44">
        <v>0</v>
      </c>
      <c r="M44">
        <v>0</v>
      </c>
      <c r="N44">
        <v>0</v>
      </c>
      <c r="O44">
        <v>0</v>
      </c>
      <c r="P44">
        <v>2.9062782475371005E-4</v>
      </c>
      <c r="Q44">
        <v>0</v>
      </c>
      <c r="R44">
        <v>0</v>
      </c>
      <c r="S44">
        <v>0</v>
      </c>
      <c r="T44">
        <v>5.2813802006924481E-4</v>
      </c>
      <c r="U44">
        <v>0</v>
      </c>
      <c r="V44">
        <v>0</v>
      </c>
      <c r="W44">
        <v>0</v>
      </c>
      <c r="X44">
        <v>0</v>
      </c>
      <c r="Y44">
        <v>3.2442897883362551E-4</v>
      </c>
      <c r="Z44">
        <v>8.2861784363109058E-4</v>
      </c>
      <c r="AA44">
        <v>1.2529004419074843E-3</v>
      </c>
      <c r="AB44">
        <v>1.5289590454058758E-3</v>
      </c>
      <c r="AC44">
        <v>4.7948103229445774E-3</v>
      </c>
      <c r="AD44">
        <v>4.9259044622899243E-3</v>
      </c>
      <c r="AE44">
        <v>1.6295701084773004E-2</v>
      </c>
      <c r="AF44">
        <v>6.708030766290847E-2</v>
      </c>
      <c r="AG44">
        <v>1.6681659353906975E-2</v>
      </c>
      <c r="AH44">
        <v>2.9364868456019134E-3</v>
      </c>
      <c r="AI44">
        <v>1.5853167276511464E-2</v>
      </c>
      <c r="AJ44">
        <v>0</v>
      </c>
      <c r="AK44">
        <v>3.39247140042611E-2</v>
      </c>
      <c r="AM44" t="str">
        <f t="shared" si="0"/>
        <v>TTL_C85: Health and social work</v>
      </c>
      <c r="AN44">
        <v>0.5182035609885729</v>
      </c>
      <c r="AO44">
        <v>0.33082646824342282</v>
      </c>
      <c r="AP44" s="31">
        <f t="shared" si="6"/>
        <v>3965.4663234833888</v>
      </c>
    </row>
    <row r="45" spans="2:42" x14ac:dyDescent="0.3">
      <c r="B45" t="s">
        <v>303</v>
      </c>
      <c r="C45">
        <v>4.3249734141340132E-5</v>
      </c>
      <c r="D45">
        <v>1.9278223318938927E-5</v>
      </c>
      <c r="E45">
        <v>6.8370194802462733E-4</v>
      </c>
      <c r="F45">
        <v>8.6694308330192234E-4</v>
      </c>
      <c r="G45">
        <v>4.7044064607182053E-4</v>
      </c>
      <c r="H45">
        <v>1.1280078011754473E-2</v>
      </c>
      <c r="I45">
        <v>2.7893593282048271E-4</v>
      </c>
      <c r="J45">
        <v>6.7355506643841188E-3</v>
      </c>
      <c r="K45">
        <v>4.7946573817745945E-3</v>
      </c>
      <c r="L45">
        <v>8.1543897798314752E-4</v>
      </c>
      <c r="M45">
        <v>1.5341714991460745E-3</v>
      </c>
      <c r="N45">
        <v>1.3094321125971571E-2</v>
      </c>
      <c r="O45">
        <v>1.0067629880110666E-2</v>
      </c>
      <c r="P45">
        <v>3.1007929333958829E-3</v>
      </c>
      <c r="Q45">
        <v>3.6042754163559529E-3</v>
      </c>
      <c r="R45">
        <v>8.9132038357511679E-4</v>
      </c>
      <c r="S45">
        <v>0.10103024260551678</v>
      </c>
      <c r="T45">
        <v>4.2837861627838744E-3</v>
      </c>
      <c r="U45">
        <v>1.3435104248012025E-4</v>
      </c>
      <c r="V45">
        <v>1.3866074016813219E-3</v>
      </c>
      <c r="W45">
        <v>9.1484750420948602E-3</v>
      </c>
      <c r="X45">
        <v>2.3149340429793684E-2</v>
      </c>
      <c r="Y45">
        <v>1.1590486905104523E-2</v>
      </c>
      <c r="Z45">
        <v>3.763669468703322E-2</v>
      </c>
      <c r="AA45">
        <v>1.3180331724615196E-2</v>
      </c>
      <c r="AB45">
        <v>8.6126683842129136E-3</v>
      </c>
      <c r="AC45">
        <v>6.9101678183613032E-3</v>
      </c>
      <c r="AD45">
        <v>8.0304660981869343E-3</v>
      </c>
      <c r="AE45">
        <v>3.9156287665729213E-2</v>
      </c>
      <c r="AF45">
        <v>2.3677861647238681E-2</v>
      </c>
      <c r="AG45">
        <v>5.0057216990080349E-3</v>
      </c>
      <c r="AH45">
        <v>7.0954026043050754E-3</v>
      </c>
      <c r="AI45">
        <v>7.9131558629024129E-2</v>
      </c>
      <c r="AJ45">
        <v>0</v>
      </c>
      <c r="AK45">
        <v>4.0739511639067402E-2</v>
      </c>
      <c r="AM45" t="str">
        <f t="shared" si="0"/>
        <v>TTL_C90T93: Other community, social and personal services</v>
      </c>
      <c r="AN45">
        <v>0.48736110644868907</v>
      </c>
      <c r="AO45">
        <v>0.41888784450636141</v>
      </c>
      <c r="AP45" s="31">
        <f>AY15</f>
        <v>1740.7063195146825</v>
      </c>
    </row>
    <row r="46" spans="2:42" x14ac:dyDescent="0.3">
      <c r="B46" t="s">
        <v>304</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M46" t="s">
        <v>826</v>
      </c>
      <c r="AN46">
        <v>0</v>
      </c>
      <c r="AO46">
        <v>0</v>
      </c>
      <c r="AP46" s="31">
        <f>AY15</f>
        <v>1740.7063195146825</v>
      </c>
    </row>
    <row r="47" spans="2:42" x14ac:dyDescent="0.3">
      <c r="B47" t="s">
        <v>575</v>
      </c>
      <c r="C47">
        <v>0.20314908946589125</v>
      </c>
      <c r="D47">
        <v>0.15048581122763727</v>
      </c>
      <c r="E47">
        <v>5.8272442954714385E-2</v>
      </c>
      <c r="F47">
        <v>0.13252921221258954</v>
      </c>
      <c r="G47">
        <v>3.7635251685745642E-2</v>
      </c>
      <c r="H47">
        <v>7.8486150278048658E-2</v>
      </c>
      <c r="I47">
        <v>2.3092959069822068E-2</v>
      </c>
      <c r="J47">
        <v>6.9984511290454063E-2</v>
      </c>
      <c r="K47">
        <v>8.6903165044664513E-2</v>
      </c>
      <c r="L47">
        <v>8.003657120264894E-2</v>
      </c>
      <c r="M47">
        <v>4.6719864143806869E-2</v>
      </c>
      <c r="N47">
        <v>7.7200476157131853E-2</v>
      </c>
      <c r="O47">
        <v>0.10884824264781227</v>
      </c>
      <c r="P47">
        <v>9.2481435289540836E-2</v>
      </c>
      <c r="Q47">
        <v>8.6891001739995019E-2</v>
      </c>
      <c r="R47">
        <v>4.0539709859847554E-2</v>
      </c>
      <c r="S47">
        <v>4.6992356264539716E-2</v>
      </c>
      <c r="T47">
        <v>0.13684642920016432</v>
      </c>
      <c r="U47">
        <v>0.12410677549101107</v>
      </c>
      <c r="V47">
        <v>0.16911295777369795</v>
      </c>
      <c r="W47">
        <v>0.15383603998693679</v>
      </c>
      <c r="X47">
        <v>0.14121383809769078</v>
      </c>
      <c r="Y47">
        <v>0.16449072499411319</v>
      </c>
      <c r="Z47">
        <v>0.10740413654749835</v>
      </c>
      <c r="AA47">
        <v>0.13973232256984808</v>
      </c>
      <c r="AB47">
        <v>2.0797583590108058E-2</v>
      </c>
      <c r="AC47">
        <v>0.13820335636722605</v>
      </c>
      <c r="AD47">
        <v>0.17426939316168555</v>
      </c>
      <c r="AE47">
        <v>0.18960224989955804</v>
      </c>
      <c r="AF47">
        <v>0.47307949550926814</v>
      </c>
      <c r="AG47">
        <v>0.47338339055032341</v>
      </c>
      <c r="AH47">
        <v>0.33082646824342282</v>
      </c>
      <c r="AI47">
        <v>0.41888784450636141</v>
      </c>
      <c r="AJ47">
        <v>0</v>
      </c>
      <c r="AK47">
        <v>0</v>
      </c>
    </row>
    <row r="48" spans="2:42" x14ac:dyDescent="0.3">
      <c r="B48" s="19" t="s">
        <v>354</v>
      </c>
      <c r="C48">
        <v>0.70575679402441327</v>
      </c>
      <c r="D48">
        <v>0.57568630475015425</v>
      </c>
      <c r="E48">
        <v>0.33303297196471399</v>
      </c>
      <c r="F48">
        <v>0.38369770071617038</v>
      </c>
      <c r="G48">
        <v>0.14513093931315665</v>
      </c>
      <c r="H48">
        <v>0.2647392140842843</v>
      </c>
      <c r="I48">
        <v>0.16985240863624798</v>
      </c>
      <c r="J48">
        <v>0.26987038395695767</v>
      </c>
      <c r="K48">
        <v>0.30754302348811319</v>
      </c>
      <c r="L48">
        <v>0.37628802293113245</v>
      </c>
      <c r="M48">
        <v>0.20527986568762724</v>
      </c>
      <c r="N48">
        <v>0.25183810657516981</v>
      </c>
      <c r="O48">
        <v>0.36586740444717697</v>
      </c>
      <c r="P48">
        <v>0.24645926061535292</v>
      </c>
      <c r="Q48">
        <v>0.25983407904548844</v>
      </c>
      <c r="R48">
        <v>0.1633728792721908</v>
      </c>
      <c r="S48">
        <v>0.20927218344965107</v>
      </c>
      <c r="T48">
        <v>0.40537527140426033</v>
      </c>
      <c r="U48">
        <v>0.59925603110226633</v>
      </c>
      <c r="V48">
        <v>0.55032853415788974</v>
      </c>
      <c r="W48">
        <v>0.69111490942712817</v>
      </c>
      <c r="X48">
        <v>0.37486288761076292</v>
      </c>
      <c r="Y48">
        <v>0.44202401820988457</v>
      </c>
      <c r="Z48">
        <v>0.60569783796160004</v>
      </c>
      <c r="AA48">
        <v>0.63779417152523665</v>
      </c>
      <c r="AB48">
        <v>0.8114704658415588</v>
      </c>
      <c r="AC48">
        <v>0.50557044140459739</v>
      </c>
      <c r="AD48">
        <v>0.4996688467588376</v>
      </c>
      <c r="AE48">
        <v>0.48449979911611091</v>
      </c>
      <c r="AF48">
        <v>0.55701796292757511</v>
      </c>
      <c r="AG48">
        <v>0.68056396981880263</v>
      </c>
      <c r="AH48">
        <v>0.5182035609885729</v>
      </c>
      <c r="AI48">
        <v>0.48736110644868907</v>
      </c>
      <c r="AJ48">
        <v>0</v>
      </c>
      <c r="AK48">
        <v>0</v>
      </c>
    </row>
    <row r="52" spans="2:36" x14ac:dyDescent="0.3">
      <c r="B52" t="s">
        <v>306</v>
      </c>
    </row>
    <row r="53" spans="2:36" x14ac:dyDescent="0.3">
      <c r="C53" t="s">
        <v>271</v>
      </c>
      <c r="D53" t="s">
        <v>272</v>
      </c>
      <c r="E53" t="s">
        <v>273</v>
      </c>
      <c r="F53" t="s">
        <v>274</v>
      </c>
      <c r="G53" t="s">
        <v>275</v>
      </c>
      <c r="H53" t="s">
        <v>276</v>
      </c>
      <c r="I53" t="s">
        <v>277</v>
      </c>
      <c r="J53" t="s">
        <v>278</v>
      </c>
      <c r="K53" t="s">
        <v>279</v>
      </c>
      <c r="L53" t="s">
        <v>280</v>
      </c>
      <c r="M53" t="s">
        <v>281</v>
      </c>
      <c r="N53" t="s">
        <v>282</v>
      </c>
      <c r="O53" t="s">
        <v>283</v>
      </c>
      <c r="P53" t="s">
        <v>284</v>
      </c>
      <c r="Q53" t="s">
        <v>285</v>
      </c>
      <c r="R53" t="s">
        <v>286</v>
      </c>
      <c r="S53" t="s">
        <v>287</v>
      </c>
      <c r="T53" t="s">
        <v>288</v>
      </c>
      <c r="U53" t="s">
        <v>289</v>
      </c>
      <c r="V53" t="s">
        <v>290</v>
      </c>
      <c r="W53" t="s">
        <v>291</v>
      </c>
      <c r="X53" t="s">
        <v>292</v>
      </c>
      <c r="Y53" t="s">
        <v>293</v>
      </c>
      <c r="Z53" t="s">
        <v>294</v>
      </c>
      <c r="AA53" t="s">
        <v>295</v>
      </c>
      <c r="AB53" t="s">
        <v>296</v>
      </c>
      <c r="AC53" t="s">
        <v>297</v>
      </c>
      <c r="AD53" t="s">
        <v>298</v>
      </c>
      <c r="AE53" t="s">
        <v>299</v>
      </c>
      <c r="AF53" t="s">
        <v>300</v>
      </c>
      <c r="AG53" t="s">
        <v>301</v>
      </c>
      <c r="AH53" t="s">
        <v>302</v>
      </c>
      <c r="AI53" t="s">
        <v>303</v>
      </c>
      <c r="AJ53" t="s">
        <v>304</v>
      </c>
    </row>
    <row r="54" spans="2:36" x14ac:dyDescent="0.3">
      <c r="B54" t="s">
        <v>271</v>
      </c>
      <c r="C54">
        <v>1.0799682575461826</v>
      </c>
      <c r="D54">
        <v>2.9592297211504261E-3</v>
      </c>
      <c r="E54">
        <v>0.40720475161085939</v>
      </c>
      <c r="F54">
        <v>0.15829227834415877</v>
      </c>
      <c r="G54">
        <v>0.49669067708686726</v>
      </c>
      <c r="H54">
        <v>0.22104008198358407</v>
      </c>
      <c r="I54">
        <v>2.3816307904461599E-3</v>
      </c>
      <c r="J54">
        <v>0.10358293082236703</v>
      </c>
      <c r="K54">
        <v>6.8734846717062537E-2</v>
      </c>
      <c r="L54">
        <v>5.5987442778336928E-3</v>
      </c>
      <c r="M54">
        <v>2.8096336584306179E-3</v>
      </c>
      <c r="N54">
        <v>3.4261736531579147E-3</v>
      </c>
      <c r="O54">
        <v>6.2115390823369284E-3</v>
      </c>
      <c r="P54">
        <v>2.8469955276485097E-3</v>
      </c>
      <c r="Q54">
        <v>2.7494662628401081E-3</v>
      </c>
      <c r="R54">
        <v>8.7304689037343095E-3</v>
      </c>
      <c r="S54">
        <v>6.6705904590535726E-3</v>
      </c>
      <c r="T54">
        <v>5.7240461242555309E-2</v>
      </c>
      <c r="U54">
        <v>1.3798545202499237E-3</v>
      </c>
      <c r="V54">
        <v>5.5672879036889906E-3</v>
      </c>
      <c r="W54">
        <v>3.9104946293616006E-3</v>
      </c>
      <c r="X54">
        <v>0.14086538966593981</v>
      </c>
      <c r="Y54">
        <v>1.425824079028337E-2</v>
      </c>
      <c r="Z54">
        <v>2.7678234871798086E-3</v>
      </c>
      <c r="AA54">
        <v>5.5750310027685764E-3</v>
      </c>
      <c r="AB54">
        <v>1.6537709344146179E-3</v>
      </c>
      <c r="AC54">
        <v>1.0951682878041042E-2</v>
      </c>
      <c r="AD54">
        <v>6.4391965337627054E-3</v>
      </c>
      <c r="AE54">
        <v>1.5199989395839471E-2</v>
      </c>
      <c r="AF54">
        <v>9.4624906717896105E-3</v>
      </c>
      <c r="AG54">
        <v>1.6029085972545726E-2</v>
      </c>
      <c r="AH54">
        <v>3.3950504050521822E-2</v>
      </c>
      <c r="AI54">
        <v>1.4463336823546514E-2</v>
      </c>
      <c r="AJ54">
        <v>0</v>
      </c>
    </row>
    <row r="55" spans="2:36" x14ac:dyDescent="0.3">
      <c r="B55" t="s">
        <v>272</v>
      </c>
      <c r="C55">
        <v>5.3936790814186307E-3</v>
      </c>
      <c r="D55">
        <v>1.0213347438971592</v>
      </c>
      <c r="E55">
        <v>7.1102116261876451E-3</v>
      </c>
      <c r="F55">
        <v>4.3268835900416979E-3</v>
      </c>
      <c r="G55">
        <v>9.8684471837210998E-3</v>
      </c>
      <c r="H55">
        <v>6.8883823416803873E-3</v>
      </c>
      <c r="I55">
        <v>0.11412749379108102</v>
      </c>
      <c r="J55">
        <v>2.1770799298188641E-2</v>
      </c>
      <c r="K55">
        <v>8.0727482059967208E-3</v>
      </c>
      <c r="L55">
        <v>6.4232075172428224E-2</v>
      </c>
      <c r="M55">
        <v>3.1080532147249769E-2</v>
      </c>
      <c r="N55">
        <v>1.4756317458517481E-2</v>
      </c>
      <c r="O55">
        <v>9.8379553420790324E-3</v>
      </c>
      <c r="P55">
        <v>4.0915091025182744E-3</v>
      </c>
      <c r="Q55">
        <v>4.706409878314906E-3</v>
      </c>
      <c r="R55">
        <v>1.3215174758196646E-2</v>
      </c>
      <c r="S55">
        <v>9.2637018683565716E-3</v>
      </c>
      <c r="T55">
        <v>6.5715394893085914E-3</v>
      </c>
      <c r="U55">
        <v>2.2429840975538493E-2</v>
      </c>
      <c r="V55">
        <v>2.5450991194413249E-2</v>
      </c>
      <c r="W55">
        <v>6.5928960919923816E-3</v>
      </c>
      <c r="X55">
        <v>1.0550026535376409E-2</v>
      </c>
      <c r="Y55">
        <v>2.2623657698911136E-2</v>
      </c>
      <c r="Z55">
        <v>6.9494434996402845E-3</v>
      </c>
      <c r="AA55">
        <v>7.3567440202742225E-3</v>
      </c>
      <c r="AB55">
        <v>5.0885681573712236E-3</v>
      </c>
      <c r="AC55">
        <v>2.2016678312350678E-2</v>
      </c>
      <c r="AD55">
        <v>5.1155854915473573E-3</v>
      </c>
      <c r="AE55">
        <v>1.0762535502955341E-2</v>
      </c>
      <c r="AF55">
        <v>5.4764875165671601E-3</v>
      </c>
      <c r="AG55">
        <v>4.9630583153814191E-3</v>
      </c>
      <c r="AH55">
        <v>6.6698304609853565E-3</v>
      </c>
      <c r="AI55">
        <v>6.5842185464832894E-3</v>
      </c>
      <c r="AJ55">
        <v>0</v>
      </c>
    </row>
    <row r="56" spans="2:36" x14ac:dyDescent="0.3">
      <c r="B56" t="s">
        <v>273</v>
      </c>
      <c r="C56">
        <v>2.9379017048194456E-2</v>
      </c>
      <c r="D56">
        <v>1.7693436074815282E-3</v>
      </c>
      <c r="E56">
        <v>1.0598604666705216</v>
      </c>
      <c r="F56">
        <v>6.0855869946603988E-3</v>
      </c>
      <c r="G56">
        <v>1.488946329365172E-2</v>
      </c>
      <c r="H56">
        <v>8.0611611439536188E-3</v>
      </c>
      <c r="I56">
        <v>1.1972039225503779E-3</v>
      </c>
      <c r="J56">
        <v>4.2654561637034828E-2</v>
      </c>
      <c r="K56">
        <v>1.1489619698714053E-2</v>
      </c>
      <c r="L56">
        <v>1.0090481165895568E-3</v>
      </c>
      <c r="M56">
        <v>2.4588586195875401E-3</v>
      </c>
      <c r="N56">
        <v>1.8104072403828998E-3</v>
      </c>
      <c r="O56">
        <v>1.9715465128387977E-3</v>
      </c>
      <c r="P56">
        <v>1.6309054131307737E-3</v>
      </c>
      <c r="Q56">
        <v>1.431844832962157E-3</v>
      </c>
      <c r="R56">
        <v>3.0478395242217204E-3</v>
      </c>
      <c r="S56">
        <v>2.8714013907657973E-3</v>
      </c>
      <c r="T56">
        <v>4.1634611496880148E-3</v>
      </c>
      <c r="U56">
        <v>6.6266400743203316E-4</v>
      </c>
      <c r="V56">
        <v>1.3759193134515284E-3</v>
      </c>
      <c r="W56">
        <v>3.8261105534228576E-3</v>
      </c>
      <c r="X56">
        <v>0.21322817352369325</v>
      </c>
      <c r="Y56">
        <v>2.0375163256121095E-2</v>
      </c>
      <c r="Z56">
        <v>1.5700748607541128E-3</v>
      </c>
      <c r="AA56">
        <v>6.1081119779795119E-3</v>
      </c>
      <c r="AB56">
        <v>1.0418563744037418E-3</v>
      </c>
      <c r="AC56">
        <v>1.663965040249564E-2</v>
      </c>
      <c r="AD56">
        <v>6.2853292358930448E-3</v>
      </c>
      <c r="AE56">
        <v>1.1756504853763301E-2</v>
      </c>
      <c r="AF56">
        <v>5.6874036389073825E-3</v>
      </c>
      <c r="AG56">
        <v>5.1436290105862344E-3</v>
      </c>
      <c r="AH56">
        <v>2.3222127301340934E-2</v>
      </c>
      <c r="AI56">
        <v>1.0157892809380415E-2</v>
      </c>
      <c r="AJ56">
        <v>0</v>
      </c>
    </row>
    <row r="57" spans="2:36" x14ac:dyDescent="0.3">
      <c r="B57" t="s">
        <v>274</v>
      </c>
      <c r="C57">
        <v>1.6533738997399996E-3</v>
      </c>
      <c r="D57">
        <v>3.690440091607722E-4</v>
      </c>
      <c r="E57">
        <v>8.5188274503523683E-4</v>
      </c>
      <c r="F57">
        <v>1.1764152977297142</v>
      </c>
      <c r="G57">
        <v>2.6251756476034487E-3</v>
      </c>
      <c r="H57">
        <v>1.0653063079934075E-3</v>
      </c>
      <c r="I57">
        <v>1.1592543640039394E-4</v>
      </c>
      <c r="J57">
        <v>5.6139351546851085E-4</v>
      </c>
      <c r="K57">
        <v>1.09348280089215E-2</v>
      </c>
      <c r="L57">
        <v>1.7645608956069604E-3</v>
      </c>
      <c r="M57">
        <v>1.9499092222366386E-4</v>
      </c>
      <c r="N57">
        <v>3.9855287856925016E-4</v>
      </c>
      <c r="O57">
        <v>4.5699599717265397E-3</v>
      </c>
      <c r="P57">
        <v>7.3173607724416579E-4</v>
      </c>
      <c r="Q57">
        <v>4.3982026672448001E-4</v>
      </c>
      <c r="R57">
        <v>2.2307775807826613E-3</v>
      </c>
      <c r="S57">
        <v>1.3000109485359601E-2</v>
      </c>
      <c r="T57">
        <v>5.5231508117772533E-2</v>
      </c>
      <c r="U57">
        <v>7.8954325193620868E-5</v>
      </c>
      <c r="V57">
        <v>4.7202615544540406E-4</v>
      </c>
      <c r="W57">
        <v>5.2801526593548257E-4</v>
      </c>
      <c r="X57">
        <v>3.108633454902534E-3</v>
      </c>
      <c r="Y57">
        <v>1.6493072211406191E-3</v>
      </c>
      <c r="Z57">
        <v>7.8373351347078499E-4</v>
      </c>
      <c r="AA57">
        <v>4.4211476610427108E-4</v>
      </c>
      <c r="AB57">
        <v>2.1435020752939889E-4</v>
      </c>
      <c r="AC57">
        <v>1.4069204803579883E-2</v>
      </c>
      <c r="AD57">
        <v>8.0355996164227625E-4</v>
      </c>
      <c r="AE57">
        <v>5.5458351602143937E-3</v>
      </c>
      <c r="AF57">
        <v>1.4268297038331308E-3</v>
      </c>
      <c r="AG57">
        <v>5.4916850522283573E-4</v>
      </c>
      <c r="AH57">
        <v>9.6855684773646433E-4</v>
      </c>
      <c r="AI57">
        <v>9.6095948234742583E-3</v>
      </c>
      <c r="AJ57">
        <v>0</v>
      </c>
    </row>
    <row r="58" spans="2:36" x14ac:dyDescent="0.3">
      <c r="B58" t="s">
        <v>275</v>
      </c>
      <c r="C58">
        <v>5.1263869243505131E-5</v>
      </c>
      <c r="D58">
        <v>2.6316590685295421E-4</v>
      </c>
      <c r="E58">
        <v>1.1825094334783479E-4</v>
      </c>
      <c r="F58">
        <v>7.2770163576052832E-5</v>
      </c>
      <c r="G58">
        <v>1.0193381835633044</v>
      </c>
      <c r="H58">
        <v>7.2742557227015468E-5</v>
      </c>
      <c r="I58">
        <v>4.8323648711385761E-5</v>
      </c>
      <c r="J58">
        <v>7.5233701084205409E-4</v>
      </c>
      <c r="K58">
        <v>1.8743007676310367E-4</v>
      </c>
      <c r="L58">
        <v>6.9695520949921048E-5</v>
      </c>
      <c r="M58">
        <v>4.5821954671902106E-5</v>
      </c>
      <c r="N58">
        <v>5.331255188660176E-5</v>
      </c>
      <c r="O58">
        <v>9.4195867512131075E-4</v>
      </c>
      <c r="P58">
        <v>4.9965460267299233E-4</v>
      </c>
      <c r="Q58">
        <v>2.2199413125296142E-4</v>
      </c>
      <c r="R58">
        <v>3.8632317244810115E-4</v>
      </c>
      <c r="S58">
        <v>1.3592831301353294E-3</v>
      </c>
      <c r="T58">
        <v>2.5878250354805198E-2</v>
      </c>
      <c r="U58">
        <v>4.2572889790855347E-5</v>
      </c>
      <c r="V58">
        <v>7.0056191723879644E-3</v>
      </c>
      <c r="W58">
        <v>7.0644909082169334E-5</v>
      </c>
      <c r="X58">
        <v>2.1265979611688674E-4</v>
      </c>
      <c r="Y58">
        <v>1.2485557298915951E-4</v>
      </c>
      <c r="Z58">
        <v>1.3218914826755771E-4</v>
      </c>
      <c r="AA58">
        <v>7.211628522179052E-5</v>
      </c>
      <c r="AB58">
        <v>7.3893792742827215E-4</v>
      </c>
      <c r="AC58">
        <v>3.400812729182699E-4</v>
      </c>
      <c r="AD58">
        <v>1.0342152070612623E-4</v>
      </c>
      <c r="AE58">
        <v>1.9185537195390301E-4</v>
      </c>
      <c r="AF58">
        <v>2.1266912192647171E-4</v>
      </c>
      <c r="AG58">
        <v>2.4548889510993217E-4</v>
      </c>
      <c r="AH58">
        <v>3.4226689739370728E-4</v>
      </c>
      <c r="AI58">
        <v>2.1358115883946685E-4</v>
      </c>
      <c r="AJ58">
        <v>0</v>
      </c>
    </row>
    <row r="59" spans="2:36" x14ac:dyDescent="0.3">
      <c r="B59" t="s">
        <v>276</v>
      </c>
      <c r="C59">
        <v>2.1705194914622833E-3</v>
      </c>
      <c r="D59">
        <v>1.9029692111177195E-3</v>
      </c>
      <c r="E59">
        <v>4.8347923871970306E-3</v>
      </c>
      <c r="F59">
        <v>3.0125985533875823E-3</v>
      </c>
      <c r="G59">
        <v>1.3512790799914933E-2</v>
      </c>
      <c r="H59">
        <v>1.3001537954223883</v>
      </c>
      <c r="I59">
        <v>3.0295905724656456E-3</v>
      </c>
      <c r="J59">
        <v>7.9712481470073406E-3</v>
      </c>
      <c r="K59">
        <v>4.2173284724369665E-3</v>
      </c>
      <c r="L59">
        <v>2.474542433057652E-2</v>
      </c>
      <c r="M59">
        <v>3.8512875425437145E-3</v>
      </c>
      <c r="N59">
        <v>7.6926139985052551E-3</v>
      </c>
      <c r="O59">
        <v>5.7592152556041436E-3</v>
      </c>
      <c r="P59">
        <v>2.9747419709389399E-3</v>
      </c>
      <c r="Q59">
        <v>5.6967422287996106E-3</v>
      </c>
      <c r="R59">
        <v>5.0413550114223118E-3</v>
      </c>
      <c r="S59">
        <v>5.0837643111011094E-3</v>
      </c>
      <c r="T59">
        <v>1.2100136393068504E-2</v>
      </c>
      <c r="U59">
        <v>2.0181282863993731E-3</v>
      </c>
      <c r="V59">
        <v>3.3624991656917903E-3</v>
      </c>
      <c r="W59">
        <v>6.9287996851757471E-3</v>
      </c>
      <c r="X59">
        <v>4.0017101516821134E-3</v>
      </c>
      <c r="Y59">
        <v>4.9411765379840681E-3</v>
      </c>
      <c r="Z59">
        <v>5.8120096935923363E-3</v>
      </c>
      <c r="AA59">
        <v>6.5718034787229677E-3</v>
      </c>
      <c r="AB59">
        <v>2.2374238373602771E-3</v>
      </c>
      <c r="AC59">
        <v>3.2958110004476498E-3</v>
      </c>
      <c r="AD59">
        <v>9.702003229353353E-3</v>
      </c>
      <c r="AE59">
        <v>1.8098888177919038E-2</v>
      </c>
      <c r="AF59">
        <v>2.1491868461244588E-2</v>
      </c>
      <c r="AG59">
        <v>6.8130654402385415E-2</v>
      </c>
      <c r="AH59">
        <v>7.6334315204983098E-3</v>
      </c>
      <c r="AI59">
        <v>1.8574050244165644E-2</v>
      </c>
      <c r="AJ59">
        <v>0</v>
      </c>
    </row>
    <row r="60" spans="2:36" x14ac:dyDescent="0.3">
      <c r="B60" t="s">
        <v>277</v>
      </c>
      <c r="C60">
        <v>4.6274995426870844E-2</v>
      </c>
      <c r="D60">
        <v>8.2401848641806719E-2</v>
      </c>
      <c r="E60">
        <v>6.2163078891990957E-2</v>
      </c>
      <c r="F60">
        <v>3.667479508052475E-2</v>
      </c>
      <c r="G60">
        <v>8.6679062512823091E-2</v>
      </c>
      <c r="H60">
        <v>5.8695019332751029E-2</v>
      </c>
      <c r="I60">
        <v>1.0620853996815356</v>
      </c>
      <c r="J60">
        <v>5.6656207227590127E-2</v>
      </c>
      <c r="K60">
        <v>4.2261219954483377E-2</v>
      </c>
      <c r="L60">
        <v>6.6686393739079808E-2</v>
      </c>
      <c r="M60">
        <v>0.10355608257225875</v>
      </c>
      <c r="N60">
        <v>6.4909784328440634E-2</v>
      </c>
      <c r="O60">
        <v>5.0713905510783953E-2</v>
      </c>
      <c r="P60">
        <v>3.3850055874086495E-2</v>
      </c>
      <c r="Q60">
        <v>3.6169240779861729E-2</v>
      </c>
      <c r="R60">
        <v>7.9337347484151027E-2</v>
      </c>
      <c r="S60">
        <v>6.478301343410707E-2</v>
      </c>
      <c r="T60">
        <v>4.2783820913293892E-2</v>
      </c>
      <c r="U60">
        <v>0.20640073481233609</v>
      </c>
      <c r="V60">
        <v>6.5949212131809085E-2</v>
      </c>
      <c r="W60">
        <v>5.971412624394442E-2</v>
      </c>
      <c r="X60">
        <v>9.2841378535053018E-2</v>
      </c>
      <c r="Y60">
        <v>0.20731785823321364</v>
      </c>
      <c r="Z60">
        <v>6.1227393981001764E-2</v>
      </c>
      <c r="AA60">
        <v>6.6366715218729264E-2</v>
      </c>
      <c r="AB60">
        <v>1.9974609890605663E-2</v>
      </c>
      <c r="AC60">
        <v>0.20238779188220332</v>
      </c>
      <c r="AD60">
        <v>4.5436343031248605E-2</v>
      </c>
      <c r="AE60">
        <v>8.9876678776730737E-2</v>
      </c>
      <c r="AF60">
        <v>4.4991072536444111E-2</v>
      </c>
      <c r="AG60">
        <v>3.953653748395216E-2</v>
      </c>
      <c r="AH60">
        <v>4.1235089862189309E-2</v>
      </c>
      <c r="AI60">
        <v>4.2457562322861415E-2</v>
      </c>
      <c r="AJ60">
        <v>0</v>
      </c>
    </row>
    <row r="61" spans="2:36" x14ac:dyDescent="0.3">
      <c r="B61" t="s">
        <v>278</v>
      </c>
      <c r="C61">
        <v>2.7948236888008932E-2</v>
      </c>
      <c r="D61">
        <v>1.8309409763716172E-2</v>
      </c>
      <c r="E61">
        <v>1.563511841308024E-2</v>
      </c>
      <c r="F61">
        <v>2.4056077407731618E-2</v>
      </c>
      <c r="G61">
        <v>2.3794837269127966E-2</v>
      </c>
      <c r="H61">
        <v>3.3872568855360871E-2</v>
      </c>
      <c r="I61">
        <v>1.6744079653461228E-2</v>
      </c>
      <c r="J61">
        <v>1.1753637590786641</v>
      </c>
      <c r="K61">
        <v>0.26158202015598297</v>
      </c>
      <c r="L61">
        <v>8.6825945127346846E-3</v>
      </c>
      <c r="M61">
        <v>8.1637648197754095E-3</v>
      </c>
      <c r="N61">
        <v>1.1530790508434903E-2</v>
      </c>
      <c r="O61">
        <v>2.4155609402851462E-2</v>
      </c>
      <c r="P61">
        <v>8.4071732566837372E-3</v>
      </c>
      <c r="Q61">
        <v>7.1183392752843921E-3</v>
      </c>
      <c r="R61">
        <v>3.0770700360232345E-2</v>
      </c>
      <c r="S61">
        <v>1.7679982775525262E-2</v>
      </c>
      <c r="T61">
        <v>3.8621837740474695E-2</v>
      </c>
      <c r="U61">
        <v>8.2406514966610125E-3</v>
      </c>
      <c r="V61">
        <v>7.7433158773290026E-3</v>
      </c>
      <c r="W61">
        <v>4.2576466250740077E-3</v>
      </c>
      <c r="X61">
        <v>1.2203862385353115E-2</v>
      </c>
      <c r="Y61">
        <v>1.158475445116062E-2</v>
      </c>
      <c r="Z61">
        <v>5.1871283582011988E-3</v>
      </c>
      <c r="AA61">
        <v>4.7827286066572288E-3</v>
      </c>
      <c r="AB61">
        <v>2.6855172287956514E-3</v>
      </c>
      <c r="AC61">
        <v>9.9133617362693709E-3</v>
      </c>
      <c r="AD61">
        <v>9.4151164789441372E-3</v>
      </c>
      <c r="AE61">
        <v>4.9224971317865962E-2</v>
      </c>
      <c r="AF61">
        <v>1.8856846517088865E-2</v>
      </c>
      <c r="AG61">
        <v>1.5573099496713353E-2</v>
      </c>
      <c r="AH61">
        <v>0.15251546770704372</v>
      </c>
      <c r="AI61">
        <v>2.1954645962632496E-2</v>
      </c>
      <c r="AJ61">
        <v>0</v>
      </c>
    </row>
    <row r="62" spans="2:36" x14ac:dyDescent="0.3">
      <c r="B62" t="s">
        <v>279</v>
      </c>
      <c r="C62">
        <v>3.4967412619756606E-3</v>
      </c>
      <c r="D62">
        <v>3.6208194918458071E-3</v>
      </c>
      <c r="E62">
        <v>8.627295588928649E-3</v>
      </c>
      <c r="F62">
        <v>2.0457220513849564E-3</v>
      </c>
      <c r="G62">
        <v>6.1278007966187277E-3</v>
      </c>
      <c r="H62">
        <v>4.649919664594054E-3</v>
      </c>
      <c r="I62">
        <v>8.4172628740083089E-4</v>
      </c>
      <c r="J62">
        <v>1.0903874700366915E-2</v>
      </c>
      <c r="K62">
        <v>1.0309382131702096</v>
      </c>
      <c r="L62">
        <v>2.2324376451569377E-3</v>
      </c>
      <c r="M62">
        <v>9.0892639841056258E-4</v>
      </c>
      <c r="N62">
        <v>4.1622854764178019E-3</v>
      </c>
      <c r="O62">
        <v>3.441793074491007E-2</v>
      </c>
      <c r="P62">
        <v>6.2491843954181805E-3</v>
      </c>
      <c r="Q62">
        <v>5.3220082712827467E-3</v>
      </c>
      <c r="R62">
        <v>8.5112179217433082E-2</v>
      </c>
      <c r="S62">
        <v>7.110760258150473E-3</v>
      </c>
      <c r="T62">
        <v>4.4804769453431113E-2</v>
      </c>
      <c r="U62">
        <v>4.9474145375463449E-4</v>
      </c>
      <c r="V62">
        <v>6.4172327302976298E-3</v>
      </c>
      <c r="W62">
        <v>1.8489525807918235E-3</v>
      </c>
      <c r="X62">
        <v>4.1394867630837346E-3</v>
      </c>
      <c r="Y62">
        <v>1.8378546487112627E-2</v>
      </c>
      <c r="Z62">
        <v>4.9304971785354744E-3</v>
      </c>
      <c r="AA62">
        <v>2.0073412149037568E-3</v>
      </c>
      <c r="AB62">
        <v>8.3111753973631286E-4</v>
      </c>
      <c r="AC62">
        <v>5.1722017297284239E-3</v>
      </c>
      <c r="AD62">
        <v>2.0313096898582255E-3</v>
      </c>
      <c r="AE62">
        <v>1.5370351232726193E-2</v>
      </c>
      <c r="AF62">
        <v>4.4172379534500707E-3</v>
      </c>
      <c r="AG62">
        <v>3.2309113673096813E-3</v>
      </c>
      <c r="AH62">
        <v>4.3807598343561438E-3</v>
      </c>
      <c r="AI62">
        <v>5.485174916759092E-3</v>
      </c>
      <c r="AJ62">
        <v>0</v>
      </c>
    </row>
    <row r="63" spans="2:36" x14ac:dyDescent="0.3">
      <c r="B63" t="s">
        <v>280</v>
      </c>
      <c r="C63">
        <v>7.9043847869468662E-4</v>
      </c>
      <c r="D63">
        <v>3.8167502219348427E-3</v>
      </c>
      <c r="E63">
        <v>3.0658110976441843E-3</v>
      </c>
      <c r="F63">
        <v>9.2467434434249918E-4</v>
      </c>
      <c r="G63">
        <v>1.3903883904038247E-3</v>
      </c>
      <c r="H63">
        <v>1.4189240261764421E-3</v>
      </c>
      <c r="I63">
        <v>8.1954539977461258E-4</v>
      </c>
      <c r="J63">
        <v>1.9699392392828606E-2</v>
      </c>
      <c r="K63">
        <v>4.7304585190300601E-3</v>
      </c>
      <c r="L63">
        <v>1.0866566587340303</v>
      </c>
      <c r="M63">
        <v>3.2988062913143199E-3</v>
      </c>
      <c r="N63">
        <v>2.4257325525883326E-3</v>
      </c>
      <c r="O63">
        <v>1.3551794924320773E-2</v>
      </c>
      <c r="P63">
        <v>3.1384547649984762E-3</v>
      </c>
      <c r="Q63">
        <v>1.981670191077871E-3</v>
      </c>
      <c r="R63">
        <v>7.5116002995050052E-3</v>
      </c>
      <c r="S63">
        <v>3.5330717436017037E-3</v>
      </c>
      <c r="T63">
        <v>1.0632408257900187E-2</v>
      </c>
      <c r="U63">
        <v>2.4881148511353883E-3</v>
      </c>
      <c r="V63">
        <v>7.9524716704219733E-2</v>
      </c>
      <c r="W63">
        <v>1.236592271946202E-3</v>
      </c>
      <c r="X63">
        <v>5.4287967812007122E-3</v>
      </c>
      <c r="Y63">
        <v>1.7099224685455398E-3</v>
      </c>
      <c r="Z63">
        <v>2.2892409822850191E-3</v>
      </c>
      <c r="AA63">
        <v>1.4524645142605164E-3</v>
      </c>
      <c r="AB63">
        <v>2.9632123524315088E-2</v>
      </c>
      <c r="AC63">
        <v>1.1169414606477404E-3</v>
      </c>
      <c r="AD63">
        <v>1.1826575180772677E-3</v>
      </c>
      <c r="AE63">
        <v>3.5270488195888149E-3</v>
      </c>
      <c r="AF63">
        <v>2.9924033099141805E-3</v>
      </c>
      <c r="AG63">
        <v>3.8601591997112039E-3</v>
      </c>
      <c r="AH63">
        <v>4.9153061047562232E-3</v>
      </c>
      <c r="AI63">
        <v>1.3740887206948438E-2</v>
      </c>
      <c r="AJ63">
        <v>0</v>
      </c>
    </row>
    <row r="64" spans="2:36" x14ac:dyDescent="0.3">
      <c r="B64" t="s">
        <v>281</v>
      </c>
      <c r="C64">
        <v>2.2543870758679118E-3</v>
      </c>
      <c r="D64">
        <v>9.6993304946734835E-3</v>
      </c>
      <c r="E64">
        <v>4.687056003641321E-3</v>
      </c>
      <c r="F64">
        <v>1.3461024747900893E-3</v>
      </c>
      <c r="G64">
        <v>1.1318326389988167E-2</v>
      </c>
      <c r="H64">
        <v>3.7724115268970028E-3</v>
      </c>
      <c r="I64">
        <v>2.7108483415721118E-3</v>
      </c>
      <c r="J64">
        <v>1.2115761182504074E-2</v>
      </c>
      <c r="K64">
        <v>3.4142924002237805E-3</v>
      </c>
      <c r="L64">
        <v>1.8064841760965175E-3</v>
      </c>
      <c r="M64">
        <v>1.4824735800525817</v>
      </c>
      <c r="N64">
        <v>0.56420141377136135</v>
      </c>
      <c r="O64">
        <v>0.25141003932868006</v>
      </c>
      <c r="P64">
        <v>1.235966103790982E-2</v>
      </c>
      <c r="Q64">
        <v>4.3027149871362705E-2</v>
      </c>
      <c r="R64">
        <v>0.29390141550981325</v>
      </c>
      <c r="S64">
        <v>0.12726482912613463</v>
      </c>
      <c r="T64">
        <v>4.2312340888345935E-2</v>
      </c>
      <c r="U64">
        <v>2.6129759109278145E-3</v>
      </c>
      <c r="V64">
        <v>6.3824181138065914E-2</v>
      </c>
      <c r="W64">
        <v>1.212636743408321E-3</v>
      </c>
      <c r="X64">
        <v>7.1177914238571794E-3</v>
      </c>
      <c r="Y64">
        <v>6.8540629098181897E-3</v>
      </c>
      <c r="Z64">
        <v>3.4104650872719671E-3</v>
      </c>
      <c r="AA64">
        <v>1.468553201309939E-3</v>
      </c>
      <c r="AB64">
        <v>6.3351601259121985E-3</v>
      </c>
      <c r="AC64">
        <v>8.1550436052031661E-3</v>
      </c>
      <c r="AD64">
        <v>1.8264585891999774E-3</v>
      </c>
      <c r="AE64">
        <v>1.4272792536025982E-2</v>
      </c>
      <c r="AF64">
        <v>2.8051797785051862E-3</v>
      </c>
      <c r="AG64">
        <v>3.2858794389782689E-3</v>
      </c>
      <c r="AH64">
        <v>3.3025975208921528E-3</v>
      </c>
      <c r="AI64">
        <v>4.0945867019095286E-3</v>
      </c>
      <c r="AJ64">
        <v>0</v>
      </c>
    </row>
    <row r="65" spans="2:36" x14ac:dyDescent="0.3">
      <c r="B65" t="s">
        <v>282</v>
      </c>
      <c r="C65">
        <v>3.312209697537621E-3</v>
      </c>
      <c r="D65">
        <v>7.1923384035168583E-3</v>
      </c>
      <c r="E65">
        <v>7.5640547463659488E-3</v>
      </c>
      <c r="F65">
        <v>1.7112875734139207E-3</v>
      </c>
      <c r="G65">
        <v>1.5689590874043844E-2</v>
      </c>
      <c r="H65">
        <v>4.1984069471505733E-3</v>
      </c>
      <c r="I65">
        <v>3.5199215696024846E-3</v>
      </c>
      <c r="J65">
        <v>2.1030210931495631E-2</v>
      </c>
      <c r="K65">
        <v>5.4562117124614404E-3</v>
      </c>
      <c r="L65">
        <v>2.1001992248558189E-3</v>
      </c>
      <c r="M65">
        <v>1.8745141335080696E-2</v>
      </c>
      <c r="N65">
        <v>1.0264714996080953</v>
      </c>
      <c r="O65">
        <v>5.1313149372373586E-2</v>
      </c>
      <c r="P65">
        <v>3.85361791693957E-3</v>
      </c>
      <c r="Q65">
        <v>1.0447945702958362E-2</v>
      </c>
      <c r="R65">
        <v>1.2343645024042406E-2</v>
      </c>
      <c r="S65">
        <v>1.2472056258289389E-2</v>
      </c>
      <c r="T65">
        <v>1.3724209522153991E-2</v>
      </c>
      <c r="U65">
        <v>3.2459286744156613E-3</v>
      </c>
      <c r="V65">
        <v>1.5677978854732419E-2</v>
      </c>
      <c r="W65">
        <v>1.3034520164974881E-3</v>
      </c>
      <c r="X65">
        <v>1.1374407468767396E-2</v>
      </c>
      <c r="Y65">
        <v>7.0486251148887714E-3</v>
      </c>
      <c r="Z65">
        <v>3.8882513818057803E-3</v>
      </c>
      <c r="AA65">
        <v>1.5039927691357195E-3</v>
      </c>
      <c r="AB65">
        <v>2.4006944634166901E-3</v>
      </c>
      <c r="AC65">
        <v>2.305209596304471E-3</v>
      </c>
      <c r="AD65">
        <v>1.4010603861117721E-3</v>
      </c>
      <c r="AE65">
        <v>1.2414482808641537E-2</v>
      </c>
      <c r="AF65">
        <v>2.0281302500550075E-3</v>
      </c>
      <c r="AG65">
        <v>2.9388014347304803E-3</v>
      </c>
      <c r="AH65">
        <v>4.5466249033584366E-3</v>
      </c>
      <c r="AI65">
        <v>3.2411110089170234E-3</v>
      </c>
      <c r="AJ65">
        <v>0</v>
      </c>
    </row>
    <row r="66" spans="2:36" x14ac:dyDescent="0.3">
      <c r="B66" t="s">
        <v>283</v>
      </c>
      <c r="C66">
        <v>5.9330866391851919E-4</v>
      </c>
      <c r="D66">
        <v>1.1024159865426502E-2</v>
      </c>
      <c r="E66">
        <v>4.6916445498818547E-4</v>
      </c>
      <c r="F66">
        <v>4.5086243216157986E-4</v>
      </c>
      <c r="G66">
        <v>9.3381496253239441E-3</v>
      </c>
      <c r="H66">
        <v>6.7445266326320225E-4</v>
      </c>
      <c r="I66">
        <v>1.4800275081660256E-3</v>
      </c>
      <c r="J66">
        <v>8.582113862788108E-4</v>
      </c>
      <c r="K66">
        <v>4.3881105188711754E-4</v>
      </c>
      <c r="L66">
        <v>1.0919615830694742E-3</v>
      </c>
      <c r="M66">
        <v>1.8872677033143408E-3</v>
      </c>
      <c r="N66">
        <v>1.2778936330098034E-3</v>
      </c>
      <c r="O66">
        <v>1.0116092121111013</v>
      </c>
      <c r="P66">
        <v>7.8072791034671689E-4</v>
      </c>
      <c r="Q66">
        <v>4.1642052498098341E-3</v>
      </c>
      <c r="R66">
        <v>2.8256128897177083E-3</v>
      </c>
      <c r="S66">
        <v>1.1350705855803623E-2</v>
      </c>
      <c r="T66">
        <v>3.7271153051118924E-3</v>
      </c>
      <c r="U66">
        <v>1.2820279275720678E-3</v>
      </c>
      <c r="V66">
        <v>1.9403096068129058E-3</v>
      </c>
      <c r="W66">
        <v>2.5920038604802966E-4</v>
      </c>
      <c r="X66">
        <v>1.678087943212134E-3</v>
      </c>
      <c r="Y66">
        <v>6.9803187460059498E-3</v>
      </c>
      <c r="Z66">
        <v>7.894950490186628E-4</v>
      </c>
      <c r="AA66">
        <v>3.1708433673475036E-4</v>
      </c>
      <c r="AB66">
        <v>2.6501125067498132E-4</v>
      </c>
      <c r="AC66">
        <v>4.3959008786405417E-3</v>
      </c>
      <c r="AD66">
        <v>3.9510062060239392E-4</v>
      </c>
      <c r="AE66">
        <v>3.3533806241482075E-3</v>
      </c>
      <c r="AF66">
        <v>3.931621533054538E-4</v>
      </c>
      <c r="AG66">
        <v>3.5145977444920007E-4</v>
      </c>
      <c r="AH66">
        <v>3.8518977988576982E-4</v>
      </c>
      <c r="AI66">
        <v>2.2358353818169225E-3</v>
      </c>
      <c r="AJ66">
        <v>0</v>
      </c>
    </row>
    <row r="67" spans="2:36" x14ac:dyDescent="0.3">
      <c r="B67" t="s">
        <v>284</v>
      </c>
      <c r="C67">
        <v>2.1367159285889314E-3</v>
      </c>
      <c r="D67">
        <v>8.9728477100905063E-3</v>
      </c>
      <c r="E67">
        <v>2.1692026984347357E-3</v>
      </c>
      <c r="F67">
        <v>2.6005616598986964E-3</v>
      </c>
      <c r="G67">
        <v>4.2155253164028834E-3</v>
      </c>
      <c r="H67">
        <v>3.4057420969864473E-3</v>
      </c>
      <c r="I67">
        <v>1.7443640354655114E-3</v>
      </c>
      <c r="J67">
        <v>3.2262005358405887E-3</v>
      </c>
      <c r="K67">
        <v>2.5245575789174424E-3</v>
      </c>
      <c r="L67">
        <v>2.0925871979440933E-3</v>
      </c>
      <c r="M67">
        <v>3.3809369447074127E-3</v>
      </c>
      <c r="N67">
        <v>3.2999491464716503E-3</v>
      </c>
      <c r="O67">
        <v>5.763504030496646E-2</v>
      </c>
      <c r="P67">
        <v>1.7146070638679198</v>
      </c>
      <c r="Q67">
        <v>0.60569368110867117</v>
      </c>
      <c r="R67">
        <v>0.12353332114730743</v>
      </c>
      <c r="S67">
        <v>1.5617229672636181E-2</v>
      </c>
      <c r="T67">
        <v>4.0707831310208718E-3</v>
      </c>
      <c r="U67">
        <v>1.3917730135476394E-2</v>
      </c>
      <c r="V67">
        <v>8.7031727326671651E-3</v>
      </c>
      <c r="W67">
        <v>3.9806884490909879E-3</v>
      </c>
      <c r="X67">
        <v>4.4706699235849603E-3</v>
      </c>
      <c r="Y67">
        <v>4.440000695590194E-2</v>
      </c>
      <c r="Z67">
        <v>4.6570457537018425E-2</v>
      </c>
      <c r="AA67">
        <v>5.5088567868890369E-3</v>
      </c>
      <c r="AB67">
        <v>2.1425849494534086E-3</v>
      </c>
      <c r="AC67">
        <v>6.2560793831626903E-3</v>
      </c>
      <c r="AD67">
        <v>6.7613712632527481E-2</v>
      </c>
      <c r="AE67">
        <v>1.2940136093639009E-2</v>
      </c>
      <c r="AF67">
        <v>2.9049780186439219E-2</v>
      </c>
      <c r="AG67">
        <v>1.1218159757153715E-2</v>
      </c>
      <c r="AH67">
        <v>1.5224494920977362E-2</v>
      </c>
      <c r="AI67">
        <v>7.5293881833685294E-2</v>
      </c>
      <c r="AJ67">
        <v>0</v>
      </c>
    </row>
    <row r="68" spans="2:36" x14ac:dyDescent="0.3">
      <c r="B68" t="s">
        <v>285</v>
      </c>
      <c r="C68">
        <v>9.5797005254558701E-5</v>
      </c>
      <c r="D68">
        <v>4.6651694584516519E-3</v>
      </c>
      <c r="E68">
        <v>1.7140882843321901E-4</v>
      </c>
      <c r="F68">
        <v>1.585852833015901E-4</v>
      </c>
      <c r="G68">
        <v>4.7580482274018747E-4</v>
      </c>
      <c r="H68">
        <v>2.4238849799639083E-4</v>
      </c>
      <c r="I68">
        <v>5.3828751946731587E-4</v>
      </c>
      <c r="J68">
        <v>2.7610137764631592E-4</v>
      </c>
      <c r="K68">
        <v>2.4563403882857008E-4</v>
      </c>
      <c r="L68">
        <v>5.6616856299490453E-4</v>
      </c>
      <c r="M68">
        <v>4.9699669090827534E-4</v>
      </c>
      <c r="N68">
        <v>3.1773198048743568E-4</v>
      </c>
      <c r="O68">
        <v>2.126449996344136E-3</v>
      </c>
      <c r="P68">
        <v>3.3295522686190525E-4</v>
      </c>
      <c r="Q68">
        <v>1.0068252094701271</v>
      </c>
      <c r="R68">
        <v>3.8241309826267373E-4</v>
      </c>
      <c r="S68">
        <v>1.3829740854302197E-3</v>
      </c>
      <c r="T68">
        <v>7.837275067377928E-4</v>
      </c>
      <c r="U68">
        <v>2.9158667624315423E-4</v>
      </c>
      <c r="V68">
        <v>3.7558377415069892E-4</v>
      </c>
      <c r="W68">
        <v>9.2186491246337067E-5</v>
      </c>
      <c r="X68">
        <v>1.5396810970781053E-4</v>
      </c>
      <c r="Y68">
        <v>1.0614345250851982E-3</v>
      </c>
      <c r="Z68">
        <v>6.9450612253560971E-4</v>
      </c>
      <c r="AA68">
        <v>1.2925229871505194E-4</v>
      </c>
      <c r="AB68">
        <v>7.4659183470125761E-5</v>
      </c>
      <c r="AC68">
        <v>2.0273665008704732E-3</v>
      </c>
      <c r="AD68">
        <v>9.0925612714465342E-4</v>
      </c>
      <c r="AE68">
        <v>1.3920502984885591E-3</v>
      </c>
      <c r="AF68">
        <v>4.1697645331633103E-4</v>
      </c>
      <c r="AG68">
        <v>3.0540844873793186E-4</v>
      </c>
      <c r="AH68">
        <v>1.7495487173562011E-4</v>
      </c>
      <c r="AI68">
        <v>1.4104083653711569E-3</v>
      </c>
      <c r="AJ68">
        <v>0</v>
      </c>
    </row>
    <row r="69" spans="2:36" x14ac:dyDescent="0.3">
      <c r="B69" t="s">
        <v>286</v>
      </c>
      <c r="C69">
        <v>1.2620148296072682E-4</v>
      </c>
      <c r="D69">
        <v>4.6915825059421845E-4</v>
      </c>
      <c r="E69">
        <v>1.2824000480676475E-4</v>
      </c>
      <c r="F69">
        <v>1.3889559635491024E-4</v>
      </c>
      <c r="G69">
        <v>1.8466608104181356E-4</v>
      </c>
      <c r="H69">
        <v>1.601380615025638E-4</v>
      </c>
      <c r="I69">
        <v>1.1849575078739341E-4</v>
      </c>
      <c r="J69">
        <v>1.3997867560079459E-4</v>
      </c>
      <c r="K69">
        <v>1.1478793567793364E-4</v>
      </c>
      <c r="L69">
        <v>1.1896512287457413E-4</v>
      </c>
      <c r="M69">
        <v>4.2200309110669744E-4</v>
      </c>
      <c r="N69">
        <v>2.5765943949156752E-4</v>
      </c>
      <c r="O69">
        <v>1.9460375162805402E-4</v>
      </c>
      <c r="P69">
        <v>1.3781278244170001E-4</v>
      </c>
      <c r="Q69">
        <v>1.1859739943028018E-4</v>
      </c>
      <c r="R69">
        <v>1.0601130517972668</v>
      </c>
      <c r="S69">
        <v>1.5772264185129239E-4</v>
      </c>
      <c r="T69">
        <v>1.7271873698640721E-4</v>
      </c>
      <c r="U69">
        <v>4.1434758569782631E-4</v>
      </c>
      <c r="V69">
        <v>1.0877388089614436E-4</v>
      </c>
      <c r="W69">
        <v>3.3744301547439969E-4</v>
      </c>
      <c r="X69">
        <v>1.2937486459930713E-4</v>
      </c>
      <c r="Y69">
        <v>2.4835407160785435E-3</v>
      </c>
      <c r="Z69">
        <v>2.1798693892085454E-4</v>
      </c>
      <c r="AA69">
        <v>9.7010301393931237E-5</v>
      </c>
      <c r="AB69">
        <v>4.685403896448305E-5</v>
      </c>
      <c r="AC69">
        <v>9.0085813787105333E-3</v>
      </c>
      <c r="AD69">
        <v>6.6977205328291422E-4</v>
      </c>
      <c r="AE69">
        <v>7.1209572235720025E-4</v>
      </c>
      <c r="AF69">
        <v>4.7314040825557441E-4</v>
      </c>
      <c r="AG69">
        <v>2.5850040815332575E-4</v>
      </c>
      <c r="AH69">
        <v>9.304466886311611E-5</v>
      </c>
      <c r="AI69">
        <v>3.2329115205736233E-4</v>
      </c>
      <c r="AJ69">
        <v>0</v>
      </c>
    </row>
    <row r="70" spans="2:36" x14ac:dyDescent="0.3">
      <c r="B70" t="s">
        <v>287</v>
      </c>
      <c r="C70">
        <v>1.9774055907619418E-6</v>
      </c>
      <c r="D70">
        <v>3.0487135358510307E-6</v>
      </c>
      <c r="E70">
        <v>2.9582253734562563E-6</v>
      </c>
      <c r="F70">
        <v>3.4806277222624588E-6</v>
      </c>
      <c r="G70">
        <v>4.2730898055223152E-6</v>
      </c>
      <c r="H70">
        <v>1.4486519866328058E-5</v>
      </c>
      <c r="I70">
        <v>1.7529573196873099E-6</v>
      </c>
      <c r="J70">
        <v>9.0861236336166576E-6</v>
      </c>
      <c r="K70">
        <v>7.998326642967044E-6</v>
      </c>
      <c r="L70">
        <v>2.3796128272413897E-6</v>
      </c>
      <c r="M70">
        <v>3.9792152225422183E-6</v>
      </c>
      <c r="N70">
        <v>1.3595394330640823E-5</v>
      </c>
      <c r="O70">
        <v>4.5295697526459368E-5</v>
      </c>
      <c r="P70">
        <v>6.9532369351954652E-6</v>
      </c>
      <c r="Q70">
        <v>7.3626698978505009E-6</v>
      </c>
      <c r="R70">
        <v>4.5035678114259074E-6</v>
      </c>
      <c r="S70">
        <v>1.306952568361448</v>
      </c>
      <c r="T70">
        <v>6.6150333008874282E-6</v>
      </c>
      <c r="U70">
        <v>1.1255311920035312E-6</v>
      </c>
      <c r="V70">
        <v>3.0975313535167016E-6</v>
      </c>
      <c r="W70">
        <v>1.0195224047684085E-5</v>
      </c>
      <c r="X70">
        <v>2.1798478330937197E-5</v>
      </c>
      <c r="Y70">
        <v>1.3244401825862105E-5</v>
      </c>
      <c r="Z70">
        <v>3.4309777319777982E-5</v>
      </c>
      <c r="AA70">
        <v>1.3774580597418201E-5</v>
      </c>
      <c r="AB70">
        <v>8.0262822254160354E-6</v>
      </c>
      <c r="AC70">
        <v>8.2298618655950261E-6</v>
      </c>
      <c r="AD70">
        <v>1.0172269474406646E-5</v>
      </c>
      <c r="AE70">
        <v>3.688816007748377E-5</v>
      </c>
      <c r="AF70">
        <v>2.395948527919946E-5</v>
      </c>
      <c r="AG70">
        <v>7.1038674391093977E-6</v>
      </c>
      <c r="AH70">
        <v>8.7337443855493223E-6</v>
      </c>
      <c r="AI70">
        <v>8.2684093488229931E-4</v>
      </c>
      <c r="AJ70">
        <v>0</v>
      </c>
    </row>
    <row r="71" spans="2:36" x14ac:dyDescent="0.3">
      <c r="B71" t="s">
        <v>288</v>
      </c>
      <c r="C71">
        <v>1.6421647916959852E-4</v>
      </c>
      <c r="D71">
        <v>2.5086425631145004E-4</v>
      </c>
      <c r="E71">
        <v>2.1087559015815253E-4</v>
      </c>
      <c r="F71">
        <v>1.3025415184052618E-3</v>
      </c>
      <c r="G71">
        <v>3.2374420329545403E-4</v>
      </c>
      <c r="H71">
        <v>7.487732220081174E-4</v>
      </c>
      <c r="I71">
        <v>1.3298322340222444E-4</v>
      </c>
      <c r="J71">
        <v>3.3478976797456892E-4</v>
      </c>
      <c r="K71">
        <v>3.0340301205712E-4</v>
      </c>
      <c r="L71">
        <v>1.9225110815459999E-4</v>
      </c>
      <c r="M71">
        <v>4.0031930352196261E-4</v>
      </c>
      <c r="N71">
        <v>8.3436425905668592E-4</v>
      </c>
      <c r="O71">
        <v>5.6642996475591374E-4</v>
      </c>
      <c r="P71">
        <v>7.6062921495417849E-3</v>
      </c>
      <c r="Q71">
        <v>3.0213188737781651E-3</v>
      </c>
      <c r="R71">
        <v>1.4134026112122022E-3</v>
      </c>
      <c r="S71">
        <v>9.8969421763428706E-4</v>
      </c>
      <c r="T71">
        <v>1.0245909787959795</v>
      </c>
      <c r="U71">
        <v>2.376916980405776E-4</v>
      </c>
      <c r="V71">
        <v>3.1271535277639542E-4</v>
      </c>
      <c r="W71">
        <v>6.1926049673725306E-4</v>
      </c>
      <c r="X71">
        <v>2.1975158181399253E-3</v>
      </c>
      <c r="Y71">
        <v>7.0541379710147933E-4</v>
      </c>
      <c r="Z71">
        <v>1.8526785399902879E-3</v>
      </c>
      <c r="AA71">
        <v>7.9236723322986867E-4</v>
      </c>
      <c r="AB71">
        <v>2.0275848497487405E-4</v>
      </c>
      <c r="AC71">
        <v>3.8937983391757196E-4</v>
      </c>
      <c r="AD71">
        <v>2.4459142545351061E-3</v>
      </c>
      <c r="AE71">
        <v>2.040990958238351E-3</v>
      </c>
      <c r="AF71">
        <v>1.7774447246192426E-3</v>
      </c>
      <c r="AG71">
        <v>3.1684289359048697E-3</v>
      </c>
      <c r="AH71">
        <v>8.1957849296171864E-3</v>
      </c>
      <c r="AI71">
        <v>2.6424072749771086E-3</v>
      </c>
      <c r="AJ71">
        <v>0</v>
      </c>
    </row>
    <row r="72" spans="2:36" x14ac:dyDescent="0.3">
      <c r="B72" t="s">
        <v>289</v>
      </c>
      <c r="C72">
        <v>1.2559300820386917E-2</v>
      </c>
      <c r="D72">
        <v>2.2404483495815249E-2</v>
      </c>
      <c r="E72">
        <v>2.3652297326911823E-2</v>
      </c>
      <c r="F72">
        <v>2.3011473378598244E-2</v>
      </c>
      <c r="G72">
        <v>6.1295290109620017E-2</v>
      </c>
      <c r="H72">
        <v>3.3455643443083084E-2</v>
      </c>
      <c r="I72">
        <v>7.5629013100266549E-3</v>
      </c>
      <c r="J72">
        <v>3.2151294904819508E-2</v>
      </c>
      <c r="K72">
        <v>1.8156277300203878E-2</v>
      </c>
      <c r="L72">
        <v>2.9326756508294416E-2</v>
      </c>
      <c r="M72">
        <v>8.2296938120783994E-2</v>
      </c>
      <c r="N72">
        <v>5.2535097644345934E-2</v>
      </c>
      <c r="O72">
        <v>3.4754289210086275E-2</v>
      </c>
      <c r="P72">
        <v>1.8518934354185158E-2</v>
      </c>
      <c r="Q72">
        <v>2.7555449868002638E-2</v>
      </c>
      <c r="R72">
        <v>4.2483717736500309E-2</v>
      </c>
      <c r="S72">
        <v>4.4384536017509885E-2</v>
      </c>
      <c r="T72">
        <v>3.9569481566671574E-2</v>
      </c>
      <c r="U72">
        <v>1.0704370678953694</v>
      </c>
      <c r="V72">
        <v>1.4407138485240818E-2</v>
      </c>
      <c r="W72">
        <v>3.566860063298273E-2</v>
      </c>
      <c r="X72">
        <v>3.8814806629320055E-2</v>
      </c>
      <c r="Y72">
        <v>1.7570181411083748E-2</v>
      </c>
      <c r="Z72">
        <v>2.9702077530165377E-2</v>
      </c>
      <c r="AA72">
        <v>2.9242958680507487E-2</v>
      </c>
      <c r="AB72">
        <v>6.6601497589931233E-3</v>
      </c>
      <c r="AC72">
        <v>2.4477232721669212E-2</v>
      </c>
      <c r="AD72">
        <v>4.491879023244312E-2</v>
      </c>
      <c r="AE72">
        <v>6.1330431787758287E-2</v>
      </c>
      <c r="AF72">
        <v>3.239030154652954E-2</v>
      </c>
      <c r="AG72">
        <v>4.8653551117757585E-2</v>
      </c>
      <c r="AH72">
        <v>5.1872534575494102E-2</v>
      </c>
      <c r="AI72">
        <v>4.8235361846873895E-2</v>
      </c>
      <c r="AJ72">
        <v>0</v>
      </c>
    </row>
    <row r="73" spans="2:36" x14ac:dyDescent="0.3">
      <c r="B73" t="s">
        <v>290</v>
      </c>
      <c r="C73">
        <v>1.3855878428983919E-3</v>
      </c>
      <c r="D73">
        <v>2.1695478614765274E-2</v>
      </c>
      <c r="E73">
        <v>2.3749997536868686E-3</v>
      </c>
      <c r="F73">
        <v>2.3386012323482219E-3</v>
      </c>
      <c r="G73">
        <v>4.6044351310398643E-3</v>
      </c>
      <c r="H73">
        <v>3.2940838010917565E-3</v>
      </c>
      <c r="I73">
        <v>3.0966678687915626E-3</v>
      </c>
      <c r="J73">
        <v>3.2869680562108263E-3</v>
      </c>
      <c r="K73">
        <v>1.9945598388901231E-3</v>
      </c>
      <c r="L73">
        <v>3.2770123149969163E-3</v>
      </c>
      <c r="M73">
        <v>3.1267243556513309E-3</v>
      </c>
      <c r="N73">
        <v>2.5883830312059372E-3</v>
      </c>
      <c r="O73">
        <v>3.8055295842662523E-3</v>
      </c>
      <c r="P73">
        <v>1.7698640330700407E-3</v>
      </c>
      <c r="Q73">
        <v>4.5489707287279324E-3</v>
      </c>
      <c r="R73">
        <v>2.9117243612299224E-3</v>
      </c>
      <c r="S73">
        <v>9.3679068360641906E-3</v>
      </c>
      <c r="T73">
        <v>6.2511614093365524E-3</v>
      </c>
      <c r="U73">
        <v>3.5636154890633393E-3</v>
      </c>
      <c r="V73">
        <v>1.0085033286886596</v>
      </c>
      <c r="W73">
        <v>3.8087071571701603E-3</v>
      </c>
      <c r="X73">
        <v>3.8643086325360013E-3</v>
      </c>
      <c r="Y73">
        <v>5.529735277986737E-3</v>
      </c>
      <c r="Z73">
        <v>9.4020726452997156E-3</v>
      </c>
      <c r="AA73">
        <v>5.7682171665393404E-3</v>
      </c>
      <c r="AB73">
        <v>9.0109562101128277E-2</v>
      </c>
      <c r="AC73">
        <v>2.5530500734651618E-3</v>
      </c>
      <c r="AD73">
        <v>2.538162539028025E-3</v>
      </c>
      <c r="AE73">
        <v>8.6693129148496476E-3</v>
      </c>
      <c r="AF73">
        <v>1.5614430720333874E-2</v>
      </c>
      <c r="AG73">
        <v>2.1318679063013952E-2</v>
      </c>
      <c r="AH73">
        <v>4.8059508388683487E-3</v>
      </c>
      <c r="AI73">
        <v>1.4971045494032973E-2</v>
      </c>
      <c r="AJ73">
        <v>0</v>
      </c>
    </row>
    <row r="74" spans="2:36" x14ac:dyDescent="0.3">
      <c r="B74" t="s">
        <v>291</v>
      </c>
      <c r="C74">
        <v>4.9427369141900289E-2</v>
      </c>
      <c r="D74">
        <v>4.2142295952727879E-2</v>
      </c>
      <c r="E74">
        <v>0.12520273257078751</v>
      </c>
      <c r="F74">
        <v>0.16541536624447675</v>
      </c>
      <c r="G74">
        <v>0.15238714882664858</v>
      </c>
      <c r="H74">
        <v>0.13279884941945139</v>
      </c>
      <c r="I74">
        <v>8.617216324564464E-2</v>
      </c>
      <c r="J74">
        <v>0.12483963809217441</v>
      </c>
      <c r="K74">
        <v>0.12716336782384233</v>
      </c>
      <c r="L74">
        <v>8.2680984772109861E-2</v>
      </c>
      <c r="M74">
        <v>9.0600855280782558E-2</v>
      </c>
      <c r="N74">
        <v>9.1457231322339835E-2</v>
      </c>
      <c r="O74">
        <v>8.6047197542912277E-2</v>
      </c>
      <c r="P74">
        <v>0.16871621052576052</v>
      </c>
      <c r="Q74">
        <v>0.14998432936459652</v>
      </c>
      <c r="R74">
        <v>0.11514211474903285</v>
      </c>
      <c r="S74">
        <v>7.139206648746689E-2</v>
      </c>
      <c r="T74">
        <v>0.11529929723271971</v>
      </c>
      <c r="U74">
        <v>4.6396445833585577E-2</v>
      </c>
      <c r="V74">
        <v>6.1033360371573482E-2</v>
      </c>
      <c r="W74">
        <v>1.0369367220958143</v>
      </c>
      <c r="X74">
        <v>0.1324094306929218</v>
      </c>
      <c r="Y74">
        <v>8.7970373279952788E-2</v>
      </c>
      <c r="Z74">
        <v>3.3387494356578742E-2</v>
      </c>
      <c r="AA74">
        <v>2.3010555425323358E-2</v>
      </c>
      <c r="AB74">
        <v>1.7172747616285296E-2</v>
      </c>
      <c r="AC74">
        <v>9.9227688126145699E-2</v>
      </c>
      <c r="AD74">
        <v>4.5944059727216671E-2</v>
      </c>
      <c r="AE74">
        <v>6.268804254295969E-2</v>
      </c>
      <c r="AF74">
        <v>3.7475304761104354E-2</v>
      </c>
      <c r="AG74">
        <v>3.8433461056907849E-2</v>
      </c>
      <c r="AH74">
        <v>8.3041132599692563E-2</v>
      </c>
      <c r="AI74">
        <v>6.0947889030456268E-2</v>
      </c>
      <c r="AJ74">
        <v>0</v>
      </c>
    </row>
    <row r="75" spans="2:36" x14ac:dyDescent="0.3">
      <c r="B75" t="s">
        <v>292</v>
      </c>
      <c r="C75">
        <v>2.5840008689856967E-3</v>
      </c>
      <c r="D75">
        <v>4.3002053470874496E-3</v>
      </c>
      <c r="E75">
        <v>3.2996432184368416E-3</v>
      </c>
      <c r="F75">
        <v>4.5269283725530123E-3</v>
      </c>
      <c r="G75">
        <v>4.6214263307674634E-3</v>
      </c>
      <c r="H75">
        <v>3.7156204139972898E-3</v>
      </c>
      <c r="I75">
        <v>2.1254680261003013E-3</v>
      </c>
      <c r="J75">
        <v>7.7770346593334025E-3</v>
      </c>
      <c r="K75">
        <v>4.5319106219264601E-3</v>
      </c>
      <c r="L75">
        <v>2.0037204078132147E-3</v>
      </c>
      <c r="M75">
        <v>9.019624284170592E-3</v>
      </c>
      <c r="N75">
        <v>5.1964442579434545E-3</v>
      </c>
      <c r="O75">
        <v>3.8330005109060944E-3</v>
      </c>
      <c r="P75">
        <v>4.73721009802634E-3</v>
      </c>
      <c r="Q75">
        <v>4.1183921394593176E-3</v>
      </c>
      <c r="R75">
        <v>7.1938144139431703E-3</v>
      </c>
      <c r="S75">
        <v>7.3376808776958579E-3</v>
      </c>
      <c r="T75">
        <v>5.7110925566726013E-3</v>
      </c>
      <c r="U75">
        <v>1.2995372971206798E-3</v>
      </c>
      <c r="V75">
        <v>3.9633509161252503E-3</v>
      </c>
      <c r="W75">
        <v>1.3235722974234768E-2</v>
      </c>
      <c r="X75">
        <v>1.0038524883130162</v>
      </c>
      <c r="Y75">
        <v>4.85389008126186E-2</v>
      </c>
      <c r="Z75">
        <v>4.7385110461051518E-3</v>
      </c>
      <c r="AA75">
        <v>2.7041256439416388E-2</v>
      </c>
      <c r="AB75">
        <v>3.942764977656282E-3</v>
      </c>
      <c r="AC75">
        <v>1.5240221083393945E-2</v>
      </c>
      <c r="AD75">
        <v>2.0862806515424027E-2</v>
      </c>
      <c r="AE75">
        <v>3.5774273808728108E-2</v>
      </c>
      <c r="AF75">
        <v>1.7541771206717852E-2</v>
      </c>
      <c r="AG75">
        <v>1.8365497557524538E-2</v>
      </c>
      <c r="AH75">
        <v>1.8177888343676705E-2</v>
      </c>
      <c r="AI75">
        <v>2.9230940776777334E-2</v>
      </c>
      <c r="AJ75">
        <v>0</v>
      </c>
    </row>
    <row r="76" spans="2:36" x14ac:dyDescent="0.3">
      <c r="B76" t="s">
        <v>293</v>
      </c>
      <c r="C76">
        <v>5.4767856190812087E-3</v>
      </c>
      <c r="D76">
        <v>4.5028026224897605E-3</v>
      </c>
      <c r="E76">
        <v>1.2684737647707802E-2</v>
      </c>
      <c r="F76">
        <v>1.486511407525248E-2</v>
      </c>
      <c r="G76">
        <v>2.0364986658400787E-2</v>
      </c>
      <c r="H76">
        <v>1.6709672754315216E-2</v>
      </c>
      <c r="I76">
        <v>7.0126557357812463E-3</v>
      </c>
      <c r="J76">
        <v>1.394598053973041E-2</v>
      </c>
      <c r="K76">
        <v>1.3879918595704603E-2</v>
      </c>
      <c r="L76">
        <v>8.1045886746035078E-3</v>
      </c>
      <c r="M76">
        <v>1.5450211877177685E-2</v>
      </c>
      <c r="N76">
        <v>1.3320286768406218E-2</v>
      </c>
      <c r="O76">
        <v>1.120253597715797E-2</v>
      </c>
      <c r="P76">
        <v>1.3215692090984702E-2</v>
      </c>
      <c r="Q76">
        <v>1.2987415399880433E-2</v>
      </c>
      <c r="R76">
        <v>2.0278568276480738E-2</v>
      </c>
      <c r="S76">
        <v>1.0398053436480531E-2</v>
      </c>
      <c r="T76">
        <v>1.2019808279752476E-2</v>
      </c>
      <c r="U76">
        <v>4.789632327766761E-3</v>
      </c>
      <c r="V76">
        <v>6.0773691217379079E-3</v>
      </c>
      <c r="W76">
        <v>6.4465423718193509E-3</v>
      </c>
      <c r="X76">
        <v>1.0895936913637747E-2</v>
      </c>
      <c r="Y76">
        <v>1.0078334230574812</v>
      </c>
      <c r="Z76">
        <v>3.0914202755108152E-3</v>
      </c>
      <c r="AA76">
        <v>1.9254556993605761E-3</v>
      </c>
      <c r="AB76">
        <v>1.5539715288247942E-3</v>
      </c>
      <c r="AC76">
        <v>1.5022909177169934E-2</v>
      </c>
      <c r="AD76">
        <v>3.7862810703807796E-3</v>
      </c>
      <c r="AE76">
        <v>6.1917660946026595E-3</v>
      </c>
      <c r="AF76">
        <v>4.0980491183423996E-3</v>
      </c>
      <c r="AG76">
        <v>4.5046919541953546E-3</v>
      </c>
      <c r="AH76">
        <v>8.4905743385296044E-3</v>
      </c>
      <c r="AI76">
        <v>1.0586189756202872E-2</v>
      </c>
      <c r="AJ76">
        <v>0</v>
      </c>
    </row>
    <row r="77" spans="2:36" x14ac:dyDescent="0.3">
      <c r="B77" t="s">
        <v>294</v>
      </c>
      <c r="C77">
        <v>1.8804773794888323E-3</v>
      </c>
      <c r="D77">
        <v>2.0456389075403218E-3</v>
      </c>
      <c r="E77">
        <v>3.3282010751134075E-3</v>
      </c>
      <c r="F77">
        <v>5.4501613320432456E-3</v>
      </c>
      <c r="G77">
        <v>6.7896074012253893E-3</v>
      </c>
      <c r="H77">
        <v>4.5688454894097568E-3</v>
      </c>
      <c r="I77">
        <v>2.1167792561128176E-3</v>
      </c>
      <c r="J77">
        <v>4.0163634836821883E-3</v>
      </c>
      <c r="K77">
        <v>3.8881926712571063E-3</v>
      </c>
      <c r="L77">
        <v>2.4616851962931292E-3</v>
      </c>
      <c r="M77">
        <v>3.1417597720164413E-3</v>
      </c>
      <c r="N77">
        <v>3.1640645637467124E-3</v>
      </c>
      <c r="O77">
        <v>6.2542931312440505E-3</v>
      </c>
      <c r="P77">
        <v>4.7841476821925211E-3</v>
      </c>
      <c r="Q77">
        <v>8.1381676223716559E-3</v>
      </c>
      <c r="R77">
        <v>4.4141600997553041E-3</v>
      </c>
      <c r="S77">
        <v>7.4930508770952369E-3</v>
      </c>
      <c r="T77">
        <v>4.555475386508686E-3</v>
      </c>
      <c r="U77">
        <v>1.314220402149812E-3</v>
      </c>
      <c r="V77">
        <v>3.1788101220181584E-3</v>
      </c>
      <c r="W77">
        <v>2.0471276599748449E-2</v>
      </c>
      <c r="X77">
        <v>4.0406521359316267E-3</v>
      </c>
      <c r="Y77">
        <v>4.4451072714683021E-3</v>
      </c>
      <c r="Z77">
        <v>1.0246169008921282</v>
      </c>
      <c r="AA77">
        <v>1.3462161138582823E-2</v>
      </c>
      <c r="AB77">
        <v>1.5036549544628938E-3</v>
      </c>
      <c r="AC77">
        <v>4.2901755557817559E-3</v>
      </c>
      <c r="AD77">
        <v>1.0220097303191355E-2</v>
      </c>
      <c r="AE77">
        <v>1.3193209965953731E-2</v>
      </c>
      <c r="AF77">
        <v>1.0957521539686314E-2</v>
      </c>
      <c r="AG77">
        <v>6.9640438059730171E-3</v>
      </c>
      <c r="AH77">
        <v>5.2812321260532818E-3</v>
      </c>
      <c r="AI77">
        <v>1.1536029701472944E-2</v>
      </c>
      <c r="AJ77">
        <v>0</v>
      </c>
    </row>
    <row r="78" spans="2:36" x14ac:dyDescent="0.3">
      <c r="B78" t="s">
        <v>295</v>
      </c>
      <c r="C78">
        <v>1.4749398193623548E-2</v>
      </c>
      <c r="D78">
        <v>1.5839399988215021E-2</v>
      </c>
      <c r="E78">
        <v>1.8080088870153943E-2</v>
      </c>
      <c r="F78">
        <v>2.7574873038968106E-2</v>
      </c>
      <c r="G78">
        <v>3.31251130239541E-2</v>
      </c>
      <c r="H78">
        <v>1.959472200316115E-2</v>
      </c>
      <c r="I78">
        <v>1.4843695146739378E-2</v>
      </c>
      <c r="J78">
        <v>2.2053019341334131E-2</v>
      </c>
      <c r="K78">
        <v>1.9869225073971961E-2</v>
      </c>
      <c r="L78">
        <v>1.1304478407529493E-2</v>
      </c>
      <c r="M78">
        <v>2.486533644046993E-2</v>
      </c>
      <c r="N78">
        <v>1.7627034910003902E-2</v>
      </c>
      <c r="O78">
        <v>2.060468519136649E-2</v>
      </c>
      <c r="P78">
        <v>1.9903586978515301E-2</v>
      </c>
      <c r="Q78">
        <v>3.3107721378801122E-2</v>
      </c>
      <c r="R78">
        <v>2.4482087704278701E-2</v>
      </c>
      <c r="S78">
        <v>3.9466494350897684E-2</v>
      </c>
      <c r="T78">
        <v>3.0702110739902047E-2</v>
      </c>
      <c r="U78">
        <v>1.4932915827560234E-2</v>
      </c>
      <c r="V78">
        <v>2.1610569360675087E-2</v>
      </c>
      <c r="W78">
        <v>6.604933615706185E-2</v>
      </c>
      <c r="X78">
        <v>2.0971875121912446E-2</v>
      </c>
      <c r="Y78">
        <v>3.1443302557955619E-2</v>
      </c>
      <c r="Z78">
        <v>5.1763303309032969E-2</v>
      </c>
      <c r="AA78">
        <v>1.0476765164611426</v>
      </c>
      <c r="AB78">
        <v>1.6330722856092224E-2</v>
      </c>
      <c r="AC78">
        <v>2.3339733815328372E-2</v>
      </c>
      <c r="AD78">
        <v>1.7024732029283254E-2</v>
      </c>
      <c r="AE78">
        <v>2.2804366262362211E-2</v>
      </c>
      <c r="AF78">
        <v>6.7779232820907906E-2</v>
      </c>
      <c r="AG78">
        <v>1.7704408839417582E-2</v>
      </c>
      <c r="AH78">
        <v>1.4035922639411691E-2</v>
      </c>
      <c r="AI78">
        <v>2.6118246434169708E-2</v>
      </c>
      <c r="AJ78">
        <v>0</v>
      </c>
    </row>
    <row r="79" spans="2:36" x14ac:dyDescent="0.3">
      <c r="B79" t="s">
        <v>296</v>
      </c>
      <c r="C79">
        <v>2.8804342684940259E-3</v>
      </c>
      <c r="D79">
        <v>9.500356520623407E-3</v>
      </c>
      <c r="E79">
        <v>4.9867760639499626E-3</v>
      </c>
      <c r="F79">
        <v>7.6948448278796166E-3</v>
      </c>
      <c r="G79">
        <v>1.0617361175322131E-2</v>
      </c>
      <c r="H79">
        <v>1.2193268036109784E-2</v>
      </c>
      <c r="I79">
        <v>2.9573418255242705E-3</v>
      </c>
      <c r="J79">
        <v>8.5544162532765217E-3</v>
      </c>
      <c r="K79">
        <v>6.1976128590847512E-3</v>
      </c>
      <c r="L79">
        <v>5.4512821941904085E-3</v>
      </c>
      <c r="M79">
        <v>5.0132360736798434E-3</v>
      </c>
      <c r="N79">
        <v>8.6024417821852998E-3</v>
      </c>
      <c r="O79">
        <v>1.1363673013266254E-2</v>
      </c>
      <c r="P79">
        <v>7.8949217114825283E-3</v>
      </c>
      <c r="Q79">
        <v>1.3879076607762957E-2</v>
      </c>
      <c r="R79">
        <v>8.922901746895584E-3</v>
      </c>
      <c r="S79">
        <v>1.6484389659204166E-2</v>
      </c>
      <c r="T79">
        <v>1.9018336191284936E-2</v>
      </c>
      <c r="U79">
        <v>1.7627914251099523E-3</v>
      </c>
      <c r="V79">
        <v>4.1448723168867312E-3</v>
      </c>
      <c r="W79">
        <v>1.6708356447051334E-2</v>
      </c>
      <c r="X79">
        <v>1.4195029534345883E-2</v>
      </c>
      <c r="Y79">
        <v>1.9647842441940164E-2</v>
      </c>
      <c r="Z79">
        <v>3.6896162226075592E-2</v>
      </c>
      <c r="AA79">
        <v>2.4046432471468222E-2</v>
      </c>
      <c r="AB79">
        <v>1.0052516282894202</v>
      </c>
      <c r="AC79">
        <v>1.4864787182643365E-2</v>
      </c>
      <c r="AD79">
        <v>1.6498841020849652E-2</v>
      </c>
      <c r="AE79">
        <v>3.7857530490721422E-2</v>
      </c>
      <c r="AF79">
        <v>1.253521000317352E-2</v>
      </c>
      <c r="AG79">
        <v>1.4302998590138935E-2</v>
      </c>
      <c r="AH79">
        <v>7.6229193116190662E-3</v>
      </c>
      <c r="AI79">
        <v>5.5803002878718755E-2</v>
      </c>
      <c r="AJ79">
        <v>0</v>
      </c>
    </row>
    <row r="80" spans="2:36" x14ac:dyDescent="0.3">
      <c r="B80" t="s">
        <v>297</v>
      </c>
      <c r="C80">
        <v>2.2775652757561363E-3</v>
      </c>
      <c r="D80">
        <v>4.3562474184781827E-4</v>
      </c>
      <c r="E80">
        <v>1.2251917837975423E-3</v>
      </c>
      <c r="F80">
        <v>8.4049320651753516E-4</v>
      </c>
      <c r="G80">
        <v>2.4534616075298208E-3</v>
      </c>
      <c r="H80">
        <v>9.503628795098759E-4</v>
      </c>
      <c r="I80">
        <v>2.4733670598727105E-4</v>
      </c>
      <c r="J80">
        <v>7.007693993792242E-4</v>
      </c>
      <c r="K80">
        <v>1.1539295868465969E-3</v>
      </c>
      <c r="L80">
        <v>4.9186087107967345E-4</v>
      </c>
      <c r="M80">
        <v>7.0498789973225183E-4</v>
      </c>
      <c r="N80">
        <v>1.3310541457976026E-3</v>
      </c>
      <c r="O80">
        <v>7.7111515796332868E-4</v>
      </c>
      <c r="P80">
        <v>5.3862420511098746E-4</v>
      </c>
      <c r="Q80">
        <v>5.0438848718888378E-4</v>
      </c>
      <c r="R80">
        <v>9.9787699364338889E-4</v>
      </c>
      <c r="S80">
        <v>1.6946444112197786E-3</v>
      </c>
      <c r="T80">
        <v>9.0877215551073913E-4</v>
      </c>
      <c r="U80">
        <v>1.7659081349220932E-4</v>
      </c>
      <c r="V80">
        <v>1.6378308512788717E-3</v>
      </c>
      <c r="W80">
        <v>1.396844184456351E-3</v>
      </c>
      <c r="X80">
        <v>1.0334028315297939E-3</v>
      </c>
      <c r="Y80">
        <v>1.0383417693983255E-2</v>
      </c>
      <c r="Z80">
        <v>7.310190167168047E-3</v>
      </c>
      <c r="AA80">
        <v>1.5725927974387258E-3</v>
      </c>
      <c r="AB80">
        <v>2.6255308132870766E-4</v>
      </c>
      <c r="AC80">
        <v>1.0105088785443159</v>
      </c>
      <c r="AD80">
        <v>9.8068935766662427E-4</v>
      </c>
      <c r="AE80">
        <v>1.4862199137281656E-3</v>
      </c>
      <c r="AF80">
        <v>1.2742618776205937E-3</v>
      </c>
      <c r="AG80">
        <v>1.6945453595787472E-3</v>
      </c>
      <c r="AH80">
        <v>1.201536940256505E-3</v>
      </c>
      <c r="AI80">
        <v>1.8846238048337357E-3</v>
      </c>
      <c r="AJ80">
        <v>0</v>
      </c>
    </row>
    <row r="81" spans="2:37" x14ac:dyDescent="0.3">
      <c r="B81" t="s">
        <v>298</v>
      </c>
      <c r="C81">
        <v>2.5954325879232361E-3</v>
      </c>
      <c r="D81">
        <v>1.1101403283120892E-2</v>
      </c>
      <c r="E81">
        <v>1.8026043143121256E-3</v>
      </c>
      <c r="F81">
        <v>1.4185574300084017E-3</v>
      </c>
      <c r="G81">
        <v>3.0371360233637373E-3</v>
      </c>
      <c r="H81">
        <v>1.9034281998626837E-3</v>
      </c>
      <c r="I81">
        <v>1.9026867094193954E-3</v>
      </c>
      <c r="J81">
        <v>1.7425349643722177E-3</v>
      </c>
      <c r="K81">
        <v>2.0945851417707335E-3</v>
      </c>
      <c r="L81">
        <v>1.4567819272919616E-3</v>
      </c>
      <c r="M81">
        <v>2.7644633905042257E-3</v>
      </c>
      <c r="N81">
        <v>2.2902900282870341E-3</v>
      </c>
      <c r="O81">
        <v>1.734068504347425E-3</v>
      </c>
      <c r="P81">
        <v>2.0892518947001619E-3</v>
      </c>
      <c r="Q81">
        <v>1.6325177598978744E-3</v>
      </c>
      <c r="R81">
        <v>6.6236609896982469E-3</v>
      </c>
      <c r="S81">
        <v>6.3294151054913393E-3</v>
      </c>
      <c r="T81">
        <v>1.5582244445680163E-3</v>
      </c>
      <c r="U81">
        <v>6.3346425439416299E-4</v>
      </c>
      <c r="V81">
        <v>1.1821313451524933E-3</v>
      </c>
      <c r="W81">
        <v>2.5471594735003286E-3</v>
      </c>
      <c r="X81">
        <v>2.1404539232749232E-3</v>
      </c>
      <c r="Y81">
        <v>7.0368767672494281E-3</v>
      </c>
      <c r="Z81">
        <v>1.8914786866555677E-2</v>
      </c>
      <c r="AA81">
        <v>1.0968895447964106E-2</v>
      </c>
      <c r="AB81">
        <v>1.1703780133933829E-3</v>
      </c>
      <c r="AC81">
        <v>2.276855632480361E-3</v>
      </c>
      <c r="AD81">
        <v>1.1375361004001718</v>
      </c>
      <c r="AE81">
        <v>1.3325357604734418E-2</v>
      </c>
      <c r="AF81">
        <v>1.8783838309058692E-2</v>
      </c>
      <c r="AG81">
        <v>1.2423787390842631E-2</v>
      </c>
      <c r="AH81">
        <v>4.8721556606047172E-3</v>
      </c>
      <c r="AI81">
        <v>1.2461881718205661E-2</v>
      </c>
      <c r="AJ81">
        <v>0</v>
      </c>
    </row>
    <row r="82" spans="2:37" x14ac:dyDescent="0.3">
      <c r="B82" t="s">
        <v>299</v>
      </c>
      <c r="C82">
        <v>2.7642513188780152E-2</v>
      </c>
      <c r="D82">
        <v>4.4256414456077767E-2</v>
      </c>
      <c r="E82">
        <v>1.7369294292992648E-2</v>
      </c>
      <c r="F82">
        <v>1.1943908508740001E-2</v>
      </c>
      <c r="G82">
        <v>2.5845889480173051E-2</v>
      </c>
      <c r="H82">
        <v>1.2406082333276853E-2</v>
      </c>
      <c r="I82">
        <v>7.7085797500778082E-3</v>
      </c>
      <c r="J82">
        <v>1.3772553806774602E-2</v>
      </c>
      <c r="K82">
        <v>2.2996728973114729E-2</v>
      </c>
      <c r="L82">
        <v>8.3374223517954163E-3</v>
      </c>
      <c r="M82">
        <v>8.176603844129611E-3</v>
      </c>
      <c r="N82">
        <v>9.1490524157271033E-3</v>
      </c>
      <c r="O82">
        <v>1.0062603744000692E-2</v>
      </c>
      <c r="P82">
        <v>1.3007430439709167E-2</v>
      </c>
      <c r="Q82">
        <v>9.0572126747323588E-3</v>
      </c>
      <c r="R82">
        <v>1.4550023352292904E-2</v>
      </c>
      <c r="S82">
        <v>2.9028923311377797E-2</v>
      </c>
      <c r="T82">
        <v>1.0022625841158284E-2</v>
      </c>
      <c r="U82">
        <v>3.6309033983842271E-3</v>
      </c>
      <c r="V82">
        <v>1.378606928497389E-2</v>
      </c>
      <c r="W82">
        <v>1.3118285612534617E-2</v>
      </c>
      <c r="X82">
        <v>1.8714156854492701E-2</v>
      </c>
      <c r="Y82">
        <v>1.7733596739598314E-2</v>
      </c>
      <c r="Z82">
        <v>2.6227484295256769E-2</v>
      </c>
      <c r="AA82">
        <v>2.6521183808350328E-2</v>
      </c>
      <c r="AB82">
        <v>6.7916843132032846E-3</v>
      </c>
      <c r="AC82">
        <v>1.054930505705054E-2</v>
      </c>
      <c r="AD82">
        <v>2.528593848129956E-2</v>
      </c>
      <c r="AE82">
        <v>1.044511996136964</v>
      </c>
      <c r="AF82">
        <v>4.0077074447903517E-2</v>
      </c>
      <c r="AG82">
        <v>2.2793096379786913E-2</v>
      </c>
      <c r="AH82">
        <v>9.0080185470478632E-3</v>
      </c>
      <c r="AI82">
        <v>4.1811511656939589E-2</v>
      </c>
      <c r="AJ82">
        <v>0</v>
      </c>
    </row>
    <row r="83" spans="2:37" x14ac:dyDescent="0.3">
      <c r="B83" t="s">
        <v>300</v>
      </c>
      <c r="C83">
        <v>6.4171779144124957E-5</v>
      </c>
      <c r="D83">
        <v>8.7843704429429101E-5</v>
      </c>
      <c r="E83">
        <v>9.6461060355060505E-5</v>
      </c>
      <c r="F83">
        <v>1.1360643522653874E-4</v>
      </c>
      <c r="G83">
        <v>1.2983129631242629E-4</v>
      </c>
      <c r="H83">
        <v>4.741540030443101E-4</v>
      </c>
      <c r="I83">
        <v>5.5840819475199559E-5</v>
      </c>
      <c r="J83">
        <v>2.9691762790113235E-4</v>
      </c>
      <c r="K83">
        <v>2.6171796152551276E-4</v>
      </c>
      <c r="L83">
        <v>7.680960283149989E-5</v>
      </c>
      <c r="M83">
        <v>1.2837462855354678E-4</v>
      </c>
      <c r="N83">
        <v>4.4427905002423097E-4</v>
      </c>
      <c r="O83">
        <v>3.7467043118618774E-4</v>
      </c>
      <c r="P83">
        <v>2.2708279901134559E-4</v>
      </c>
      <c r="Q83">
        <v>2.3679150590513314E-4</v>
      </c>
      <c r="R83">
        <v>1.4453405054396738E-4</v>
      </c>
      <c r="S83">
        <v>3.6649227417948345E-3</v>
      </c>
      <c r="T83">
        <v>2.1276232306219307E-4</v>
      </c>
      <c r="U83">
        <v>3.5489959223187315E-5</v>
      </c>
      <c r="V83">
        <v>9.941323316562417E-5</v>
      </c>
      <c r="W83">
        <v>3.3393332795738989E-4</v>
      </c>
      <c r="X83">
        <v>7.1275170664886222E-4</v>
      </c>
      <c r="Y83">
        <v>4.26514681473334E-4</v>
      </c>
      <c r="Z83">
        <v>1.1238698000908755E-3</v>
      </c>
      <c r="AA83">
        <v>4.5120755129841086E-4</v>
      </c>
      <c r="AB83">
        <v>2.6282513473882806E-4</v>
      </c>
      <c r="AC83">
        <v>2.6496534168159961E-4</v>
      </c>
      <c r="AD83">
        <v>3.3303169020993507E-4</v>
      </c>
      <c r="AE83">
        <v>1.2055800562856594E-3</v>
      </c>
      <c r="AF83">
        <v>1.0007850035621819</v>
      </c>
      <c r="AG83">
        <v>2.3249184404424087E-4</v>
      </c>
      <c r="AH83">
        <v>2.8588512591420077E-4</v>
      </c>
      <c r="AI83">
        <v>2.7102880022230717E-2</v>
      </c>
      <c r="AJ83">
        <v>0</v>
      </c>
    </row>
    <row r="84" spans="2:37" x14ac:dyDescent="0.3">
      <c r="B84" t="s">
        <v>301</v>
      </c>
      <c r="C84">
        <v>2.1836960508733397E-4</v>
      </c>
      <c r="D84">
        <v>4.8818928787477587E-4</v>
      </c>
      <c r="E84">
        <v>1.8587619075727062E-4</v>
      </c>
      <c r="F84">
        <v>3.3296372088910587E-4</v>
      </c>
      <c r="G84">
        <v>2.8441514304551564E-4</v>
      </c>
      <c r="H84">
        <v>3.1639704154724508E-4</v>
      </c>
      <c r="I84">
        <v>1.103699026230115E-4</v>
      </c>
      <c r="J84">
        <v>2.5896384924399947E-4</v>
      </c>
      <c r="K84">
        <v>2.8341353464400853E-4</v>
      </c>
      <c r="L84">
        <v>7.6290278339444099E-4</v>
      </c>
      <c r="M84">
        <v>1.473178053102051E-4</v>
      </c>
      <c r="N84">
        <v>2.7251974173532766E-4</v>
      </c>
      <c r="O84">
        <v>2.9451794364417338E-4</v>
      </c>
      <c r="P84">
        <v>5.6198711404411986E-4</v>
      </c>
      <c r="Q84">
        <v>3.5775294180811552E-4</v>
      </c>
      <c r="R84">
        <v>3.0887385819977067E-3</v>
      </c>
      <c r="S84">
        <v>1.6789841256340165E-3</v>
      </c>
      <c r="T84">
        <v>1.6675877170085815E-3</v>
      </c>
      <c r="U84">
        <v>6.0132796256888061E-5</v>
      </c>
      <c r="V84">
        <v>2.0657664152656498E-4</v>
      </c>
      <c r="W84">
        <v>4.1187617080423294E-4</v>
      </c>
      <c r="X84">
        <v>4.4680729521163066E-4</v>
      </c>
      <c r="Y84">
        <v>3.7140235346649788E-4</v>
      </c>
      <c r="Z84">
        <v>9.066356934749777E-3</v>
      </c>
      <c r="AA84">
        <v>7.1802876244351718E-4</v>
      </c>
      <c r="AB84">
        <v>1.2686261965296447E-3</v>
      </c>
      <c r="AC84">
        <v>7.01565449780678E-4</v>
      </c>
      <c r="AD84">
        <v>3.4298022734960605E-3</v>
      </c>
      <c r="AE84">
        <v>6.4335643332908143E-3</v>
      </c>
      <c r="AF84">
        <v>8.624587216113111E-2</v>
      </c>
      <c r="AG84">
        <v>1.0004050612026438</v>
      </c>
      <c r="AH84">
        <v>4.404489177652131E-3</v>
      </c>
      <c r="AI84">
        <v>1.0832362532228005E-2</v>
      </c>
      <c r="AJ84">
        <v>0</v>
      </c>
    </row>
    <row r="85" spans="2:37" x14ac:dyDescent="0.3">
      <c r="B85" t="s">
        <v>302</v>
      </c>
      <c r="C85">
        <v>2.7089875005178246E-3</v>
      </c>
      <c r="D85">
        <v>2.3977180722222283E-3</v>
      </c>
      <c r="E85">
        <v>1.2289879739811344E-3</v>
      </c>
      <c r="F85">
        <v>6.709471920654809E-4</v>
      </c>
      <c r="G85">
        <v>1.620537596010944E-3</v>
      </c>
      <c r="H85">
        <v>1.0618139189447326E-3</v>
      </c>
      <c r="I85">
        <v>3.7822225063101377E-4</v>
      </c>
      <c r="J85">
        <v>7.3965214385328837E-4</v>
      </c>
      <c r="K85">
        <v>7.7361613447414121E-4</v>
      </c>
      <c r="L85">
        <v>3.4647563814221659E-4</v>
      </c>
      <c r="M85">
        <v>3.4309567198958417E-4</v>
      </c>
      <c r="N85">
        <v>5.5865455825898278E-4</v>
      </c>
      <c r="O85">
        <v>5.4308307186105788E-4</v>
      </c>
      <c r="P85">
        <v>9.5660472561777366E-4</v>
      </c>
      <c r="Q85">
        <v>5.9661354224032302E-4</v>
      </c>
      <c r="R85">
        <v>5.576245988220069E-4</v>
      </c>
      <c r="S85">
        <v>3.2538922295593212E-3</v>
      </c>
      <c r="T85">
        <v>1.0973789804860187E-3</v>
      </c>
      <c r="U85">
        <v>1.534682865981085E-4</v>
      </c>
      <c r="V85">
        <v>4.0220513914914581E-4</v>
      </c>
      <c r="W85">
        <v>6.2377309055890553E-4</v>
      </c>
      <c r="X85">
        <v>1.1869987897645533E-3</v>
      </c>
      <c r="Y85">
        <v>1.1590074211655877E-3</v>
      </c>
      <c r="Z85">
        <v>2.5092887919829854E-3</v>
      </c>
      <c r="AA85">
        <v>2.2158859365110435E-3</v>
      </c>
      <c r="AB85">
        <v>1.9006959045845906E-3</v>
      </c>
      <c r="AC85">
        <v>5.3592729898008888E-3</v>
      </c>
      <c r="AD85">
        <v>6.428870241334414E-3</v>
      </c>
      <c r="AE85">
        <v>1.8256201467839295E-2</v>
      </c>
      <c r="AF85">
        <v>7.0181825753931698E-2</v>
      </c>
      <c r="AG85">
        <v>1.7439844187599536E-2</v>
      </c>
      <c r="AH85">
        <v>1.003520990603556</v>
      </c>
      <c r="AI85">
        <v>2.0322686295004663E-2</v>
      </c>
      <c r="AJ85">
        <v>0</v>
      </c>
    </row>
    <row r="86" spans="2:37" x14ac:dyDescent="0.3">
      <c r="B86" t="s">
        <v>303</v>
      </c>
      <c r="C86">
        <v>2.5867566020627039E-3</v>
      </c>
      <c r="D86">
        <v>3.5409690273995446E-3</v>
      </c>
      <c r="E86">
        <v>3.8883335952867347E-3</v>
      </c>
      <c r="F86">
        <v>4.5794615682860111E-3</v>
      </c>
      <c r="G86">
        <v>5.2334837426940006E-3</v>
      </c>
      <c r="H86">
        <v>1.9113090117303048E-2</v>
      </c>
      <c r="I86">
        <v>2.2509366324042213E-3</v>
      </c>
      <c r="J86">
        <v>1.1968713420225752E-2</v>
      </c>
      <c r="K86">
        <v>1.0549819155458049E-2</v>
      </c>
      <c r="L86">
        <v>3.0961857357882953E-3</v>
      </c>
      <c r="M86">
        <v>5.1747656427355944E-3</v>
      </c>
      <c r="N86">
        <v>1.7908834399420589E-2</v>
      </c>
      <c r="O86">
        <v>1.5102919451428073E-2</v>
      </c>
      <c r="P86">
        <v>9.1536799725967163E-3</v>
      </c>
      <c r="Q86">
        <v>9.5450367650987966E-3</v>
      </c>
      <c r="R86">
        <v>5.8261499751748906E-3</v>
      </c>
      <c r="S86">
        <v>0.14773258938474468</v>
      </c>
      <c r="T86">
        <v>8.5764233311226915E-3</v>
      </c>
      <c r="U86">
        <v>1.430595934099495E-3</v>
      </c>
      <c r="V86">
        <v>4.0073353217466553E-3</v>
      </c>
      <c r="W86">
        <v>1.3460811781492133E-2</v>
      </c>
      <c r="X86">
        <v>2.8730934491695472E-2</v>
      </c>
      <c r="Y86">
        <v>1.719275486658883E-2</v>
      </c>
      <c r="Z86">
        <v>4.5303054769833678E-2</v>
      </c>
      <c r="AA86">
        <v>1.8188121441986956E-2</v>
      </c>
      <c r="AB86">
        <v>1.0594449172848375E-2</v>
      </c>
      <c r="AC86">
        <v>1.068072065406383E-2</v>
      </c>
      <c r="AD86">
        <v>1.3424466873699263E-2</v>
      </c>
      <c r="AE86">
        <v>4.8596785245864013E-2</v>
      </c>
      <c r="AF86">
        <v>3.1643397988951383E-2</v>
      </c>
      <c r="AG86">
        <v>9.3717179191256973E-3</v>
      </c>
      <c r="AH86">
        <v>1.1523994608739006E-2</v>
      </c>
      <c r="AI86">
        <v>1.0925137929394191</v>
      </c>
      <c r="AJ86">
        <v>0</v>
      </c>
    </row>
    <row r="87" spans="2:37" x14ac:dyDescent="0.3">
      <c r="B87" t="s">
        <v>304</v>
      </c>
      <c r="C87">
        <v>0</v>
      </c>
      <c r="D87">
        <v>0</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1</v>
      </c>
    </row>
    <row r="91" spans="2:37" x14ac:dyDescent="0.3">
      <c r="B91" t="s">
        <v>307</v>
      </c>
    </row>
    <row r="92" spans="2:37" x14ac:dyDescent="0.3">
      <c r="C92" t="s">
        <v>271</v>
      </c>
      <c r="D92" t="s">
        <v>272</v>
      </c>
      <c r="E92" t="s">
        <v>273</v>
      </c>
      <c r="F92" t="s">
        <v>274</v>
      </c>
      <c r="G92" t="s">
        <v>275</v>
      </c>
      <c r="H92" t="s">
        <v>276</v>
      </c>
      <c r="I92" t="s">
        <v>277</v>
      </c>
      <c r="J92" t="s">
        <v>278</v>
      </c>
      <c r="K92" t="s">
        <v>279</v>
      </c>
      <c r="L92" t="s">
        <v>280</v>
      </c>
      <c r="M92" t="s">
        <v>281</v>
      </c>
      <c r="N92" t="s">
        <v>282</v>
      </c>
      <c r="O92" t="s">
        <v>283</v>
      </c>
      <c r="P92" t="s">
        <v>284</v>
      </c>
      <c r="Q92" t="s">
        <v>285</v>
      </c>
      <c r="R92" t="s">
        <v>286</v>
      </c>
      <c r="S92" t="s">
        <v>287</v>
      </c>
      <c r="T92" t="s">
        <v>288</v>
      </c>
      <c r="U92" t="s">
        <v>289</v>
      </c>
      <c r="V92" t="s">
        <v>290</v>
      </c>
      <c r="W92" t="s">
        <v>291</v>
      </c>
      <c r="X92" t="s">
        <v>292</v>
      </c>
      <c r="Y92" t="s">
        <v>293</v>
      </c>
      <c r="Z92" t="s">
        <v>294</v>
      </c>
      <c r="AA92" t="s">
        <v>295</v>
      </c>
      <c r="AB92" t="s">
        <v>296</v>
      </c>
      <c r="AC92" t="s">
        <v>297</v>
      </c>
      <c r="AD92" t="s">
        <v>298</v>
      </c>
      <c r="AE92" t="s">
        <v>299</v>
      </c>
      <c r="AF92" t="s">
        <v>300</v>
      </c>
      <c r="AG92" t="s">
        <v>301</v>
      </c>
      <c r="AH92" t="s">
        <v>302</v>
      </c>
      <c r="AI92" t="s">
        <v>303</v>
      </c>
      <c r="AJ92" t="s">
        <v>304</v>
      </c>
      <c r="AK92" t="s">
        <v>575</v>
      </c>
    </row>
    <row r="93" spans="2:37" x14ac:dyDescent="0.3">
      <c r="B93" t="s">
        <v>271</v>
      </c>
      <c r="C93">
        <v>1.1427821258958837</v>
      </c>
      <c r="D93">
        <v>5.1632123954685243E-2</v>
      </c>
      <c r="E93">
        <v>0.45410246928848386</v>
      </c>
      <c r="F93">
        <v>0.21772241016364519</v>
      </c>
      <c r="G93">
        <v>0.54762855008764144</v>
      </c>
      <c r="H93">
        <v>0.2711206950765131</v>
      </c>
      <c r="I93">
        <v>1.9164751763024564E-2</v>
      </c>
      <c r="J93">
        <v>0.14309031409118941</v>
      </c>
      <c r="K93">
        <v>0.11087886861934203</v>
      </c>
      <c r="L93">
        <v>3.7883573561191965E-2</v>
      </c>
      <c r="M93">
        <v>3.2588776296550895E-2</v>
      </c>
      <c r="N93">
        <v>4.1505386507134596E-2</v>
      </c>
      <c r="O93">
        <v>5.0837785851698125E-2</v>
      </c>
      <c r="P93">
        <v>5.5310697390738163E-2</v>
      </c>
      <c r="Q93">
        <v>5.1820289717340609E-2</v>
      </c>
      <c r="R93">
        <v>4.0805320042222315E-2</v>
      </c>
      <c r="S93">
        <v>5.230983679586123E-2</v>
      </c>
      <c r="T93">
        <v>0.11142008208337524</v>
      </c>
      <c r="U93">
        <v>4.1146110405049875E-2</v>
      </c>
      <c r="V93">
        <v>5.9288320161815088E-2</v>
      </c>
      <c r="W93">
        <v>5.3112034208638831E-2</v>
      </c>
      <c r="X93">
        <v>0.20162476007478097</v>
      </c>
      <c r="Y93">
        <v>7.2638586477904887E-2</v>
      </c>
      <c r="Z93">
        <v>4.6775876691203651E-2</v>
      </c>
      <c r="AA93">
        <v>5.1991398620831145E-2</v>
      </c>
      <c r="AB93">
        <v>1.5721195198244494E-2</v>
      </c>
      <c r="AC93">
        <v>5.9916665036096599E-2</v>
      </c>
      <c r="AD93">
        <v>6.8724612463366794E-2</v>
      </c>
      <c r="AE93">
        <v>8.6036826416166709E-2</v>
      </c>
      <c r="AF93">
        <v>0.16164309687280434</v>
      </c>
      <c r="AG93">
        <v>0.14973556058793364</v>
      </c>
      <c r="AH93">
        <v>0.13393999844012108</v>
      </c>
      <c r="AI93">
        <v>0.15204346314989936</v>
      </c>
      <c r="AJ93">
        <v>0</v>
      </c>
      <c r="AK93">
        <v>0.25382667148767041</v>
      </c>
    </row>
    <row r="94" spans="2:37" x14ac:dyDescent="0.3">
      <c r="B94" t="s">
        <v>272</v>
      </c>
      <c r="C94">
        <v>8.9036782863423317E-3</v>
      </c>
      <c r="D94">
        <v>1.0240545544190951</v>
      </c>
      <c r="E94">
        <v>9.730826405789603E-3</v>
      </c>
      <c r="F94">
        <v>7.6478017394156295E-3</v>
      </c>
      <c r="G94">
        <v>1.2714823285537339E-2</v>
      </c>
      <c r="H94">
        <v>9.6868553024546476E-3</v>
      </c>
      <c r="I94">
        <v>0.11506532396804027</v>
      </c>
      <c r="J94">
        <v>2.3978446868788264E-2</v>
      </c>
      <c r="K94">
        <v>1.0427729474555893E-2</v>
      </c>
      <c r="L94">
        <v>6.6036130997883954E-2</v>
      </c>
      <c r="M94">
        <v>3.2744571788960661E-2</v>
      </c>
      <c r="N94">
        <v>1.6884159770305527E-2</v>
      </c>
      <c r="O94">
        <v>1.2331641765069918E-2</v>
      </c>
      <c r="P94">
        <v>7.0231475553771405E-3</v>
      </c>
      <c r="Q94">
        <v>7.4484564332468681E-3</v>
      </c>
      <c r="R94">
        <v>1.500749713782404E-2</v>
      </c>
      <c r="S94">
        <v>1.1813994065991521E-2</v>
      </c>
      <c r="T94">
        <v>9.5990624085406442E-3</v>
      </c>
      <c r="U94">
        <v>2.4651954184063768E-2</v>
      </c>
      <c r="V94">
        <v>2.845288847391108E-2</v>
      </c>
      <c r="W94">
        <v>9.3422469812392186E-3</v>
      </c>
      <c r="X94">
        <v>1.3945221695773053E-2</v>
      </c>
      <c r="Y94">
        <v>2.5885914463705608E-2</v>
      </c>
      <c r="Z94">
        <v>9.40858565748986E-3</v>
      </c>
      <c r="AA94">
        <v>9.9504612632215876E-3</v>
      </c>
      <c r="AB94">
        <v>5.8746469211638707E-3</v>
      </c>
      <c r="AC94">
        <v>2.4752810522630248E-2</v>
      </c>
      <c r="AD94">
        <v>8.5960551097235202E-3</v>
      </c>
      <c r="AE94">
        <v>1.4720853119001998E-2</v>
      </c>
      <c r="AF94">
        <v>1.3980243467348516E-2</v>
      </c>
      <c r="AG94">
        <v>1.2434491486482952E-2</v>
      </c>
      <c r="AH94">
        <v>1.2257180118457701E-2</v>
      </c>
      <c r="AI94">
        <v>1.4272108923339815E-2</v>
      </c>
      <c r="AJ94">
        <v>0</v>
      </c>
      <c r="AK94">
        <v>1.41836737414436E-2</v>
      </c>
    </row>
    <row r="95" spans="2:37" x14ac:dyDescent="0.3">
      <c r="B95" t="s">
        <v>273</v>
      </c>
      <c r="C95">
        <v>7.8286416132709452E-2</v>
      </c>
      <c r="D95">
        <v>3.9666462912810778E-2</v>
      </c>
      <c r="E95">
        <v>1.096375418780192</v>
      </c>
      <c r="F95">
        <v>5.2358380740769005E-2</v>
      </c>
      <c r="G95">
        <v>5.4550113860431196E-2</v>
      </c>
      <c r="H95">
        <v>4.7054342033516196E-2</v>
      </c>
      <c r="I95">
        <v>1.4264681166904623E-2</v>
      </c>
      <c r="J95">
        <v>7.3415338055963605E-2</v>
      </c>
      <c r="K95">
        <v>4.4303304834715097E-2</v>
      </c>
      <c r="L95">
        <v>2.61462840745171E-2</v>
      </c>
      <c r="M95">
        <v>2.5645146165022083E-2</v>
      </c>
      <c r="N95">
        <v>3.1459198324310565E-2</v>
      </c>
      <c r="O95">
        <v>3.6717912526190277E-2</v>
      </c>
      <c r="P95">
        <v>4.2479578992415896E-2</v>
      </c>
      <c r="Q95">
        <v>3.9638795131485625E-2</v>
      </c>
      <c r="R95">
        <v>2.8021584756295174E-2</v>
      </c>
      <c r="S95">
        <v>3.8406497272523495E-2</v>
      </c>
      <c r="T95">
        <v>4.6348163482581126E-2</v>
      </c>
      <c r="U95">
        <v>3.1625000793112604E-2</v>
      </c>
      <c r="V95">
        <v>4.3203560770798108E-2</v>
      </c>
      <c r="W95">
        <v>4.2134837511292392E-2</v>
      </c>
      <c r="X95">
        <v>0.2605359234646058</v>
      </c>
      <c r="Y95">
        <v>6.5830584809537088E-2</v>
      </c>
      <c r="Z95">
        <v>3.5835110234777486E-2</v>
      </c>
      <c r="AA95">
        <v>4.224828093735452E-2</v>
      </c>
      <c r="AB95">
        <v>1.1994869628292739E-2</v>
      </c>
      <c r="AC95">
        <v>5.4764191789406835E-2</v>
      </c>
      <c r="AD95">
        <v>5.4781270881375854E-2</v>
      </c>
      <c r="AE95">
        <v>6.6910653914451793E-2</v>
      </c>
      <c r="AF95">
        <v>0.12417648631983154</v>
      </c>
      <c r="AG95">
        <v>0.1092485995529624</v>
      </c>
      <c r="AH95">
        <v>0.10107477727898327</v>
      </c>
      <c r="AI95">
        <v>0.11727892071488308</v>
      </c>
      <c r="AJ95">
        <v>0</v>
      </c>
      <c r="AK95">
        <v>0.1976315525041312</v>
      </c>
    </row>
    <row r="96" spans="2:37" x14ac:dyDescent="0.3">
      <c r="B96" t="s">
        <v>274</v>
      </c>
      <c r="C96">
        <v>8.4952613092409285E-3</v>
      </c>
      <c r="D96">
        <v>5.6706512973222498E-3</v>
      </c>
      <c r="E96">
        <v>5.9601321259921186E-3</v>
      </c>
      <c r="F96">
        <v>1.1828886177356885</v>
      </c>
      <c r="G96">
        <v>8.1734916661377489E-3</v>
      </c>
      <c r="H96">
        <v>6.5202468359831728E-3</v>
      </c>
      <c r="I96">
        <v>1.9439966425094689E-3</v>
      </c>
      <c r="J96">
        <v>4.8646640394939423E-3</v>
      </c>
      <c r="K96">
        <v>1.5525289644457893E-2</v>
      </c>
      <c r="L96">
        <v>5.2811277429462723E-3</v>
      </c>
      <c r="M96">
        <v>3.4386303673726607E-3</v>
      </c>
      <c r="N96">
        <v>4.5462625139457789E-3</v>
      </c>
      <c r="O96">
        <v>9.4307934775493905E-3</v>
      </c>
      <c r="P96">
        <v>6.4462502548221206E-3</v>
      </c>
      <c r="Q96">
        <v>5.7847712781484749E-3</v>
      </c>
      <c r="R96">
        <v>5.7244729371056886E-3</v>
      </c>
      <c r="S96">
        <v>1.7971282143481693E-2</v>
      </c>
      <c r="T96">
        <v>6.1132925677643314E-2</v>
      </c>
      <c r="U96">
        <v>4.4104220823851514E-3</v>
      </c>
      <c r="V96">
        <v>6.3234927803951764E-3</v>
      </c>
      <c r="W96">
        <v>5.8872042956797255E-3</v>
      </c>
      <c r="X96">
        <v>9.7267383787243492E-3</v>
      </c>
      <c r="Y96">
        <v>8.0082811645810666E-3</v>
      </c>
      <c r="Z96">
        <v>5.577231399271498E-3</v>
      </c>
      <c r="AA96">
        <v>5.497933959292026E-3</v>
      </c>
      <c r="AB96">
        <v>1.7466190437515055E-3</v>
      </c>
      <c r="AC96">
        <v>1.9402627242531303E-2</v>
      </c>
      <c r="AD96">
        <v>7.5878866436386574E-3</v>
      </c>
      <c r="AE96">
        <v>1.3261609973509276E-2</v>
      </c>
      <c r="AF96">
        <v>1.8002827980842483E-2</v>
      </c>
      <c r="AG96">
        <v>1.5112905292564446E-2</v>
      </c>
      <c r="AH96">
        <v>1.1859732327296237E-2</v>
      </c>
      <c r="AI96">
        <v>2.4595262142501847E-2</v>
      </c>
      <c r="AJ96">
        <v>0</v>
      </c>
      <c r="AK96">
        <v>2.7647612756129165E-2</v>
      </c>
    </row>
    <row r="97" spans="2:37" x14ac:dyDescent="0.3">
      <c r="B97" t="s">
        <v>275</v>
      </c>
      <c r="C97">
        <v>2.6406737970399507E-4</v>
      </c>
      <c r="D97">
        <v>4.2806202023199273E-4</v>
      </c>
      <c r="E97">
        <v>2.7713303764621833E-4</v>
      </c>
      <c r="F97">
        <v>2.7411010665848639E-4</v>
      </c>
      <c r="G97">
        <v>1.0195107530686505</v>
      </c>
      <c r="H97">
        <v>2.4240780078209692E-4</v>
      </c>
      <c r="I97">
        <v>1.0518222394773706E-4</v>
      </c>
      <c r="J97">
        <v>8.8618181406142818E-4</v>
      </c>
      <c r="K97">
        <v>3.3020739714400139E-4</v>
      </c>
      <c r="L97">
        <v>1.7907144678635189E-4</v>
      </c>
      <c r="M97">
        <v>1.4670900809480721E-4</v>
      </c>
      <c r="N97">
        <v>1.8231893827542822E-4</v>
      </c>
      <c r="O97">
        <v>1.0931453830999684E-3</v>
      </c>
      <c r="P97">
        <v>6.773933763155024E-4</v>
      </c>
      <c r="Q97">
        <v>3.8823836627075744E-4</v>
      </c>
      <c r="R97">
        <v>4.9498772534218086E-4</v>
      </c>
      <c r="S97">
        <v>1.5139017213861245E-3</v>
      </c>
      <c r="T97">
        <v>2.6061802392169878E-2</v>
      </c>
      <c r="U97">
        <v>1.7729471273357142E-4</v>
      </c>
      <c r="V97">
        <v>7.1876175837331377E-3</v>
      </c>
      <c r="W97">
        <v>2.373319897797031E-4</v>
      </c>
      <c r="X97">
        <v>4.1850299055902766E-4</v>
      </c>
      <c r="Y97">
        <v>3.2263900570273879E-4</v>
      </c>
      <c r="Z97">
        <v>2.8128151363837812E-4</v>
      </c>
      <c r="AA97">
        <v>2.2936764119555907E-4</v>
      </c>
      <c r="AB97">
        <v>7.8659614917341166E-4</v>
      </c>
      <c r="AC97">
        <v>5.0596693426393081E-4</v>
      </c>
      <c r="AD97">
        <v>3.1443471744987511E-4</v>
      </c>
      <c r="AE97">
        <v>4.3183943891058962E-4</v>
      </c>
      <c r="AF97">
        <v>7.2823309011400524E-4</v>
      </c>
      <c r="AG97">
        <v>6.9846540996242349E-4</v>
      </c>
      <c r="AH97">
        <v>6.8101558417757652E-4</v>
      </c>
      <c r="AI97">
        <v>6.7968099667861746E-4</v>
      </c>
      <c r="AJ97">
        <v>0</v>
      </c>
      <c r="AK97">
        <v>8.599248567268767E-4</v>
      </c>
    </row>
    <row r="98" spans="2:37" x14ac:dyDescent="0.3">
      <c r="B98" t="s">
        <v>276</v>
      </c>
      <c r="C98">
        <v>7.8162806640511718E-3</v>
      </c>
      <c r="D98">
        <v>6.2777282196117903E-3</v>
      </c>
      <c r="E98">
        <v>9.0499970944331147E-3</v>
      </c>
      <c r="F98">
        <v>8.3542267562602465E-3</v>
      </c>
      <c r="G98">
        <v>1.8091127927648939E-2</v>
      </c>
      <c r="H98">
        <v>1.3046550813378706</v>
      </c>
      <c r="I98">
        <v>4.5380710279970269E-3</v>
      </c>
      <c r="J98">
        <v>1.1522203634224458E-2</v>
      </c>
      <c r="K98">
        <v>8.0052671675668041E-3</v>
      </c>
      <c r="L98">
        <v>2.7647210837608498E-2</v>
      </c>
      <c r="M98">
        <v>6.5278609120309186E-3</v>
      </c>
      <c r="N98">
        <v>1.111520437642697E-2</v>
      </c>
      <c r="O98">
        <v>9.7702583247264423E-3</v>
      </c>
      <c r="P98">
        <v>7.6902218280287997E-3</v>
      </c>
      <c r="Q98">
        <v>1.0107267436768279E-2</v>
      </c>
      <c r="R98">
        <v>7.9242685133592613E-3</v>
      </c>
      <c r="S98">
        <v>9.185856598747863E-3</v>
      </c>
      <c r="T98">
        <v>1.6969844432473839E-2</v>
      </c>
      <c r="U98">
        <v>5.5923514532281926E-3</v>
      </c>
      <c r="V98">
        <v>8.1909888932435865E-3</v>
      </c>
      <c r="W98">
        <v>1.1351073763915866E-2</v>
      </c>
      <c r="X98">
        <v>9.4628113915457002E-3</v>
      </c>
      <c r="Y98">
        <v>1.0188449116238802E-2</v>
      </c>
      <c r="Z98">
        <v>9.767489026233778E-3</v>
      </c>
      <c r="AA98">
        <v>1.0743744054198064E-2</v>
      </c>
      <c r="AB98">
        <v>3.5018152813787572E-3</v>
      </c>
      <c r="AC98">
        <v>7.6968231072871464E-3</v>
      </c>
      <c r="AD98">
        <v>1.5300266672008855E-2</v>
      </c>
      <c r="AE98">
        <v>2.4465760248460321E-2</v>
      </c>
      <c r="AF98">
        <v>3.516998414307896E-2</v>
      </c>
      <c r="AG98">
        <v>8.0148300230289404E-2</v>
      </c>
      <c r="AH98">
        <v>1.6620567959043705E-2</v>
      </c>
      <c r="AI98">
        <v>3.0939863013550523E-2</v>
      </c>
      <c r="AJ98">
        <v>0</v>
      </c>
      <c r="AK98">
        <v>2.2814146049315545E-2</v>
      </c>
    </row>
    <row r="99" spans="2:37" x14ac:dyDescent="0.3">
      <c r="B99" t="s">
        <v>277</v>
      </c>
      <c r="C99">
        <v>6.9995926043079928E-2</v>
      </c>
      <c r="D99">
        <v>0.100782603996277</v>
      </c>
      <c r="E99">
        <v>7.98734593591858E-2</v>
      </c>
      <c r="F99">
        <v>5.911789674644688E-2</v>
      </c>
      <c r="G99">
        <v>0.10591516089259077</v>
      </c>
      <c r="H99">
        <v>7.760738342694927E-2</v>
      </c>
      <c r="I99">
        <v>1.0684233511335566</v>
      </c>
      <c r="J99">
        <v>7.1575713412599232E-2</v>
      </c>
      <c r="K99">
        <v>5.8176422213105636E-2</v>
      </c>
      <c r="L99">
        <v>7.8878385977531718E-2</v>
      </c>
      <c r="M99">
        <v>0.11480183124031391</v>
      </c>
      <c r="N99">
        <v>7.9289958480433173E-2</v>
      </c>
      <c r="O99">
        <v>6.7566491270738632E-2</v>
      </c>
      <c r="P99">
        <v>5.3662365869634583E-2</v>
      </c>
      <c r="Q99">
        <v>5.4700269500527789E-2</v>
      </c>
      <c r="R99">
        <v>9.1450043905671824E-2</v>
      </c>
      <c r="S99">
        <v>8.2018146760148083E-2</v>
      </c>
      <c r="T99">
        <v>6.3244127857337032E-2</v>
      </c>
      <c r="U99">
        <v>0.22141800124557323</v>
      </c>
      <c r="V99">
        <v>8.6236338403537893E-2</v>
      </c>
      <c r="W99">
        <v>7.8294518396726839E-2</v>
      </c>
      <c r="X99">
        <v>0.11578645177475144</v>
      </c>
      <c r="Y99">
        <v>0.229364520312623</v>
      </c>
      <c r="Z99">
        <v>7.7846526093600793E-2</v>
      </c>
      <c r="AA99">
        <v>8.3895319405224211E-2</v>
      </c>
      <c r="AB99">
        <v>2.5287009901592595E-2</v>
      </c>
      <c r="AC99">
        <v>0.2208788508618669</v>
      </c>
      <c r="AD99">
        <v>6.8957709705283254E-2</v>
      </c>
      <c r="AE99">
        <v>0.11662739068442814</v>
      </c>
      <c r="AF99">
        <v>0.10246031771538837</v>
      </c>
      <c r="AG99">
        <v>9.0029240618109976E-2</v>
      </c>
      <c r="AH99">
        <v>7.8994965524691638E-2</v>
      </c>
      <c r="AI99">
        <v>9.4413105206922907E-2</v>
      </c>
      <c r="AJ99">
        <v>0</v>
      </c>
      <c r="AK99">
        <v>9.5854705673941526E-2</v>
      </c>
    </row>
    <row r="100" spans="2:37" x14ac:dyDescent="0.3">
      <c r="B100" t="s">
        <v>278</v>
      </c>
      <c r="C100">
        <v>3.9594642425186323E-2</v>
      </c>
      <c r="D100">
        <v>2.7333917882783242E-2</v>
      </c>
      <c r="E100">
        <v>2.433048861064372E-2</v>
      </c>
      <c r="F100">
        <v>3.5075099710963772E-2</v>
      </c>
      <c r="G100">
        <v>3.3239298209911158E-2</v>
      </c>
      <c r="H100">
        <v>4.3158084060117445E-2</v>
      </c>
      <c r="I100">
        <v>1.9855861146330932E-2</v>
      </c>
      <c r="J100">
        <v>1.1826888772309134</v>
      </c>
      <c r="K100">
        <v>0.26939600109581435</v>
      </c>
      <c r="L100">
        <v>1.4668569018224897E-2</v>
      </c>
      <c r="M100">
        <v>1.3685156525539512E-2</v>
      </c>
      <c r="N100">
        <v>1.8591109624030634E-2</v>
      </c>
      <c r="O100">
        <v>3.2429823061921617E-2</v>
      </c>
      <c r="P100">
        <v>1.8134540220893572E-2</v>
      </c>
      <c r="Q100">
        <v>1.6216627997333234E-2</v>
      </c>
      <c r="R100">
        <v>3.6717742529705763E-2</v>
      </c>
      <c r="S100">
        <v>2.6142018074647659E-2</v>
      </c>
      <c r="T100">
        <v>4.8667355597291996E-2</v>
      </c>
      <c r="U100">
        <v>1.5613767575918515E-2</v>
      </c>
      <c r="V100">
        <v>1.7703806195656924E-2</v>
      </c>
      <c r="W100">
        <v>1.3380171603213985E-2</v>
      </c>
      <c r="X100">
        <v>2.3469340639699549E-2</v>
      </c>
      <c r="Y100">
        <v>2.2409134466945434E-2</v>
      </c>
      <c r="Z100">
        <v>1.3346721899906346E-2</v>
      </c>
      <c r="AA100">
        <v>1.3388851029067077E-2</v>
      </c>
      <c r="AB100">
        <v>5.293777667843595E-3</v>
      </c>
      <c r="AC100">
        <v>1.8992026278286573E-2</v>
      </c>
      <c r="AD100">
        <v>2.0963540927657256E-2</v>
      </c>
      <c r="AE100">
        <v>6.2358926487076499E-2</v>
      </c>
      <c r="AF100">
        <v>4.7072861567194223E-2</v>
      </c>
      <c r="AG100">
        <v>4.0363800455421713E-2</v>
      </c>
      <c r="AH100">
        <v>0.17105465708852577</v>
      </c>
      <c r="AI100">
        <v>4.7463566001314031E-2</v>
      </c>
      <c r="AJ100">
        <v>0</v>
      </c>
      <c r="AK100">
        <v>4.7062351515107195E-2</v>
      </c>
    </row>
    <row r="101" spans="2:37" x14ac:dyDescent="0.3">
      <c r="B101" t="s">
        <v>279</v>
      </c>
      <c r="C101">
        <v>6.4851592514476733E-3</v>
      </c>
      <c r="D101">
        <v>5.9364697860989479E-3</v>
      </c>
      <c r="E101">
        <v>1.0858490496281613E-2</v>
      </c>
      <c r="F101">
        <v>4.8731561787863833E-3</v>
      </c>
      <c r="G101">
        <v>8.5512091938453483E-3</v>
      </c>
      <c r="H101">
        <v>7.0325432638522695E-3</v>
      </c>
      <c r="I101">
        <v>1.6401961468705953E-3</v>
      </c>
      <c r="J101">
        <v>1.2783468776952323E-2</v>
      </c>
      <c r="K101">
        <v>1.0329432473531124</v>
      </c>
      <c r="L101">
        <v>3.7684131733681289E-3</v>
      </c>
      <c r="M101">
        <v>2.3256919616356591E-3</v>
      </c>
      <c r="N101">
        <v>5.9739332495532217E-3</v>
      </c>
      <c r="O101">
        <v>3.6541058680698325E-2</v>
      </c>
      <c r="P101">
        <v>8.745185271675289E-3</v>
      </c>
      <c r="Q101">
        <v>7.6565903535902383E-3</v>
      </c>
      <c r="R101">
        <v>8.6638164874266871E-2</v>
      </c>
      <c r="S101">
        <v>9.282082425725733E-3</v>
      </c>
      <c r="T101">
        <v>4.7382406491832833E-2</v>
      </c>
      <c r="U101">
        <v>2.3866515937014362E-3</v>
      </c>
      <c r="V101">
        <v>8.9730520649613857E-3</v>
      </c>
      <c r="W101">
        <v>4.1897535830458174E-3</v>
      </c>
      <c r="X101">
        <v>7.0301604364181322E-3</v>
      </c>
      <c r="Y101">
        <v>2.1156036233695198E-2</v>
      </c>
      <c r="Z101">
        <v>7.0242140810572338E-3</v>
      </c>
      <c r="AA101">
        <v>4.2156355237898272E-3</v>
      </c>
      <c r="AB101">
        <v>1.5003860442888456E-3</v>
      </c>
      <c r="AC101">
        <v>7.5017483311359935E-3</v>
      </c>
      <c r="AD101">
        <v>4.9945861499150045E-3</v>
      </c>
      <c r="AE101">
        <v>1.8740468113449229E-2</v>
      </c>
      <c r="AF101">
        <v>1.1657347075340045E-2</v>
      </c>
      <c r="AG101">
        <v>9.5920995021494624E-3</v>
      </c>
      <c r="AH101">
        <v>9.137836760880284E-3</v>
      </c>
      <c r="AI101">
        <v>1.2030655004349649E-2</v>
      </c>
      <c r="AJ101">
        <v>0</v>
      </c>
      <c r="AK101">
        <v>1.2075998680077528E-2</v>
      </c>
    </row>
    <row r="102" spans="2:37" x14ac:dyDescent="0.3">
      <c r="B102" t="s">
        <v>280</v>
      </c>
      <c r="C102">
        <v>5.02293741319201E-3</v>
      </c>
      <c r="D102">
        <v>7.0964076987747714E-3</v>
      </c>
      <c r="E102">
        <v>6.2258543383475118E-3</v>
      </c>
      <c r="F102">
        <v>4.9291716983763728E-3</v>
      </c>
      <c r="G102">
        <v>4.8226637599299363E-3</v>
      </c>
      <c r="H102">
        <v>4.7934358517294235E-3</v>
      </c>
      <c r="I102">
        <v>1.9504189393329437E-3</v>
      </c>
      <c r="J102">
        <v>2.2361463078543087E-2</v>
      </c>
      <c r="K102">
        <v>7.5701901337711167E-3</v>
      </c>
      <c r="L102">
        <v>1.088832062178084</v>
      </c>
      <c r="M102">
        <v>5.3053725607946356E-3</v>
      </c>
      <c r="N102">
        <v>4.9915708310665184E-3</v>
      </c>
      <c r="O102">
        <v>1.6558782821490044E-2</v>
      </c>
      <c r="P102">
        <v>6.6735429241783408E-3</v>
      </c>
      <c r="Q102">
        <v>5.2881407754049236E-3</v>
      </c>
      <c r="R102">
        <v>9.672855080248911E-3</v>
      </c>
      <c r="S102">
        <v>6.6083171721491359E-3</v>
      </c>
      <c r="T102">
        <v>1.4283117782802892E-2</v>
      </c>
      <c r="U102">
        <v>5.1676287878401625E-3</v>
      </c>
      <c r="V102">
        <v>8.3144525796803606E-2</v>
      </c>
      <c r="W102">
        <v>4.5518707178709358E-3</v>
      </c>
      <c r="X102">
        <v>9.5228603578053107E-3</v>
      </c>
      <c r="Y102">
        <v>5.6436835536422545E-3</v>
      </c>
      <c r="Z102">
        <v>5.254574008080398E-3</v>
      </c>
      <c r="AA102">
        <v>4.5800736179214593E-3</v>
      </c>
      <c r="AB102">
        <v>3.0580009075262302E-2</v>
      </c>
      <c r="AC102">
        <v>4.4162802891030634E-3</v>
      </c>
      <c r="AD102">
        <v>5.3795484831283841E-3</v>
      </c>
      <c r="AE102">
        <v>8.3001482176793158E-3</v>
      </c>
      <c r="AF102">
        <v>1.3246576003292238E-2</v>
      </c>
      <c r="AG102">
        <v>1.2869515353266959E-2</v>
      </c>
      <c r="AH102">
        <v>1.1652758192706114E-2</v>
      </c>
      <c r="AI102">
        <v>2.3011256209577526E-2</v>
      </c>
      <c r="AJ102">
        <v>0</v>
      </c>
      <c r="AK102">
        <v>1.7103247178434207E-2</v>
      </c>
    </row>
    <row r="103" spans="2:37" x14ac:dyDescent="0.3">
      <c r="B103" t="s">
        <v>281</v>
      </c>
      <c r="C103">
        <v>4.7040871189832512E-3</v>
      </c>
      <c r="D103">
        <v>1.1597541737430132E-2</v>
      </c>
      <c r="E103">
        <v>6.5160365143987755E-3</v>
      </c>
      <c r="F103">
        <v>3.6638389923060993E-3</v>
      </c>
      <c r="G103">
        <v>1.330487033266501E-2</v>
      </c>
      <c r="H103">
        <v>5.7255228902982451E-3</v>
      </c>
      <c r="I103">
        <v>3.3653791522084684E-3</v>
      </c>
      <c r="J103">
        <v>1.3656523454271863E-2</v>
      </c>
      <c r="K103">
        <v>5.0578818651537613E-3</v>
      </c>
      <c r="L103">
        <v>3.0655715363448891E-3</v>
      </c>
      <c r="M103">
        <v>1.4836349472621033</v>
      </c>
      <c r="N103">
        <v>0.56568647832511298</v>
      </c>
      <c r="O103">
        <v>0.25315043395023668</v>
      </c>
      <c r="P103">
        <v>1.4405711314585892E-2</v>
      </c>
      <c r="Q103">
        <v>4.4940880095124147E-2</v>
      </c>
      <c r="R103">
        <v>0.29515231385887547</v>
      </c>
      <c r="S103">
        <v>0.12904473007247655</v>
      </c>
      <c r="T103">
        <v>4.4425310889983471E-2</v>
      </c>
      <c r="U103">
        <v>4.1638340464782778E-3</v>
      </c>
      <c r="V103">
        <v>6.5919266483013592E-2</v>
      </c>
      <c r="W103">
        <v>3.1314648110840745E-3</v>
      </c>
      <c r="X103">
        <v>9.4873673824903155E-3</v>
      </c>
      <c r="Y103">
        <v>9.1308584504439655E-3</v>
      </c>
      <c r="Z103">
        <v>5.1267505615422669E-3</v>
      </c>
      <c r="AA103">
        <v>3.2787613725722645E-3</v>
      </c>
      <c r="AB103">
        <v>6.8837805298295699E-3</v>
      </c>
      <c r="AC103">
        <v>1.0064646087189147E-2</v>
      </c>
      <c r="AD103">
        <v>4.2555493313709853E-3</v>
      </c>
      <c r="AE103">
        <v>1.7035383143195214E-2</v>
      </c>
      <c r="AF103">
        <v>8.740124518677634E-3</v>
      </c>
      <c r="AG103">
        <v>8.5003450535876164E-3</v>
      </c>
      <c r="AH103">
        <v>7.2021228192484512E-3</v>
      </c>
      <c r="AI103">
        <v>9.4601222157732097E-3</v>
      </c>
      <c r="AJ103">
        <v>0</v>
      </c>
      <c r="AK103">
        <v>9.8990752269140607E-3</v>
      </c>
    </row>
    <row r="104" spans="2:37" x14ac:dyDescent="0.3">
      <c r="B104" t="s">
        <v>282</v>
      </c>
      <c r="C104">
        <v>4.8504323139013754E-3</v>
      </c>
      <c r="D104">
        <v>8.3842686042980754E-3</v>
      </c>
      <c r="E104">
        <v>8.7125133890648358E-3</v>
      </c>
      <c r="F104">
        <v>3.1666472775682933E-3</v>
      </c>
      <c r="G104">
        <v>1.6936987194917433E-2</v>
      </c>
      <c r="H104">
        <v>5.4248101877857726E-3</v>
      </c>
      <c r="I104">
        <v>3.9309164172603864E-3</v>
      </c>
      <c r="J104">
        <v>2.1997690758070315E-2</v>
      </c>
      <c r="K104">
        <v>6.4882590825375442E-3</v>
      </c>
      <c r="L104">
        <v>2.8908089400962057E-3</v>
      </c>
      <c r="M104">
        <v>1.9474390335426601E-2</v>
      </c>
      <c r="N104">
        <v>1.0274040055652065</v>
      </c>
      <c r="O104">
        <v>5.2405982911647074E-2</v>
      </c>
      <c r="P104">
        <v>5.1383796242537401E-3</v>
      </c>
      <c r="Q104">
        <v>1.1649620626417598E-2</v>
      </c>
      <c r="R104">
        <v>1.3129112672094951E-2</v>
      </c>
      <c r="S104">
        <v>1.3589696721351364E-2</v>
      </c>
      <c r="T104">
        <v>1.5050991653440426E-2</v>
      </c>
      <c r="U104">
        <v>4.2197479244825663E-3</v>
      </c>
      <c r="V104">
        <v>1.6993530801538276E-2</v>
      </c>
      <c r="W104">
        <v>2.5083279926022225E-3</v>
      </c>
      <c r="X104">
        <v>1.2862318342184358E-2</v>
      </c>
      <c r="Y104">
        <v>8.4782770444257714E-3</v>
      </c>
      <c r="Z104">
        <v>4.9659462367651584E-3</v>
      </c>
      <c r="AA104">
        <v>2.6406638310429828E-3</v>
      </c>
      <c r="AB104">
        <v>2.7451857473500137E-3</v>
      </c>
      <c r="AC104">
        <v>3.5042926164115572E-3</v>
      </c>
      <c r="AD104">
        <v>2.9263419516276437E-3</v>
      </c>
      <c r="AE104">
        <v>1.4149176557635241E-2</v>
      </c>
      <c r="AF104">
        <v>5.7548176262745354E-3</v>
      </c>
      <c r="AG104">
        <v>6.2130835098708819E-3</v>
      </c>
      <c r="AH104">
        <v>6.9952259163159475E-3</v>
      </c>
      <c r="AI104">
        <v>6.6102533247378685E-3</v>
      </c>
      <c r="AJ104">
        <v>0</v>
      </c>
      <c r="AK104">
        <v>6.2158554627614231E-3</v>
      </c>
    </row>
    <row r="105" spans="2:37" x14ac:dyDescent="0.3">
      <c r="B105" t="s">
        <v>283</v>
      </c>
      <c r="C105">
        <v>9.628021266740029E-4</v>
      </c>
      <c r="D105">
        <v>1.1310471100591272E-2</v>
      </c>
      <c r="E105">
        <v>7.4503347174039044E-4</v>
      </c>
      <c r="F105">
        <v>8.0045155594782791E-4</v>
      </c>
      <c r="G105">
        <v>9.6377842693116701E-3</v>
      </c>
      <c r="H105">
        <v>9.690446002794806E-4</v>
      </c>
      <c r="I105">
        <v>1.5787517811160395E-3</v>
      </c>
      <c r="J105">
        <v>1.0906078336228252E-3</v>
      </c>
      <c r="K105">
        <v>6.86717143268452E-4</v>
      </c>
      <c r="L105">
        <v>1.2818724049912448E-3</v>
      </c>
      <c r="M105">
        <v>2.0624391872610202E-3</v>
      </c>
      <c r="N105">
        <v>1.5018890751960327E-3</v>
      </c>
      <c r="O105">
        <v>1.0118717195299534</v>
      </c>
      <c r="P105">
        <v>1.0893380211337634E-3</v>
      </c>
      <c r="Q105">
        <v>4.4528572458551081E-3</v>
      </c>
      <c r="R105">
        <v>3.0142885456818716E-3</v>
      </c>
      <c r="S105">
        <v>1.1619172097568173E-2</v>
      </c>
      <c r="T105">
        <v>4.0458190602094537E-3</v>
      </c>
      <c r="U105">
        <v>1.5159471555026489E-3</v>
      </c>
      <c r="V105">
        <v>2.2563157811396686E-3</v>
      </c>
      <c r="W105">
        <v>5.4862130072306993E-4</v>
      </c>
      <c r="X105">
        <v>2.0354961200532693E-3</v>
      </c>
      <c r="Y105">
        <v>7.3237326552542869E-3</v>
      </c>
      <c r="Z105">
        <v>1.048366033957129E-3</v>
      </c>
      <c r="AA105">
        <v>5.9012188163244444E-4</v>
      </c>
      <c r="AB105">
        <v>3.4776083193552982E-4</v>
      </c>
      <c r="AC105">
        <v>4.6839302786229808E-3</v>
      </c>
      <c r="AD105">
        <v>7.6148553870470986E-4</v>
      </c>
      <c r="AE105">
        <v>3.7700680355263827E-3</v>
      </c>
      <c r="AF105">
        <v>1.2883424793505844E-3</v>
      </c>
      <c r="AG105">
        <v>1.1379687030734428E-3</v>
      </c>
      <c r="AH105">
        <v>9.7336346655473743E-4</v>
      </c>
      <c r="AI105">
        <v>3.0451305043470204E-3</v>
      </c>
      <c r="AJ105">
        <v>0</v>
      </c>
      <c r="AK105">
        <v>1.4930985505547812E-3</v>
      </c>
    </row>
    <row r="106" spans="2:37" x14ac:dyDescent="0.3">
      <c r="B106" t="s">
        <v>284</v>
      </c>
      <c r="C106">
        <v>1.0906855170775423E-2</v>
      </c>
      <c r="D106">
        <v>1.5768609075587525E-2</v>
      </c>
      <c r="E106">
        <v>8.7171120213203439E-3</v>
      </c>
      <c r="F106">
        <v>1.0898260001555931E-2</v>
      </c>
      <c r="G106">
        <v>1.1327525431258466E-2</v>
      </c>
      <c r="H106">
        <v>1.0398050669893261E-2</v>
      </c>
      <c r="I106">
        <v>4.0876412720866626E-3</v>
      </c>
      <c r="J106">
        <v>8.7422634924002283E-3</v>
      </c>
      <c r="K106">
        <v>8.4087508314494696E-3</v>
      </c>
      <c r="L106">
        <v>6.6002294696943919E-3</v>
      </c>
      <c r="M106">
        <v>7.5387325766411266E-3</v>
      </c>
      <c r="N106">
        <v>8.6166094276533458E-3</v>
      </c>
      <c r="O106">
        <v>6.3865804438844723E-2</v>
      </c>
      <c r="P106">
        <v>1.7219321018346665</v>
      </c>
      <c r="Q106">
        <v>0.61254500177608784</v>
      </c>
      <c r="R106">
        <v>0.12801164604668896</v>
      </c>
      <c r="S106">
        <v>2.1989429885714708E-2</v>
      </c>
      <c r="T106">
        <v>1.163539953416139E-2</v>
      </c>
      <c r="U106">
        <v>1.9469937162569503E-2</v>
      </c>
      <c r="V106">
        <v>1.6203760509156149E-2</v>
      </c>
      <c r="W106">
        <v>1.0850259841158623E-2</v>
      </c>
      <c r="X106">
        <v>1.2953957973709586E-2</v>
      </c>
      <c r="Y106">
        <v>5.2551133039029994E-2</v>
      </c>
      <c r="Z106">
        <v>5.2714908826471236E-2</v>
      </c>
      <c r="AA106">
        <v>1.1989559501464969E-2</v>
      </c>
      <c r="AB106">
        <v>4.1066937173746794E-3</v>
      </c>
      <c r="AC106">
        <v>1.3092622375970838E-2</v>
      </c>
      <c r="AD106">
        <v>7.6310068784627566E-2</v>
      </c>
      <c r="AE106">
        <v>2.2830450772010426E-2</v>
      </c>
      <c r="AF106">
        <v>5.0297398609060927E-2</v>
      </c>
      <c r="AG106">
        <v>2.9886400239184156E-2</v>
      </c>
      <c r="AH106">
        <v>2.9185134690375994E-2</v>
      </c>
      <c r="AI106">
        <v>9.4502965695903107E-2</v>
      </c>
      <c r="AJ106">
        <v>0</v>
      </c>
      <c r="AK106">
        <v>3.543955038613987E-2</v>
      </c>
    </row>
    <row r="107" spans="2:37" x14ac:dyDescent="0.3">
      <c r="B107" t="s">
        <v>285</v>
      </c>
      <c r="C107">
        <v>5.0781462846804107E-3</v>
      </c>
      <c r="D107">
        <v>8.5258671973957312E-3</v>
      </c>
      <c r="E107">
        <v>3.891300884387786E-3</v>
      </c>
      <c r="F107">
        <v>4.8725390999734899E-3</v>
      </c>
      <c r="G107">
        <v>4.5161589914720739E-3</v>
      </c>
      <c r="H107">
        <v>4.2147454489745093E-3</v>
      </c>
      <c r="I107">
        <v>1.8695121818095852E-3</v>
      </c>
      <c r="J107">
        <v>3.4097976095924299E-3</v>
      </c>
      <c r="K107">
        <v>3.5884664844906687E-3</v>
      </c>
      <c r="L107">
        <v>3.1269771892175166E-3</v>
      </c>
      <c r="M107">
        <v>2.859056117640966E-3</v>
      </c>
      <c r="N107">
        <v>3.338146798245057E-3</v>
      </c>
      <c r="O107">
        <v>5.6661706707175404E-3</v>
      </c>
      <c r="P107">
        <v>4.4943370051395417E-3</v>
      </c>
      <c r="Q107">
        <v>1.0107174706586632</v>
      </c>
      <c r="R107">
        <v>2.9265664143399983E-3</v>
      </c>
      <c r="S107">
        <v>5.0030451314258097E-3</v>
      </c>
      <c r="T107">
        <v>5.0812147010145092E-3</v>
      </c>
      <c r="U107">
        <v>3.4458164913861843E-3</v>
      </c>
      <c r="V107">
        <v>4.6366960634173122E-3</v>
      </c>
      <c r="W107">
        <v>3.9948159854959137E-3</v>
      </c>
      <c r="X107">
        <v>4.9733561418142235E-3</v>
      </c>
      <c r="Y107">
        <v>5.6921200872288363E-3</v>
      </c>
      <c r="Z107">
        <v>4.1851921434841229E-3</v>
      </c>
      <c r="AA107">
        <v>3.8109640262577651E-3</v>
      </c>
      <c r="AB107">
        <v>1.190476804414399E-3</v>
      </c>
      <c r="AC107">
        <v>5.911232436559939E-3</v>
      </c>
      <c r="AD107">
        <v>5.8496889539835688E-3</v>
      </c>
      <c r="AE107">
        <v>7.0107754806435279E-3</v>
      </c>
      <c r="AF107">
        <v>1.2487828855321282E-2</v>
      </c>
      <c r="AG107">
        <v>1.0910906485346539E-2</v>
      </c>
      <c r="AH107">
        <v>8.1060471354481734E-3</v>
      </c>
      <c r="AI107">
        <v>1.2323161572182389E-2</v>
      </c>
      <c r="AJ107">
        <v>0</v>
      </c>
      <c r="AK107">
        <v>2.0133342636135709E-2</v>
      </c>
    </row>
    <row r="108" spans="2:37" x14ac:dyDescent="0.3">
      <c r="B108" t="s">
        <v>286</v>
      </c>
      <c r="C108">
        <v>3.3912385580039941E-3</v>
      </c>
      <c r="D108">
        <v>2.9991537499544562E-3</v>
      </c>
      <c r="E108">
        <v>2.5659626124939958E-3</v>
      </c>
      <c r="F108">
        <v>3.2280475442185686E-3</v>
      </c>
      <c r="G108">
        <v>2.8323941742306991E-3</v>
      </c>
      <c r="H108">
        <v>2.7633061641097723E-3</v>
      </c>
      <c r="I108">
        <v>9.9087495063753688E-4</v>
      </c>
      <c r="J108">
        <v>2.1935549717223908E-3</v>
      </c>
      <c r="K108">
        <v>2.3054155409754202E-3</v>
      </c>
      <c r="L108">
        <v>1.7971162595750809E-3</v>
      </c>
      <c r="M108">
        <v>1.9699097450188471E-3</v>
      </c>
      <c r="N108">
        <v>2.2370000695658048E-3</v>
      </c>
      <c r="O108">
        <v>2.5142563068696537E-3</v>
      </c>
      <c r="P108">
        <v>2.8648527845532516E-3</v>
      </c>
      <c r="Q108">
        <v>2.6692770835705843E-3</v>
      </c>
      <c r="R108">
        <v>1.0617802883629335</v>
      </c>
      <c r="S108">
        <v>2.530030466249408E-3</v>
      </c>
      <c r="T108">
        <v>2.9889514480849122E-3</v>
      </c>
      <c r="U108">
        <v>2.4813799658194476E-3</v>
      </c>
      <c r="V108">
        <v>2.9011693604401299E-3</v>
      </c>
      <c r="W108">
        <v>2.8949172659249E-3</v>
      </c>
      <c r="X108">
        <v>3.2876200460090995E-3</v>
      </c>
      <c r="Y108">
        <v>5.5181252454491641E-3</v>
      </c>
      <c r="Z108">
        <v>2.5055060662521941E-3</v>
      </c>
      <c r="AA108">
        <v>2.5097125460333924E-3</v>
      </c>
      <c r="AB108">
        <v>7.7807252587663584E-4</v>
      </c>
      <c r="AC108">
        <v>1.1553759479107584E-2</v>
      </c>
      <c r="AD108">
        <v>3.9073404054255634E-3</v>
      </c>
      <c r="AE108">
        <v>4.3941631578881873E-3</v>
      </c>
      <c r="AF108">
        <v>8.3834209625853421E-3</v>
      </c>
      <c r="AG108">
        <v>7.2085037794175745E-3</v>
      </c>
      <c r="AH108">
        <v>5.2904543313174518E-3</v>
      </c>
      <c r="AI108">
        <v>7.4746452247573614E-3</v>
      </c>
      <c r="AJ108">
        <v>0</v>
      </c>
      <c r="AK108">
        <v>1.3193798038805427E-2</v>
      </c>
    </row>
    <row r="109" spans="2:37" x14ac:dyDescent="0.3">
      <c r="B109" t="s">
        <v>287</v>
      </c>
      <c r="C109">
        <v>3.4767818000236165E-5</v>
      </c>
      <c r="D109">
        <v>2.8457183305535493E-5</v>
      </c>
      <c r="E109">
        <v>2.7440008522857087E-5</v>
      </c>
      <c r="F109">
        <v>3.450464491956722E-5</v>
      </c>
      <c r="G109">
        <v>3.0863935216569855E-5</v>
      </c>
      <c r="H109">
        <v>4.0629854135984922E-5</v>
      </c>
      <c r="I109">
        <v>1.0514166789308498E-5</v>
      </c>
      <c r="J109">
        <v>2.9709967135686338E-5</v>
      </c>
      <c r="K109">
        <v>2.9998561544535992E-5</v>
      </c>
      <c r="L109">
        <v>1.9233102264909831E-5</v>
      </c>
      <c r="M109">
        <v>1.9524673478165866E-5</v>
      </c>
      <c r="N109">
        <v>3.3473697108597087E-5</v>
      </c>
      <c r="O109">
        <v>6.8591715974291161E-5</v>
      </c>
      <c r="P109">
        <v>3.434060322572563E-5</v>
      </c>
      <c r="Q109">
        <v>3.297886868674776E-5</v>
      </c>
      <c r="R109">
        <v>2.1247443398711178E-5</v>
      </c>
      <c r="S109">
        <v>1.3069763931910401</v>
      </c>
      <c r="T109">
        <v>3.4898152271825266E-5</v>
      </c>
      <c r="U109">
        <v>2.18845126829034E-5</v>
      </c>
      <c r="V109">
        <v>3.1141255599246879E-5</v>
      </c>
      <c r="W109">
        <v>3.5879659927411904E-5</v>
      </c>
      <c r="X109">
        <v>5.3516391361768385E-5</v>
      </c>
      <c r="Y109">
        <v>4.3720404371148438E-5</v>
      </c>
      <c r="Z109">
        <v>5.7283083244263147E-5</v>
      </c>
      <c r="AA109">
        <v>3.8005086960640342E-5</v>
      </c>
      <c r="AB109">
        <v>1.5369830000279662E-5</v>
      </c>
      <c r="AC109">
        <v>3.379080884702421E-5</v>
      </c>
      <c r="AD109">
        <v>4.2686816485855967E-5</v>
      </c>
      <c r="AE109">
        <v>7.3866763062859129E-5</v>
      </c>
      <c r="AF109">
        <v>1.0340157297668145E-4</v>
      </c>
      <c r="AG109">
        <v>7.6901995776739658E-5</v>
      </c>
      <c r="AH109">
        <v>6.0930764626308891E-5</v>
      </c>
      <c r="AI109">
        <v>8.9866120642604567E-4</v>
      </c>
      <c r="AJ109">
        <v>0</v>
      </c>
      <c r="AK109">
        <v>1.3250387943420486E-4</v>
      </c>
    </row>
    <row r="110" spans="2:37" x14ac:dyDescent="0.3">
      <c r="B110" t="s">
        <v>288</v>
      </c>
      <c r="C110">
        <v>1.6331241943771835E-3</v>
      </c>
      <c r="D110">
        <v>1.3890840752706179E-3</v>
      </c>
      <c r="E110">
        <v>1.3075827526396919E-3</v>
      </c>
      <c r="F110">
        <v>2.692320263752383E-3</v>
      </c>
      <c r="G110">
        <v>1.5149307455816492E-3</v>
      </c>
      <c r="H110">
        <v>1.9199126675996645E-3</v>
      </c>
      <c r="I110">
        <v>5.2545795119058008E-4</v>
      </c>
      <c r="J110">
        <v>1.2586733245190088E-3</v>
      </c>
      <c r="K110">
        <v>1.2889445898738286E-3</v>
      </c>
      <c r="L110">
        <v>9.4723461839577754E-4</v>
      </c>
      <c r="M110">
        <v>1.0967071160011158E-3</v>
      </c>
      <c r="N110">
        <v>1.7248499275850776E-3</v>
      </c>
      <c r="O110">
        <v>1.610018584634057E-3</v>
      </c>
      <c r="P110">
        <v>8.8331603310396276E-3</v>
      </c>
      <c r="Q110">
        <v>4.1688443018032947E-3</v>
      </c>
      <c r="R110">
        <v>2.1634757644712604E-3</v>
      </c>
      <c r="S110">
        <v>2.0569719195450789E-3</v>
      </c>
      <c r="T110">
        <v>1.0258579738903912</v>
      </c>
      <c r="U110">
        <v>1.1676290129803504E-3</v>
      </c>
      <c r="V110">
        <v>1.5689863137297525E-3</v>
      </c>
      <c r="W110">
        <v>1.7698427325857362E-3</v>
      </c>
      <c r="X110">
        <v>3.6183789222529301E-3</v>
      </c>
      <c r="Y110">
        <v>2.0706432034422978E-3</v>
      </c>
      <c r="Z110">
        <v>2.881810650160094E-3</v>
      </c>
      <c r="AA110">
        <v>1.8778179831582123E-3</v>
      </c>
      <c r="AB110">
        <v>5.3172641159893663E-4</v>
      </c>
      <c r="AC110">
        <v>1.5344301541198545E-3</v>
      </c>
      <c r="AD110">
        <v>3.9024640644361851E-3</v>
      </c>
      <c r="AE110">
        <v>3.6975164860210321E-3</v>
      </c>
      <c r="AF110">
        <v>5.3362012926614442E-3</v>
      </c>
      <c r="AG110">
        <v>6.295166347495669E-3</v>
      </c>
      <c r="AH110">
        <v>1.053404785797075E-2</v>
      </c>
      <c r="AI110">
        <v>5.8597303650773976E-3</v>
      </c>
      <c r="AJ110">
        <v>0</v>
      </c>
      <c r="AK110">
        <v>5.9357585493375045E-3</v>
      </c>
    </row>
    <row r="111" spans="2:37" x14ac:dyDescent="0.3">
      <c r="B111" t="s">
        <v>289</v>
      </c>
      <c r="C111">
        <v>3.1191181676916716E-2</v>
      </c>
      <c r="D111">
        <v>3.6841861580109089E-2</v>
      </c>
      <c r="E111">
        <v>3.7563121658698531E-2</v>
      </c>
      <c r="F111">
        <v>4.0639668623379623E-2</v>
      </c>
      <c r="G111">
        <v>7.6404507321840634E-2</v>
      </c>
      <c r="H111">
        <v>4.8310579795269377E-2</v>
      </c>
      <c r="I111">
        <v>1.2541118996301254E-2</v>
      </c>
      <c r="J111">
        <v>4.3869994570312383E-2</v>
      </c>
      <c r="K111">
        <v>3.0657058027904211E-2</v>
      </c>
      <c r="L111">
        <v>3.8903098620072595E-2</v>
      </c>
      <c r="M111">
        <v>9.1130042214200346E-2</v>
      </c>
      <c r="N111">
        <v>6.3830172691401302E-2</v>
      </c>
      <c r="O111">
        <v>4.7991348711848188E-2</v>
      </c>
      <c r="P111">
        <v>3.4080743682080743E-2</v>
      </c>
      <c r="Q111">
        <v>4.2110861915641763E-2</v>
      </c>
      <c r="R111">
        <v>5.1997776026560701E-2</v>
      </c>
      <c r="S111">
        <v>5.7922071954559978E-2</v>
      </c>
      <c r="T111">
        <v>5.5640267634775829E-2</v>
      </c>
      <c r="U111">
        <v>1.0822325544849063</v>
      </c>
      <c r="V111">
        <v>3.0341897779968419E-2</v>
      </c>
      <c r="W111">
        <v>5.0262785762535983E-2</v>
      </c>
      <c r="X111">
        <v>5.6837281285279928E-2</v>
      </c>
      <c r="Y111">
        <v>3.4886988571551494E-2</v>
      </c>
      <c r="Z111">
        <v>4.2755768149254525E-2</v>
      </c>
      <c r="AA111">
        <v>4.3011004718333475E-2</v>
      </c>
      <c r="AB111">
        <v>1.0832836137465161E-2</v>
      </c>
      <c r="AC111">
        <v>3.9001250071339977E-2</v>
      </c>
      <c r="AD111">
        <v>6.3393921269414261E-2</v>
      </c>
      <c r="AE111">
        <v>8.2342089599825363E-2</v>
      </c>
      <c r="AF111">
        <v>7.7530188611378142E-2</v>
      </c>
      <c r="AG111">
        <v>8.8313632087637511E-2</v>
      </c>
      <c r="AH111">
        <v>8.1531468109087332E-2</v>
      </c>
      <c r="AI111">
        <v>8.9044447312967664E-2</v>
      </c>
      <c r="AJ111">
        <v>0</v>
      </c>
      <c r="AK111">
        <v>7.5290193481457351E-2</v>
      </c>
    </row>
    <row r="112" spans="2:37" x14ac:dyDescent="0.3">
      <c r="B112" t="s">
        <v>290</v>
      </c>
      <c r="C112">
        <v>6.959197893899538E-3</v>
      </c>
      <c r="D112">
        <v>2.601432952522088E-2</v>
      </c>
      <c r="E112">
        <v>6.5363354186358568E-3</v>
      </c>
      <c r="F112">
        <v>7.6119650410744937E-3</v>
      </c>
      <c r="G112">
        <v>9.1242624938945773E-3</v>
      </c>
      <c r="H112">
        <v>7.7378446429023657E-3</v>
      </c>
      <c r="I112">
        <v>4.5858703999771136E-3</v>
      </c>
      <c r="J112">
        <v>6.7925434054308242E-3</v>
      </c>
      <c r="K112">
        <v>5.7340898222440935E-3</v>
      </c>
      <c r="L112">
        <v>6.1417148674140273E-3</v>
      </c>
      <c r="M112">
        <v>5.7690919263601514E-3</v>
      </c>
      <c r="N112">
        <v>5.9672337384342796E-3</v>
      </c>
      <c r="O112">
        <v>7.7653127351371316E-3</v>
      </c>
      <c r="P112">
        <v>6.4250814826451617E-3</v>
      </c>
      <c r="Q112">
        <v>8.9031307574376946E-3</v>
      </c>
      <c r="R112">
        <v>5.7577950998535599E-3</v>
      </c>
      <c r="S112">
        <v>1.3417575623962646E-2</v>
      </c>
      <c r="T112">
        <v>1.105863605166625E-2</v>
      </c>
      <c r="U112">
        <v>7.0921611639812917E-3</v>
      </c>
      <c r="V112">
        <v>1.0132701117767047</v>
      </c>
      <c r="W112">
        <v>8.174465909633527E-3</v>
      </c>
      <c r="X112">
        <v>9.2556186489462407E-3</v>
      </c>
      <c r="Y112">
        <v>1.0709949298462607E-2</v>
      </c>
      <c r="Z112">
        <v>1.3307002147450122E-2</v>
      </c>
      <c r="AA112">
        <v>9.8868416022564534E-3</v>
      </c>
      <c r="AB112">
        <v>9.1357795004602255E-2</v>
      </c>
      <c r="AC112">
        <v>6.8978185756032378E-3</v>
      </c>
      <c r="AD112">
        <v>8.0648818667301038E-3</v>
      </c>
      <c r="AE112">
        <v>1.4954818284453318E-2</v>
      </c>
      <c r="AF112">
        <v>2.9117744217399461E-2</v>
      </c>
      <c r="AG112">
        <v>3.3182743009074027E-2</v>
      </c>
      <c r="AH112">
        <v>1.3678234389719629E-2</v>
      </c>
      <c r="AI112">
        <v>2.7178826913280871E-2</v>
      </c>
      <c r="AJ112">
        <v>0</v>
      </c>
      <c r="AK112">
        <v>2.2522588157437892E-2</v>
      </c>
    </row>
    <row r="113" spans="2:37" x14ac:dyDescent="0.3">
      <c r="B113" t="s">
        <v>291</v>
      </c>
      <c r="C113">
        <v>0.10490923804899911</v>
      </c>
      <c r="D113">
        <v>8.5133807352087601E-2</v>
      </c>
      <c r="E113">
        <v>0.16662627632940827</v>
      </c>
      <c r="F113">
        <v>0.21790846799683863</v>
      </c>
      <c r="G113">
        <v>0.19737925751993254</v>
      </c>
      <c r="H113">
        <v>0.17703376255901515</v>
      </c>
      <c r="I113">
        <v>0.10099626088708541</v>
      </c>
      <c r="J113">
        <v>0.15973549018617678</v>
      </c>
      <c r="K113">
        <v>0.16438809478035818</v>
      </c>
      <c r="L113">
        <v>0.11119734131960249</v>
      </c>
      <c r="M113">
        <v>0.11690400347754283</v>
      </c>
      <c r="N113">
        <v>0.12509161734499102</v>
      </c>
      <c r="O113">
        <v>0.12546440966698158</v>
      </c>
      <c r="P113">
        <v>0.21505604447682292</v>
      </c>
      <c r="Q113">
        <v>0.19332732137567415</v>
      </c>
      <c r="R113">
        <v>0.14347300301996291</v>
      </c>
      <c r="S113">
        <v>0.11170403498748674</v>
      </c>
      <c r="T113">
        <v>0.16315475813494548</v>
      </c>
      <c r="U113">
        <v>8.1520953428684331E-2</v>
      </c>
      <c r="V113">
        <v>0.10848376181327279</v>
      </c>
      <c r="W113">
        <v>1.0803951722865808</v>
      </c>
      <c r="X113">
        <v>0.18607661458826327</v>
      </c>
      <c r="Y113">
        <v>0.13953622603334606</v>
      </c>
      <c r="Z113">
        <v>7.2258672057798776E-2</v>
      </c>
      <c r="AA113">
        <v>6.400893509829407E-2</v>
      </c>
      <c r="AB113">
        <v>2.9598140437519838E-2</v>
      </c>
      <c r="AC113">
        <v>0.14247719325146707</v>
      </c>
      <c r="AD113">
        <v>0.1009591602491518</v>
      </c>
      <c r="AE113">
        <v>0.1252563926320687</v>
      </c>
      <c r="AF113">
        <v>0.17189250696940739</v>
      </c>
      <c r="AG113">
        <v>0.1565329395883325</v>
      </c>
      <c r="AH113">
        <v>0.17135927261498135</v>
      </c>
      <c r="AI113">
        <v>0.1824688641527773</v>
      </c>
      <c r="AJ113">
        <v>0</v>
      </c>
      <c r="AK113">
        <v>0.2241985485466623</v>
      </c>
    </row>
    <row r="114" spans="2:37" x14ac:dyDescent="0.3">
      <c r="B114" t="s">
        <v>292</v>
      </c>
      <c r="C114">
        <v>1.9215794276761636E-2</v>
      </c>
      <c r="D114">
        <v>1.718776573333659E-2</v>
      </c>
      <c r="E114">
        <v>1.5717174126866598E-2</v>
      </c>
      <c r="F114">
        <v>2.0262779396975492E-2</v>
      </c>
      <c r="G114">
        <v>1.8108705535797166E-2</v>
      </c>
      <c r="H114">
        <v>1.6975915195703996E-2</v>
      </c>
      <c r="I114">
        <v>6.5692860568515119E-3</v>
      </c>
      <c r="J114">
        <v>1.8237760194508984E-2</v>
      </c>
      <c r="K114">
        <v>1.5690762704546654E-2</v>
      </c>
      <c r="L114">
        <v>1.0552065302873042E-2</v>
      </c>
      <c r="M114">
        <v>1.6904515968608029E-2</v>
      </c>
      <c r="N114">
        <v>1.5279020255208513E-2</v>
      </c>
      <c r="O114">
        <v>1.5649093617930487E-2</v>
      </c>
      <c r="P114">
        <v>1.8628496747277984E-2</v>
      </c>
      <c r="Q114">
        <v>1.7111315827920203E-2</v>
      </c>
      <c r="R114">
        <v>1.5686561505247498E-2</v>
      </c>
      <c r="S114">
        <v>1.942199499976965E-2</v>
      </c>
      <c r="T114">
        <v>2.0056718521299775E-2</v>
      </c>
      <c r="U114">
        <v>1.182880686534162E-2</v>
      </c>
      <c r="V114">
        <v>1.8187552253247141E-2</v>
      </c>
      <c r="W114">
        <v>2.6263257547830897E-2</v>
      </c>
      <c r="X114">
        <v>1.0199402938052755</v>
      </c>
      <c r="Y114">
        <v>6.3996790512157856E-2</v>
      </c>
      <c r="Z114">
        <v>1.6390919477518317E-2</v>
      </c>
      <c r="AA114">
        <v>3.9331335959199173E-2</v>
      </c>
      <c r="AB114">
        <v>7.6675235426438716E-3</v>
      </c>
      <c r="AC114">
        <v>2.8205120218953824E-2</v>
      </c>
      <c r="AD114">
        <v>3.7354676818512872E-2</v>
      </c>
      <c r="AE114">
        <v>5.4530380858581189E-2</v>
      </c>
      <c r="AF114">
        <v>5.7836000323677132E-2</v>
      </c>
      <c r="AG114">
        <v>5.3768164540312621E-2</v>
      </c>
      <c r="AH114">
        <v>4.4653006933370959E-2</v>
      </c>
      <c r="AI114">
        <v>6.565926939581064E-2</v>
      </c>
      <c r="AJ114">
        <v>0</v>
      </c>
      <c r="AK114">
        <v>6.7207972896425147E-2</v>
      </c>
    </row>
    <row r="115" spans="2:37" x14ac:dyDescent="0.3">
      <c r="B115" t="s">
        <v>293</v>
      </c>
      <c r="C115">
        <v>1.9269522481026022E-2</v>
      </c>
      <c r="D115">
        <v>1.5190449158361943E-2</v>
      </c>
      <c r="E115">
        <v>2.2982589003591208E-2</v>
      </c>
      <c r="F115">
        <v>2.7914846425652534E-2</v>
      </c>
      <c r="G115">
        <v>3.1549979671335937E-2</v>
      </c>
      <c r="H115">
        <v>2.7706427713428069E-2</v>
      </c>
      <c r="I115">
        <v>1.0697911514142518E-2</v>
      </c>
      <c r="J115">
        <v>2.2621054306835208E-2</v>
      </c>
      <c r="K115">
        <v>2.3133948313569328E-2</v>
      </c>
      <c r="L115">
        <v>1.5193726258983598E-2</v>
      </c>
      <c r="M115">
        <v>2.1989148089404567E-2</v>
      </c>
      <c r="N115">
        <v>2.1681761337698269E-2</v>
      </c>
      <c r="O115">
        <v>2.100161530466034E-2</v>
      </c>
      <c r="P115">
        <v>2.473572824880494E-2</v>
      </c>
      <c r="Q115">
        <v>2.3762439662656839E-2</v>
      </c>
      <c r="R115">
        <v>2.73215986336665E-2</v>
      </c>
      <c r="S115">
        <v>2.0419568299990126E-2</v>
      </c>
      <c r="T115">
        <v>2.3916627774725099E-2</v>
      </c>
      <c r="U115">
        <v>1.3521549622690341E-2</v>
      </c>
      <c r="V115">
        <v>1.7873491241828691E-2</v>
      </c>
      <c r="W115">
        <v>1.7250269422053797E-2</v>
      </c>
      <c r="X115">
        <v>2.4237544905060995E-2</v>
      </c>
      <c r="Y115">
        <v>1.0206526422384403</v>
      </c>
      <c r="Z115">
        <v>1.2754755994149998E-2</v>
      </c>
      <c r="AA115">
        <v>1.2117611690757609E-2</v>
      </c>
      <c r="AB115">
        <v>4.6429116991091122E-3</v>
      </c>
      <c r="AC115">
        <v>2.5774692694083265E-2</v>
      </c>
      <c r="AD115">
        <v>1.7462979780784271E-2</v>
      </c>
      <c r="AE115">
        <v>2.1746195057876175E-2</v>
      </c>
      <c r="AF115">
        <v>3.7514030524490323E-2</v>
      </c>
      <c r="AG115">
        <v>3.3864103650372443E-2</v>
      </c>
      <c r="AH115">
        <v>3.0446375203979838E-2</v>
      </c>
      <c r="AI115">
        <v>4.0796182066946032E-2</v>
      </c>
      <c r="AJ115">
        <v>0</v>
      </c>
      <c r="AK115">
        <v>5.5735533893279066E-2</v>
      </c>
    </row>
    <row r="116" spans="2:37" x14ac:dyDescent="0.3">
      <c r="B116" t="s">
        <v>294</v>
      </c>
      <c r="C116">
        <v>1.4090988833231465E-2</v>
      </c>
      <c r="D116">
        <v>1.1507258580709303E-2</v>
      </c>
      <c r="E116">
        <v>1.2444740684948573E-2</v>
      </c>
      <c r="F116">
        <v>1.7002901584231872E-2</v>
      </c>
      <c r="G116">
        <v>1.6691520753266145E-2</v>
      </c>
      <c r="H116">
        <v>1.4304114401319915E-2</v>
      </c>
      <c r="I116">
        <v>5.3792831624844949E-3</v>
      </c>
      <c r="J116">
        <v>1.1696281447429919E-2</v>
      </c>
      <c r="K116">
        <v>1.2080652006505325E-2</v>
      </c>
      <c r="L116">
        <v>8.7375966805513048E-3</v>
      </c>
      <c r="M116">
        <v>8.9305858994098864E-3</v>
      </c>
      <c r="N116">
        <v>1.0566357670650974E-2</v>
      </c>
      <c r="O116">
        <v>1.4929277042140554E-2</v>
      </c>
      <c r="P116">
        <v>1.498266990882181E-2</v>
      </c>
      <c r="Q116">
        <v>1.7677141539723301E-2</v>
      </c>
      <c r="R116">
        <v>1.0649253519303634E-2</v>
      </c>
      <c r="S116">
        <v>1.6364953766967505E-2</v>
      </c>
      <c r="T116">
        <v>1.508755847926109E-2</v>
      </c>
      <c r="U116">
        <v>9.044461123044991E-3</v>
      </c>
      <c r="V116">
        <v>1.3621747277915279E-2</v>
      </c>
      <c r="W116">
        <v>3.0035660681777251E-2</v>
      </c>
      <c r="X116">
        <v>1.5851785692759836E-2</v>
      </c>
      <c r="Y116">
        <v>1.5793777532046929E-2</v>
      </c>
      <c r="Z116">
        <v>1.0331717129395737</v>
      </c>
      <c r="AA116">
        <v>2.2485130163291456E-2</v>
      </c>
      <c r="AB116">
        <v>4.2382492345327104E-3</v>
      </c>
      <c r="AC116">
        <v>1.380857477527647E-2</v>
      </c>
      <c r="AD116">
        <v>2.232788185126991E-2</v>
      </c>
      <c r="AE116">
        <v>2.6963322084637129E-2</v>
      </c>
      <c r="AF116">
        <v>4.0540208991920311E-2</v>
      </c>
      <c r="AG116">
        <v>3.2955508471729518E-2</v>
      </c>
      <c r="AH116">
        <v>2.4718386668119333E-2</v>
      </c>
      <c r="AI116">
        <v>3.828050114466941E-2</v>
      </c>
      <c r="AJ116">
        <v>0</v>
      </c>
      <c r="AK116">
        <v>4.934186607025462E-2</v>
      </c>
    </row>
    <row r="117" spans="2:37" x14ac:dyDescent="0.3">
      <c r="B117" t="s">
        <v>295</v>
      </c>
      <c r="C117">
        <v>5.3228466012762946E-2</v>
      </c>
      <c r="D117">
        <v>4.5655866436979602E-2</v>
      </c>
      <c r="E117">
        <v>4.6809102167561373E-2</v>
      </c>
      <c r="F117">
        <v>6.3981101995463821E-2</v>
      </c>
      <c r="G117">
        <v>6.4329079938512237E-2</v>
      </c>
      <c r="H117">
        <v>5.0273541159760085E-2</v>
      </c>
      <c r="I117">
        <v>2.5124845903532974E-2</v>
      </c>
      <c r="J117">
        <v>4.6254797071283153E-2</v>
      </c>
      <c r="K117">
        <v>4.5686177915036978E-2</v>
      </c>
      <c r="L117">
        <v>3.108180096641926E-2</v>
      </c>
      <c r="M117">
        <v>4.3107703600356921E-2</v>
      </c>
      <c r="N117">
        <v>4.0953931539744436E-2</v>
      </c>
      <c r="O117">
        <v>4.7942221010557368E-2</v>
      </c>
      <c r="P117">
        <v>5.2042259457560865E-2</v>
      </c>
      <c r="Q117">
        <v>6.316795478354284E-2</v>
      </c>
      <c r="R117">
        <v>4.413078001814013E-2</v>
      </c>
      <c r="S117">
        <v>6.7424582288285184E-2</v>
      </c>
      <c r="T117">
        <v>6.3891935845763095E-2</v>
      </c>
      <c r="U117">
        <v>3.9293276004481952E-2</v>
      </c>
      <c r="V117">
        <v>5.4519468269214257E-2</v>
      </c>
      <c r="W117">
        <v>9.618964478663028E-2</v>
      </c>
      <c r="X117">
        <v>5.8192380657313497E-2</v>
      </c>
      <c r="Y117">
        <v>6.7206444361488094E-2</v>
      </c>
      <c r="Z117">
        <v>7.8722140717332481E-2</v>
      </c>
      <c r="AA117">
        <v>1.0761106601370272</v>
      </c>
      <c r="AB117">
        <v>2.4948268415855391E-2</v>
      </c>
      <c r="AC117">
        <v>5.333513003473233E-2</v>
      </c>
      <c r="AD117">
        <v>5.5180075851694675E-2</v>
      </c>
      <c r="AE117">
        <v>6.6198214267767785E-2</v>
      </c>
      <c r="AF117">
        <v>0.16100335705675325</v>
      </c>
      <c r="AG117">
        <v>9.9611488275132901E-2</v>
      </c>
      <c r="AH117">
        <v>7.5288359989692188E-2</v>
      </c>
      <c r="AI117">
        <v>0.11039828125075918</v>
      </c>
      <c r="AJ117">
        <v>0</v>
      </c>
      <c r="AK117">
        <v>0.15549135824759194</v>
      </c>
    </row>
    <row r="118" spans="2:37" x14ac:dyDescent="0.3">
      <c r="B118" t="s">
        <v>296</v>
      </c>
      <c r="C118">
        <v>4.4319515923263657E-2</v>
      </c>
      <c r="D118">
        <v>4.1610463595839156E-2</v>
      </c>
      <c r="E118">
        <v>3.5925777327906666E-2</v>
      </c>
      <c r="F118">
        <v>4.690163386864922E-2</v>
      </c>
      <c r="G118">
        <v>4.4221702605909949E-2</v>
      </c>
      <c r="H118">
        <v>4.5232064559914138E-2</v>
      </c>
      <c r="I118">
        <v>1.4029373188608758E-2</v>
      </c>
      <c r="J118">
        <v>3.4617922995586491E-2</v>
      </c>
      <c r="K118">
        <v>3.4000542542482616E-2</v>
      </c>
      <c r="L118">
        <v>2.6749981224079754E-2</v>
      </c>
      <c r="M118">
        <v>2.4658902800014579E-2</v>
      </c>
      <c r="N118">
        <v>3.372376693319068E-2</v>
      </c>
      <c r="O118">
        <v>4.080415697655413E-2</v>
      </c>
      <c r="P118">
        <v>4.2505871212515749E-2</v>
      </c>
      <c r="Q118">
        <v>4.6251702485173983E-2</v>
      </c>
      <c r="R118">
        <v>3.0083075611568977E-2</v>
      </c>
      <c r="S118">
        <v>4.6593161898545329E-2</v>
      </c>
      <c r="T118">
        <v>5.4761298550295115E-2</v>
      </c>
      <c r="U118">
        <v>2.7997079616700424E-2</v>
      </c>
      <c r="V118">
        <v>3.9585298146568748E-2</v>
      </c>
      <c r="W118">
        <v>4.9167217359981294E-2</v>
      </c>
      <c r="X118">
        <v>5.4278733624134448E-2</v>
      </c>
      <c r="Y118">
        <v>5.8162074657579985E-2</v>
      </c>
      <c r="Z118">
        <v>6.5928816289605535E-2</v>
      </c>
      <c r="AA118">
        <v>5.4667881179806616E-2</v>
      </c>
      <c r="AB118">
        <v>1.0145320811266145</v>
      </c>
      <c r="AC118">
        <v>4.7167588254783503E-2</v>
      </c>
      <c r="AD118">
        <v>5.7589296113326457E-2</v>
      </c>
      <c r="AE118">
        <v>8.4589463272009918E-2</v>
      </c>
      <c r="AF118">
        <v>0.11293062796291101</v>
      </c>
      <c r="AG118">
        <v>0.10251080468340572</v>
      </c>
      <c r="AH118">
        <v>7.3587218780677865E-2</v>
      </c>
      <c r="AI118">
        <v>0.14656630465741527</v>
      </c>
      <c r="AJ118">
        <v>0</v>
      </c>
      <c r="AK118">
        <v>0.16745257762788263</v>
      </c>
    </row>
    <row r="119" spans="2:37" x14ac:dyDescent="0.3">
      <c r="B119" t="s">
        <v>297</v>
      </c>
      <c r="C119">
        <v>3.0723055236596256E-3</v>
      </c>
      <c r="D119">
        <v>1.0514490660875734E-3</v>
      </c>
      <c r="E119">
        <v>1.8185560320511758E-3</v>
      </c>
      <c r="F119">
        <v>1.5924213863297589E-3</v>
      </c>
      <c r="G119">
        <v>3.0979431349360859E-3</v>
      </c>
      <c r="H119">
        <v>1.5839980927250562E-3</v>
      </c>
      <c r="I119">
        <v>4.5968187868199861E-4</v>
      </c>
      <c r="J119">
        <v>1.2006288794271743E-3</v>
      </c>
      <c r="K119">
        <v>1.6871486242063121E-3</v>
      </c>
      <c r="L119">
        <v>9.0033839208399752E-4</v>
      </c>
      <c r="M119">
        <v>1.0817627079770557E-3</v>
      </c>
      <c r="N119">
        <v>1.8128439775439394E-3</v>
      </c>
      <c r="O119">
        <v>1.3357400624992872E-3</v>
      </c>
      <c r="P119">
        <v>1.2024109853245465E-3</v>
      </c>
      <c r="Q119">
        <v>1.12524753347374E-3</v>
      </c>
      <c r="R119">
        <v>1.4036978070241758E-3</v>
      </c>
      <c r="S119">
        <v>2.2720860956884185E-3</v>
      </c>
      <c r="T119">
        <v>1.5942692667319594E-3</v>
      </c>
      <c r="U119">
        <v>6.7972562894621992E-4</v>
      </c>
      <c r="V119">
        <v>2.3175257596829246E-3</v>
      </c>
      <c r="W119">
        <v>2.0193570910771392E-3</v>
      </c>
      <c r="X119">
        <v>1.8021489439702955E-3</v>
      </c>
      <c r="Y119">
        <v>1.1122063659013878E-2</v>
      </c>
      <c r="Z119">
        <v>7.8669934978975141E-3</v>
      </c>
      <c r="AA119">
        <v>2.1598668577177075E-3</v>
      </c>
      <c r="AB119">
        <v>4.4053842979599207E-4</v>
      </c>
      <c r="AC119">
        <v>1.0111283984541903</v>
      </c>
      <c r="AD119">
        <v>1.7687434641432693E-3</v>
      </c>
      <c r="AE119">
        <v>2.3824692117464684E-3</v>
      </c>
      <c r="AF119">
        <v>3.1996973885330938E-3</v>
      </c>
      <c r="AG119">
        <v>3.3862405150266962E-3</v>
      </c>
      <c r="AH119">
        <v>2.4666345635477233E-3</v>
      </c>
      <c r="AI119">
        <v>3.6253295848769564E-3</v>
      </c>
      <c r="AJ119">
        <v>0</v>
      </c>
      <c r="AK119">
        <v>3.211492575167724E-3</v>
      </c>
    </row>
    <row r="120" spans="2:37" x14ac:dyDescent="0.3">
      <c r="B120" t="s">
        <v>298</v>
      </c>
      <c r="C120">
        <v>5.3220817195095615E-3</v>
      </c>
      <c r="D120">
        <v>1.3214215441971031E-2</v>
      </c>
      <c r="E120">
        <v>3.8383589102107523E-3</v>
      </c>
      <c r="F120">
        <v>3.9983239938747644E-3</v>
      </c>
      <c r="G120">
        <v>5.2482672724245222E-3</v>
      </c>
      <c r="H120">
        <v>4.0773471732798855E-3</v>
      </c>
      <c r="I120">
        <v>2.6312150332987944E-3</v>
      </c>
      <c r="J120">
        <v>3.4574870141562196E-3</v>
      </c>
      <c r="K120">
        <v>3.9239894395869442E-3</v>
      </c>
      <c r="L120">
        <v>2.8582145096446156E-3</v>
      </c>
      <c r="M120">
        <v>4.0571281402943414E-3</v>
      </c>
      <c r="N120">
        <v>3.9432474943317123E-3</v>
      </c>
      <c r="O120">
        <v>3.6712221966214076E-3</v>
      </c>
      <c r="P120">
        <v>4.3666169238430839E-3</v>
      </c>
      <c r="Q120">
        <v>3.7626033870645672E-3</v>
      </c>
      <c r="R120">
        <v>8.0159787580551256E-3</v>
      </c>
      <c r="S120">
        <v>8.3105414818786128E-3</v>
      </c>
      <c r="T120">
        <v>3.9100747603749136E-3</v>
      </c>
      <c r="U120">
        <v>2.3596535486289749E-3</v>
      </c>
      <c r="V120">
        <v>3.5140750671830588E-3</v>
      </c>
      <c r="W120">
        <v>4.6829192776835131E-3</v>
      </c>
      <c r="X120">
        <v>4.7779205992432468E-3</v>
      </c>
      <c r="Y120">
        <v>9.5710738013287597E-3</v>
      </c>
      <c r="Z120">
        <v>2.0825105769118963E-2</v>
      </c>
      <c r="AA120">
        <v>1.2983755410935702E-2</v>
      </c>
      <c r="AB120">
        <v>1.7810223051775633E-3</v>
      </c>
      <c r="AC120">
        <v>4.4023468589737668E-3</v>
      </c>
      <c r="AD120">
        <v>1.1402398102610178</v>
      </c>
      <c r="AE120">
        <v>1.6400270919585461E-2</v>
      </c>
      <c r="AF120">
        <v>2.5389753987299993E-2</v>
      </c>
      <c r="AG120">
        <v>1.8227770690642856E-2</v>
      </c>
      <c r="AH120">
        <v>9.2125390060041543E-3</v>
      </c>
      <c r="AI120">
        <v>1.8434014016806093E-2</v>
      </c>
      <c r="AJ120">
        <v>0</v>
      </c>
      <c r="AK120">
        <v>1.101820810544929E-2</v>
      </c>
    </row>
    <row r="121" spans="2:37" x14ac:dyDescent="0.3">
      <c r="B121" t="s">
        <v>299</v>
      </c>
      <c r="C121">
        <v>3.789940033093124E-2</v>
      </c>
      <c r="D121">
        <v>5.2204219553128373E-2</v>
      </c>
      <c r="E121">
        <v>2.5027230511247334E-2</v>
      </c>
      <c r="F121">
        <v>2.1648264742971688E-2</v>
      </c>
      <c r="G121">
        <v>3.4163543341601682E-2</v>
      </c>
      <c r="H121">
        <v>2.0583754079970842E-2</v>
      </c>
      <c r="I121">
        <v>1.0449098400361255E-2</v>
      </c>
      <c r="J121">
        <v>2.0223721074710366E-2</v>
      </c>
      <c r="K121">
        <v>2.9878433407579463E-2</v>
      </c>
      <c r="L121">
        <v>1.3609217562997286E-2</v>
      </c>
      <c r="M121">
        <v>1.3039245061014181E-2</v>
      </c>
      <c r="N121">
        <v>1.5367013496085317E-2</v>
      </c>
      <c r="O121">
        <v>1.7349631095076083E-2</v>
      </c>
      <c r="P121">
        <v>2.1574237153050686E-2</v>
      </c>
      <c r="Q121">
        <v>1.7069995701295072E-2</v>
      </c>
      <c r="R121">
        <v>1.9787531196853666E-2</v>
      </c>
      <c r="S121">
        <v>3.6481363532434391E-2</v>
      </c>
      <c r="T121">
        <v>1.8869625253374375E-2</v>
      </c>
      <c r="U121">
        <v>1.0124342019383181E-2</v>
      </c>
      <c r="V121">
        <v>2.2558185690284838E-2</v>
      </c>
      <c r="W121">
        <v>2.1152413297127786E-2</v>
      </c>
      <c r="X121">
        <v>2.8635564681855102E-2</v>
      </c>
      <c r="Y121">
        <v>2.7266533219549201E-2</v>
      </c>
      <c r="Z121">
        <v>3.3413566714929926E-2</v>
      </c>
      <c r="AA121">
        <v>3.410052029430849E-2</v>
      </c>
      <c r="AB121">
        <v>9.0887563905281757E-3</v>
      </c>
      <c r="AC121">
        <v>1.8544805240490604E-2</v>
      </c>
      <c r="AD121">
        <v>3.545653453876918E-2</v>
      </c>
      <c r="AE121">
        <v>1.0560789551845973</v>
      </c>
      <c r="AF121">
        <v>6.4926671265249772E-2</v>
      </c>
      <c r="AG121">
        <v>4.4626049139039212E-2</v>
      </c>
      <c r="AH121">
        <v>2.5335319926501027E-2</v>
      </c>
      <c r="AI121">
        <v>6.4276993656489131E-2</v>
      </c>
      <c r="AJ121">
        <v>0</v>
      </c>
      <c r="AK121">
        <v>4.1447399937585151E-2</v>
      </c>
    </row>
    <row r="122" spans="2:37" x14ac:dyDescent="0.3">
      <c r="B122" t="s">
        <v>300</v>
      </c>
      <c r="C122">
        <v>3.5182838331931553E-2</v>
      </c>
      <c r="D122">
        <v>2.7300419329135833E-2</v>
      </c>
      <c r="E122">
        <v>2.6316551503409173E-2</v>
      </c>
      <c r="F122">
        <v>3.3340456450851541E-2</v>
      </c>
      <c r="G122">
        <v>2.8608736095859292E-2</v>
      </c>
      <c r="H122">
        <v>2.8473772529612931E-2</v>
      </c>
      <c r="I122">
        <v>9.4391321950313897E-3</v>
      </c>
      <c r="J122">
        <v>2.2385138841513819E-2</v>
      </c>
      <c r="K122">
        <v>2.3824060024901377E-2</v>
      </c>
      <c r="L122">
        <v>1.8126966106547564E-2</v>
      </c>
      <c r="M122">
        <v>1.6777624356555901E-2</v>
      </c>
      <c r="N122">
        <v>2.173402308180989E-2</v>
      </c>
      <c r="O122">
        <v>2.5324802001980538E-2</v>
      </c>
      <c r="P122">
        <v>2.9559064736459695E-2</v>
      </c>
      <c r="Q122">
        <v>2.767184576454796E-2</v>
      </c>
      <c r="R122">
        <v>1.8077293669673689E-2</v>
      </c>
      <c r="S122">
        <v>2.9181413222841512E-2</v>
      </c>
      <c r="T122">
        <v>3.0504099065328832E-2</v>
      </c>
      <c r="U122">
        <v>2.2268444514676071E-2</v>
      </c>
      <c r="V122">
        <v>3.0134357240138857E-2</v>
      </c>
      <c r="W122">
        <v>2.7842069791529069E-2</v>
      </c>
      <c r="X122">
        <v>3.4682767013874231E-2</v>
      </c>
      <c r="Y122">
        <v>3.3066438750881319E-2</v>
      </c>
      <c r="Z122">
        <v>2.5728374931110881E-2</v>
      </c>
      <c r="AA122">
        <v>2.6402179522889934E-2</v>
      </c>
      <c r="AB122">
        <v>8.1277950045714267E-3</v>
      </c>
      <c r="AC122">
        <v>2.7640844687283391E-2</v>
      </c>
      <c r="AD122">
        <v>3.515624526711808E-2</v>
      </c>
      <c r="AE122">
        <v>4.0809815941287457E-2</v>
      </c>
      <c r="AF122">
        <v>1.0858678062200429</v>
      </c>
      <c r="AG122">
        <v>7.4986574363288927E-2</v>
      </c>
      <c r="AH122">
        <v>5.6189108482589414E-2</v>
      </c>
      <c r="AI122">
        <v>0.10402268623200907</v>
      </c>
      <c r="AJ122">
        <v>0</v>
      </c>
      <c r="AK122">
        <v>0.14191219984339332</v>
      </c>
    </row>
    <row r="123" spans="2:37" x14ac:dyDescent="0.3">
      <c r="B123" t="s">
        <v>301</v>
      </c>
      <c r="C123">
        <v>3.4273864475350961E-2</v>
      </c>
      <c r="D123">
        <v>2.6876939789003729E-2</v>
      </c>
      <c r="E123">
        <v>2.5612187700594584E-2</v>
      </c>
      <c r="F123">
        <v>3.2553914324502574E-2</v>
      </c>
      <c r="G123">
        <v>2.7901158360043164E-2</v>
      </c>
      <c r="H123">
        <v>2.7468363750408859E-2</v>
      </c>
      <c r="I123">
        <v>9.2095944083746221E-3</v>
      </c>
      <c r="J123">
        <v>2.1678493064647246E-2</v>
      </c>
      <c r="K123">
        <v>2.3132436519743754E-2</v>
      </c>
      <c r="L123">
        <v>1.8266614414807956E-2</v>
      </c>
      <c r="M123">
        <v>1.6292533280774169E-2</v>
      </c>
      <c r="N123">
        <v>2.0917744627307052E-2</v>
      </c>
      <c r="O123">
        <v>2.4489316924533964E-2</v>
      </c>
      <c r="P123">
        <v>2.9005981674713226E-2</v>
      </c>
      <c r="Q123">
        <v>2.696224682731007E-2</v>
      </c>
      <c r="R123">
        <v>2.0478607365910003E-2</v>
      </c>
      <c r="S123">
        <v>2.6422996241761577E-2</v>
      </c>
      <c r="T123">
        <v>3.1041893870947988E-2</v>
      </c>
      <c r="U123">
        <v>2.1620013740937388E-2</v>
      </c>
      <c r="V123">
        <v>2.9332252014783202E-2</v>
      </c>
      <c r="W123">
        <v>2.7087239793097614E-2</v>
      </c>
      <c r="X123">
        <v>3.3388424833539494E-2</v>
      </c>
      <c r="Y123">
        <v>3.2023195425982545E-2</v>
      </c>
      <c r="Z123">
        <v>3.292599286413047E-2</v>
      </c>
      <c r="AA123">
        <v>2.5883369010441738E-2</v>
      </c>
      <c r="AB123">
        <v>8.8954943936537974E-3</v>
      </c>
      <c r="AC123">
        <v>2.7248675865312662E-2</v>
      </c>
      <c r="AD123">
        <v>3.7198788620170474E-2</v>
      </c>
      <c r="AE123">
        <v>4.4838833792912071E-2</v>
      </c>
      <c r="AF123">
        <v>0.16875290428625747</v>
      </c>
      <c r="AG123">
        <v>1.0728960616778123</v>
      </c>
      <c r="AH123">
        <v>5.8615315587954596E-2</v>
      </c>
      <c r="AI123">
        <v>8.542352224671497E-2</v>
      </c>
      <c r="AJ123">
        <v>0</v>
      </c>
      <c r="AK123">
        <v>0.13761599366337313</v>
      </c>
    </row>
    <row r="124" spans="2:37" x14ac:dyDescent="0.3">
      <c r="B124" t="s">
        <v>302</v>
      </c>
      <c r="C124">
        <v>1.8012248962615458E-2</v>
      </c>
      <c r="D124">
        <v>1.4255832309447821E-2</v>
      </c>
      <c r="E124">
        <v>1.2654618244047759E-2</v>
      </c>
      <c r="F124">
        <v>1.5149833302012425E-2</v>
      </c>
      <c r="G124">
        <v>1.4030465679315719E-2</v>
      </c>
      <c r="H124">
        <v>1.3262888880233741E-2</v>
      </c>
      <c r="I124">
        <v>4.4670722950751057E-3</v>
      </c>
      <c r="J124">
        <v>1.0364784805324942E-2</v>
      </c>
      <c r="K124">
        <v>1.1041109654287236E-2</v>
      </c>
      <c r="L124">
        <v>8.2119868184414128E-3</v>
      </c>
      <c r="M124">
        <v>7.598149657379441E-3</v>
      </c>
      <c r="N124">
        <v>9.835843909677823E-3</v>
      </c>
      <c r="O124">
        <v>1.1415317823931877E-2</v>
      </c>
      <c r="P124">
        <v>1.3738268520158092E-2</v>
      </c>
      <c r="Q124">
        <v>1.2551674760631669E-2</v>
      </c>
      <c r="R124">
        <v>8.3719790754075239E-3</v>
      </c>
      <c r="S124">
        <v>1.4372922755380615E-2</v>
      </c>
      <c r="T124">
        <v>1.4297089895095271E-2</v>
      </c>
      <c r="U124">
        <v>9.8416697485076855E-3</v>
      </c>
      <c r="V124">
        <v>1.3490190710790729E-2</v>
      </c>
      <c r="W124">
        <v>1.2610680509277127E-2</v>
      </c>
      <c r="X124">
        <v>1.5989725577142167E-2</v>
      </c>
      <c r="Y124">
        <v>1.5382135494276274E-2</v>
      </c>
      <c r="Z124">
        <v>1.3230913845700638E-2</v>
      </c>
      <c r="AA124">
        <v>1.352424551445496E-2</v>
      </c>
      <c r="AB124">
        <v>5.3279242741086346E-3</v>
      </c>
      <c r="AC124">
        <v>1.7288548230102698E-2</v>
      </c>
      <c r="AD124">
        <v>2.1603385524164697E-2</v>
      </c>
      <c r="AE124">
        <v>3.5514088405083126E-2</v>
      </c>
      <c r="AF124">
        <v>0.10725738991421029</v>
      </c>
      <c r="AG124">
        <v>5.001457957602002E-2</v>
      </c>
      <c r="AH124">
        <v>1.0278813017308401</v>
      </c>
      <c r="AI124">
        <v>5.384115443708988E-2</v>
      </c>
      <c r="AJ124">
        <v>0</v>
      </c>
      <c r="AK124">
        <v>6.1839463511536019E-2</v>
      </c>
    </row>
    <row r="125" spans="2:37" x14ac:dyDescent="0.3">
      <c r="B125" t="s">
        <v>303</v>
      </c>
      <c r="C125">
        <v>2.2268928478115083E-2</v>
      </c>
      <c r="D125">
        <v>1.8792191331938699E-2</v>
      </c>
      <c r="E125">
        <v>1.8583319976108421E-2</v>
      </c>
      <c r="F125">
        <v>2.3201369433846403E-2</v>
      </c>
      <c r="G125">
        <v>2.1194417175741002E-2</v>
      </c>
      <c r="H125">
        <v>3.4805408715888414E-2</v>
      </c>
      <c r="I125">
        <v>7.5097796280281029E-3</v>
      </c>
      <c r="J125">
        <v>2.4348003667739E-2</v>
      </c>
      <c r="K125">
        <v>2.3755276873979912E-2</v>
      </c>
      <c r="L125">
        <v>1.3212352366482482E-2</v>
      </c>
      <c r="M125">
        <v>1.450579745344798E-2</v>
      </c>
      <c r="N125">
        <v>2.9840620038289235E-2</v>
      </c>
      <c r="O125">
        <v>2.9086160448587112E-2</v>
      </c>
      <c r="P125">
        <v>2.5592718427839532E-2</v>
      </c>
      <c r="Q125">
        <v>2.4920946682856524E-2</v>
      </c>
      <c r="R125">
        <v>1.5876521805355554E-2</v>
      </c>
      <c r="S125">
        <v>0.16203324486569015</v>
      </c>
      <c r="T125">
        <v>2.5553129870379127E-2</v>
      </c>
      <c r="U125">
        <v>1.3891001633590749E-2</v>
      </c>
      <c r="V125">
        <v>2.0840347171564046E-2</v>
      </c>
      <c r="W125">
        <v>2.8877680444546423E-2</v>
      </c>
      <c r="X125">
        <v>4.7769347550572612E-2</v>
      </c>
      <c r="Y125">
        <v>3.548572150271518E-2</v>
      </c>
      <c r="Z125">
        <v>5.9092590263330684E-2</v>
      </c>
      <c r="AA125">
        <v>3.2732281025259671E-2</v>
      </c>
      <c r="AB125">
        <v>1.5002352546552404E-2</v>
      </c>
      <c r="AC125">
        <v>2.6023466134684588E-2</v>
      </c>
      <c r="AD125">
        <v>3.2941052842786568E-2</v>
      </c>
      <c r="AE125">
        <v>7.0792883623820704E-2</v>
      </c>
      <c r="AF125">
        <v>7.9327849307486611E-2</v>
      </c>
      <c r="AG125">
        <v>5.1267462974502659E-2</v>
      </c>
      <c r="AH125">
        <v>4.2854821161551128E-2</v>
      </c>
      <c r="AI125">
        <v>1.1356233126080506</v>
      </c>
      <c r="AJ125">
        <v>0</v>
      </c>
      <c r="AK125">
        <v>7.9534349757498526E-2</v>
      </c>
    </row>
    <row r="126" spans="2:37" x14ac:dyDescent="0.3">
      <c r="B126" t="s">
        <v>304</v>
      </c>
      <c r="C126">
        <v>0</v>
      </c>
      <c r="D126">
        <v>0</v>
      </c>
      <c r="E126">
        <v>0</v>
      </c>
      <c r="F126">
        <v>0</v>
      </c>
      <c r="G126">
        <v>0</v>
      </c>
      <c r="H126">
        <v>0</v>
      </c>
      <c r="I126">
        <v>0</v>
      </c>
      <c r="J126">
        <v>0</v>
      </c>
      <c r="K126">
        <v>0</v>
      </c>
      <c r="L126">
        <v>0</v>
      </c>
      <c r="M126">
        <v>0</v>
      </c>
      <c r="N126">
        <v>0</v>
      </c>
      <c r="O126">
        <v>0</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1</v>
      </c>
      <c r="AK126">
        <v>0</v>
      </c>
    </row>
    <row r="127" spans="2:37" x14ac:dyDescent="0.3">
      <c r="B127" t="s">
        <v>575</v>
      </c>
      <c r="C127">
        <v>0.3413076356900564</v>
      </c>
      <c r="D127">
        <v>0.26447074331665382</v>
      </c>
      <c r="E127">
        <v>0.25482508179081004</v>
      </c>
      <c r="F127">
        <v>0.32292164633343579</v>
      </c>
      <c r="G127">
        <v>0.27677781129773676</v>
      </c>
      <c r="H127">
        <v>0.27211977382917235</v>
      </c>
      <c r="I127">
        <v>9.119335409754574E-2</v>
      </c>
      <c r="J127">
        <v>0.21466870183368963</v>
      </c>
      <c r="K127">
        <v>0.22899523388460977</v>
      </c>
      <c r="L127">
        <v>0.17542397946284899</v>
      </c>
      <c r="M127">
        <v>0.16180899272289614</v>
      </c>
      <c r="N127">
        <v>0.20690854503296935</v>
      </c>
      <c r="O127">
        <v>0.24248273788481153</v>
      </c>
      <c r="P127">
        <v>0.2850686084600022</v>
      </c>
      <c r="Q127">
        <v>0.26663294547277094</v>
      </c>
      <c r="R127">
        <v>0.17428303485849406</v>
      </c>
      <c r="S127">
        <v>0.24798700782398087</v>
      </c>
      <c r="T127">
        <v>0.2943922859330137</v>
      </c>
      <c r="U127">
        <v>0.21607532114922506</v>
      </c>
      <c r="V127">
        <v>0.2919004829438665</v>
      </c>
      <c r="W127">
        <v>0.26734320918787496</v>
      </c>
      <c r="X127">
        <v>0.33014424370118522</v>
      </c>
      <c r="Y127">
        <v>0.31721749162906021</v>
      </c>
      <c r="Z127">
        <v>0.23912369967036115</v>
      </c>
      <c r="AA127">
        <v>0.25220960124352465</v>
      </c>
      <c r="AB127">
        <v>7.6437249318995898E-2</v>
      </c>
      <c r="AC127">
        <v>0.26605784249635689</v>
      </c>
      <c r="AD127">
        <v>0.33843621810637975</v>
      </c>
      <c r="AE127">
        <v>0.38490151933597161</v>
      </c>
      <c r="AF127">
        <v>0.82689387335901654</v>
      </c>
      <c r="AG127">
        <v>0.72651218475143597</v>
      </c>
      <c r="AH127">
        <v>0.54330641975372851</v>
      </c>
      <c r="AI127">
        <v>0.747560194397899</v>
      </c>
      <c r="AJ127">
        <v>0</v>
      </c>
      <c r="AK127">
        <v>1.3792014947754028</v>
      </c>
    </row>
    <row r="130" spans="2:2" x14ac:dyDescent="0.3">
      <c r="B130" t="s">
        <v>576</v>
      </c>
    </row>
    <row r="132" spans="2:2" x14ac:dyDescent="0.3">
      <c r="B132" t="s">
        <v>357</v>
      </c>
    </row>
    <row r="133" spans="2:2" x14ac:dyDescent="0.3">
      <c r="B133" t="s">
        <v>353</v>
      </c>
    </row>
  </sheetData>
  <sheetProtection password="DFD3" sheet="1" objects="1" scenario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B1:AP226"/>
  <sheetViews>
    <sheetView workbookViewId="0">
      <selection activeCell="F6" sqref="F6"/>
    </sheetView>
  </sheetViews>
  <sheetFormatPr defaultColWidth="8.77734375" defaultRowHeight="14.4" x14ac:dyDescent="0.3"/>
  <cols>
    <col min="2" max="2" width="29.6640625" customWidth="1"/>
    <col min="39" max="39" width="41" customWidth="1"/>
  </cols>
  <sheetData>
    <row r="1" spans="2:42" x14ac:dyDescent="0.3">
      <c r="B1" t="s">
        <v>109</v>
      </c>
      <c r="D1" t="s">
        <v>314</v>
      </c>
    </row>
    <row r="11" spans="2:42" x14ac:dyDescent="0.3">
      <c r="B11" t="s">
        <v>74</v>
      </c>
    </row>
    <row r="12" spans="2:42" x14ac:dyDescent="0.3">
      <c r="C12" t="s">
        <v>928</v>
      </c>
      <c r="D12" t="s">
        <v>929</v>
      </c>
      <c r="E12" t="s">
        <v>930</v>
      </c>
      <c r="F12" t="s">
        <v>931</v>
      </c>
      <c r="G12" t="s">
        <v>932</v>
      </c>
      <c r="H12" t="s">
        <v>933</v>
      </c>
      <c r="I12" t="s">
        <v>934</v>
      </c>
      <c r="J12" t="s">
        <v>935</v>
      </c>
      <c r="K12" t="s">
        <v>936</v>
      </c>
      <c r="L12" t="s">
        <v>937</v>
      </c>
      <c r="M12" t="s">
        <v>938</v>
      </c>
      <c r="N12" t="s">
        <v>939</v>
      </c>
      <c r="O12" t="s">
        <v>940</v>
      </c>
      <c r="P12" t="s">
        <v>941</v>
      </c>
      <c r="Q12" t="s">
        <v>942</v>
      </c>
      <c r="R12" t="s">
        <v>943</v>
      </c>
      <c r="S12" t="s">
        <v>944</v>
      </c>
      <c r="T12" t="s">
        <v>945</v>
      </c>
      <c r="U12" t="s">
        <v>946</v>
      </c>
      <c r="V12" t="s">
        <v>947</v>
      </c>
      <c r="W12" t="s">
        <v>948</v>
      </c>
      <c r="X12" t="s">
        <v>949</v>
      </c>
      <c r="Y12" t="s">
        <v>950</v>
      </c>
      <c r="Z12" t="s">
        <v>951</v>
      </c>
      <c r="AA12" t="s">
        <v>952</v>
      </c>
      <c r="AB12" t="s">
        <v>953</v>
      </c>
      <c r="AC12" t="s">
        <v>954</v>
      </c>
      <c r="AD12" t="s">
        <v>955</v>
      </c>
      <c r="AE12" t="s">
        <v>956</v>
      </c>
      <c r="AF12" t="s">
        <v>957</v>
      </c>
      <c r="AG12" t="s">
        <v>958</v>
      </c>
      <c r="AH12" t="s">
        <v>959</v>
      </c>
      <c r="AI12" t="s">
        <v>960</v>
      </c>
      <c r="AJ12" t="s">
        <v>961</v>
      </c>
      <c r="AK12" t="s">
        <v>108</v>
      </c>
      <c r="AN12" t="s">
        <v>354</v>
      </c>
      <c r="AO12" t="s">
        <v>355</v>
      </c>
      <c r="AP12" t="s">
        <v>356</v>
      </c>
    </row>
    <row r="13" spans="2:42" x14ac:dyDescent="0.3">
      <c r="B13" t="s">
        <v>928</v>
      </c>
      <c r="C13">
        <v>3.8155010633897542E-2</v>
      </c>
      <c r="D13">
        <v>0</v>
      </c>
      <c r="E13">
        <v>0.30794423565591855</v>
      </c>
      <c r="F13">
        <v>1.9043904705794493E-2</v>
      </c>
      <c r="G13">
        <v>0.10456845347217129</v>
      </c>
      <c r="H13">
        <v>3.3692982343334061E-3</v>
      </c>
      <c r="I13">
        <v>0</v>
      </c>
      <c r="J13">
        <v>2.5185479268504504E-3</v>
      </c>
      <c r="K13">
        <v>2.9092832583972497E-3</v>
      </c>
      <c r="L13">
        <v>7.6838357708167908E-5</v>
      </c>
      <c r="M13">
        <v>0</v>
      </c>
      <c r="N13">
        <v>0</v>
      </c>
      <c r="O13">
        <v>0</v>
      </c>
      <c r="P13">
        <v>0</v>
      </c>
      <c r="Q13">
        <v>0</v>
      </c>
      <c r="R13">
        <v>0</v>
      </c>
      <c r="S13">
        <v>0</v>
      </c>
      <c r="T13">
        <v>5.0918698210640082E-3</v>
      </c>
      <c r="U13">
        <v>0</v>
      </c>
      <c r="V13">
        <v>4.544696224450466E-3</v>
      </c>
      <c r="W13">
        <v>0</v>
      </c>
      <c r="X13">
        <v>6.5588314991739727E-2</v>
      </c>
      <c r="Y13">
        <v>0</v>
      </c>
      <c r="Z13">
        <v>0</v>
      </c>
      <c r="AA13">
        <v>0</v>
      </c>
      <c r="AB13">
        <v>0</v>
      </c>
      <c r="AC13">
        <v>0</v>
      </c>
      <c r="AD13">
        <v>4.1949828005705173E-5</v>
      </c>
      <c r="AE13">
        <v>0</v>
      </c>
      <c r="AF13">
        <v>2.7121354222721054E-3</v>
      </c>
      <c r="AG13">
        <v>0</v>
      </c>
      <c r="AH13">
        <v>0</v>
      </c>
      <c r="AI13">
        <v>1.4486555097197886E-4</v>
      </c>
      <c r="AJ13">
        <v>0</v>
      </c>
      <c r="AK13">
        <v>3.0492081987079856E-2</v>
      </c>
      <c r="AM13" t="s">
        <v>271</v>
      </c>
      <c r="AN13">
        <f t="array" ref="AN13:AN46">TRANSPOSE(C48:AJ48)</f>
        <v>0.69230092790119757</v>
      </c>
      <c r="AO13">
        <f t="array" ref="AO13:AO46">TRANSPOSE(C49:AJ49)</f>
        <v>0.26400767775990064</v>
      </c>
      <c r="AP13">
        <f t="array" ref="AP13:AP46">TRANSPOSE(C133:AJ133)</f>
        <v>4894.76</v>
      </c>
    </row>
    <row r="14" spans="2:42" x14ac:dyDescent="0.3">
      <c r="B14" t="s">
        <v>929</v>
      </c>
      <c r="C14">
        <v>2.5729798037370092E-4</v>
      </c>
      <c r="D14">
        <v>9.6696612792297118E-2</v>
      </c>
      <c r="E14">
        <v>1.693277525631437E-3</v>
      </c>
      <c r="F14">
        <v>1.6927915294039546E-3</v>
      </c>
      <c r="G14">
        <v>1.026618757791303E-3</v>
      </c>
      <c r="H14">
        <v>4.3980915883283398E-3</v>
      </c>
      <c r="I14">
        <v>0.36320595401799716</v>
      </c>
      <c r="J14">
        <v>1.0669710429021612E-2</v>
      </c>
      <c r="K14">
        <v>5.4785204216571584E-4</v>
      </c>
      <c r="L14">
        <v>0.12003432113310963</v>
      </c>
      <c r="M14">
        <v>0.359234985544785</v>
      </c>
      <c r="N14">
        <v>6.1666562323921615E-3</v>
      </c>
      <c r="O14">
        <v>3.0612244897959182E-3</v>
      </c>
      <c r="P14">
        <v>1.103448275862069E-3</v>
      </c>
      <c r="Q14">
        <v>2.0251455573369339E-3</v>
      </c>
      <c r="R14">
        <v>4.664151391818425E-3</v>
      </c>
      <c r="S14">
        <v>2.7493298508488554E-3</v>
      </c>
      <c r="T14">
        <v>6.6770745766782753E-3</v>
      </c>
      <c r="U14">
        <v>7.0092040581529125E-2</v>
      </c>
      <c r="V14">
        <v>4.4093141343887768E-2</v>
      </c>
      <c r="W14">
        <v>0</v>
      </c>
      <c r="X14">
        <v>0</v>
      </c>
      <c r="Y14">
        <v>6.9985536322493349E-5</v>
      </c>
      <c r="Z14">
        <v>0</v>
      </c>
      <c r="AA14">
        <v>0</v>
      </c>
      <c r="AB14">
        <v>0</v>
      </c>
      <c r="AC14">
        <v>1.0374520178441748E-4</v>
      </c>
      <c r="AD14">
        <v>5.2437285007131472E-4</v>
      </c>
      <c r="AE14">
        <v>0</v>
      </c>
      <c r="AF14">
        <v>0</v>
      </c>
      <c r="AG14">
        <v>0</v>
      </c>
      <c r="AH14">
        <v>0</v>
      </c>
      <c r="AI14">
        <v>0</v>
      </c>
      <c r="AJ14">
        <v>0</v>
      </c>
      <c r="AK14">
        <v>0</v>
      </c>
      <c r="AM14" t="s">
        <v>272</v>
      </c>
      <c r="AN14">
        <v>0.81888325309491061</v>
      </c>
      <c r="AO14">
        <v>8.2942704915881474E-2</v>
      </c>
      <c r="AP14">
        <v>10487.331818181818</v>
      </c>
    </row>
    <row r="15" spans="2:42" x14ac:dyDescent="0.3">
      <c r="B15" t="s">
        <v>930</v>
      </c>
      <c r="C15">
        <v>7.7505316948771635E-2</v>
      </c>
      <c r="D15">
        <v>0</v>
      </c>
      <c r="E15">
        <v>0.12620143731156772</v>
      </c>
      <c r="F15">
        <v>1.7774311058741523E-2</v>
      </c>
      <c r="G15">
        <v>8.5795996186844598E-3</v>
      </c>
      <c r="H15">
        <v>3.4464577358830259E-3</v>
      </c>
      <c r="I15">
        <v>1.8093652746616485E-5</v>
      </c>
      <c r="J15">
        <v>2.9540209920349371E-2</v>
      </c>
      <c r="K15">
        <v>3.2115464540748861E-4</v>
      </c>
      <c r="L15">
        <v>0</v>
      </c>
      <c r="M15">
        <v>3.9244927593108585E-5</v>
      </c>
      <c r="N15">
        <v>0</v>
      </c>
      <c r="O15">
        <v>0</v>
      </c>
      <c r="P15">
        <v>0</v>
      </c>
      <c r="Q15">
        <v>0</v>
      </c>
      <c r="R15">
        <v>0</v>
      </c>
      <c r="S15">
        <v>0</v>
      </c>
      <c r="T15">
        <v>1.4410952323766061E-3</v>
      </c>
      <c r="U15">
        <v>0</v>
      </c>
      <c r="V15">
        <v>0</v>
      </c>
      <c r="W15">
        <v>4.0846023256704486E-4</v>
      </c>
      <c r="X15">
        <v>0.22821516918262633</v>
      </c>
      <c r="Y15">
        <v>1.566342955789137E-4</v>
      </c>
      <c r="Z15">
        <v>1.3790820829655783E-4</v>
      </c>
      <c r="AA15">
        <v>4.152626319864693E-4</v>
      </c>
      <c r="AB15">
        <v>4.4652977666641477E-5</v>
      </c>
      <c r="AC15">
        <v>0</v>
      </c>
      <c r="AD15">
        <v>0</v>
      </c>
      <c r="AE15">
        <v>9.5885559289237495E-4</v>
      </c>
      <c r="AF15">
        <v>1.0537968358420073E-2</v>
      </c>
      <c r="AG15">
        <v>6.8252218197091414E-5</v>
      </c>
      <c r="AH15">
        <v>1.0557197786322316E-4</v>
      </c>
      <c r="AI15">
        <v>9.588719802430982E-4</v>
      </c>
      <c r="AJ15">
        <v>0</v>
      </c>
      <c r="AK15">
        <v>0.10508771963951206</v>
      </c>
      <c r="AM15" t="s">
        <v>273</v>
      </c>
      <c r="AN15">
        <v>0.22894784519401848</v>
      </c>
      <c r="AO15">
        <v>0.3509353948543138</v>
      </c>
      <c r="AP15">
        <v>4253.8081818181818</v>
      </c>
    </row>
    <row r="16" spans="2:42" x14ac:dyDescent="0.3">
      <c r="B16" t="s">
        <v>931</v>
      </c>
      <c r="C16">
        <v>4.2209896527128652E-3</v>
      </c>
      <c r="D16">
        <v>5.5235557083906464E-4</v>
      </c>
      <c r="E16">
        <v>1.48655365761882E-4</v>
      </c>
      <c r="F16">
        <v>0.18038187385383908</v>
      </c>
      <c r="G16">
        <v>5.1110948155752733E-2</v>
      </c>
      <c r="H16">
        <v>8.8090430935816155E-3</v>
      </c>
      <c r="I16">
        <v>0</v>
      </c>
      <c r="J16">
        <v>5.7070544155231882E-4</v>
      </c>
      <c r="K16">
        <v>6.8009219027468171E-3</v>
      </c>
      <c r="L16">
        <v>1.920958942704198E-4</v>
      </c>
      <c r="M16">
        <v>5.1018405871041165E-4</v>
      </c>
      <c r="N16">
        <v>7.5126776435234456E-4</v>
      </c>
      <c r="O16">
        <v>6.4625850340136056E-4</v>
      </c>
      <c r="P16">
        <v>1.3793103448275861E-3</v>
      </c>
      <c r="Q16">
        <v>6.3285798666779176E-4</v>
      </c>
      <c r="R16">
        <v>2.9410890942039749E-3</v>
      </c>
      <c r="S16">
        <v>4.1927280225445042E-3</v>
      </c>
      <c r="T16">
        <v>4.9621712501501138E-2</v>
      </c>
      <c r="U16">
        <v>0</v>
      </c>
      <c r="V16">
        <v>5.580196630021459E-4</v>
      </c>
      <c r="W16">
        <v>2.9038969659063349E-3</v>
      </c>
      <c r="X16">
        <v>2.8801692263314776E-3</v>
      </c>
      <c r="Y16">
        <v>4.3657644086888707E-4</v>
      </c>
      <c r="Z16">
        <v>3.5028684907325684E-3</v>
      </c>
      <c r="AA16">
        <v>2.8549305949069763E-4</v>
      </c>
      <c r="AB16">
        <v>0</v>
      </c>
      <c r="AC16">
        <v>1.0374520178441748E-4</v>
      </c>
      <c r="AD16">
        <v>1.2584948401711551E-4</v>
      </c>
      <c r="AE16">
        <v>1.7276677349412164E-5</v>
      </c>
      <c r="AF16">
        <v>6.2083916298949892E-3</v>
      </c>
      <c r="AG16">
        <v>1.6485535779912847E-3</v>
      </c>
      <c r="AH16">
        <v>1.5002333696352766E-4</v>
      </c>
      <c r="AI16">
        <v>8.1745560905616636E-3</v>
      </c>
      <c r="AJ16">
        <v>0</v>
      </c>
      <c r="AK16">
        <v>2.9237804937354232E-2</v>
      </c>
      <c r="AM16" t="s">
        <v>274</v>
      </c>
      <c r="AN16">
        <v>0.32941391242293233</v>
      </c>
      <c r="AO16">
        <v>0.51231800090684665</v>
      </c>
      <c r="AP16">
        <v>4253.8081818181818</v>
      </c>
    </row>
    <row r="17" spans="2:42" x14ac:dyDescent="0.3">
      <c r="B17" t="s">
        <v>932</v>
      </c>
      <c r="C17">
        <v>1.7294332604865211E-3</v>
      </c>
      <c r="D17">
        <v>5.5235557083906464E-4</v>
      </c>
      <c r="E17">
        <v>5.1100281980646937E-5</v>
      </c>
      <c r="F17">
        <v>4.1489988465783206E-5</v>
      </c>
      <c r="G17">
        <v>6.614357996626824E-2</v>
      </c>
      <c r="H17">
        <v>1.2859916924936663E-4</v>
      </c>
      <c r="I17">
        <v>0</v>
      </c>
      <c r="J17">
        <v>1.4887968040495274E-4</v>
      </c>
      <c r="K17">
        <v>1.2090527827105454E-3</v>
      </c>
      <c r="L17">
        <v>6.7873882642214992E-4</v>
      </c>
      <c r="M17">
        <v>6.4100048402077373E-4</v>
      </c>
      <c r="N17">
        <v>2.5981343517185252E-3</v>
      </c>
      <c r="O17">
        <v>1.1564625850340137E-3</v>
      </c>
      <c r="P17">
        <v>2.206896551724138E-3</v>
      </c>
      <c r="Q17">
        <v>8.0162011644586962E-4</v>
      </c>
      <c r="R17">
        <v>6.5357535426755007E-4</v>
      </c>
      <c r="S17">
        <v>1.195958485119252E-2</v>
      </c>
      <c r="T17">
        <v>6.3143989431968292E-2</v>
      </c>
      <c r="U17">
        <v>0</v>
      </c>
      <c r="V17">
        <v>1.3260157971339651E-2</v>
      </c>
      <c r="W17">
        <v>1.8061600908824017E-3</v>
      </c>
      <c r="X17">
        <v>1.3985647229530695E-4</v>
      </c>
      <c r="Y17">
        <v>2.3328512107497783E-5</v>
      </c>
      <c r="Z17">
        <v>1.8617608120035306E-4</v>
      </c>
      <c r="AA17">
        <v>0</v>
      </c>
      <c r="AB17">
        <v>0</v>
      </c>
      <c r="AC17">
        <v>1.0374520178441748E-4</v>
      </c>
      <c r="AD17">
        <v>8.3899656011410346E-5</v>
      </c>
      <c r="AE17">
        <v>0</v>
      </c>
      <c r="AF17">
        <v>1.1069940499069818E-4</v>
      </c>
      <c r="AG17">
        <v>0</v>
      </c>
      <c r="AH17">
        <v>0</v>
      </c>
      <c r="AI17">
        <v>0</v>
      </c>
      <c r="AJ17">
        <v>0</v>
      </c>
      <c r="AK17">
        <v>2.1903163120208681E-4</v>
      </c>
      <c r="AM17" t="s">
        <v>275</v>
      </c>
      <c r="AN17">
        <v>0.4151939576153113</v>
      </c>
      <c r="AO17">
        <v>0.4081596608972094</v>
      </c>
      <c r="AP17">
        <v>4253.8081818181818</v>
      </c>
    </row>
    <row r="18" spans="2:42" x14ac:dyDescent="0.3">
      <c r="B18" t="s">
        <v>933</v>
      </c>
      <c r="C18">
        <v>1.3418578216957567E-3</v>
      </c>
      <c r="D18">
        <v>4.0405777166437415E-4</v>
      </c>
      <c r="E18">
        <v>1.4036318364047699E-2</v>
      </c>
      <c r="F18">
        <v>6.2317962675606372E-3</v>
      </c>
      <c r="G18">
        <v>1.1072816601891911E-2</v>
      </c>
      <c r="H18">
        <v>0.20867787194094725</v>
      </c>
      <c r="I18">
        <v>1.9903018021278133E-4</v>
      </c>
      <c r="J18">
        <v>1.6240291804173596E-2</v>
      </c>
      <c r="K18">
        <v>1.3091774662787622E-2</v>
      </c>
      <c r="L18">
        <v>9.9121481443536618E-3</v>
      </c>
      <c r="M18">
        <v>2.4855120808968774E-3</v>
      </c>
      <c r="N18">
        <v>5.1336630564076877E-3</v>
      </c>
      <c r="O18">
        <v>5.7142857142857143E-3</v>
      </c>
      <c r="P18">
        <v>1.9310344827586208E-2</v>
      </c>
      <c r="Q18">
        <v>5.6113408151210872E-3</v>
      </c>
      <c r="R18">
        <v>3.6837883604171002E-3</v>
      </c>
      <c r="S18">
        <v>3.2991958210186263E-3</v>
      </c>
      <c r="T18">
        <v>1.6068211840999162E-2</v>
      </c>
      <c r="U18">
        <v>1.0093086497228324E-3</v>
      </c>
      <c r="V18">
        <v>1.2656116068089906E-4</v>
      </c>
      <c r="W18">
        <v>2.0663407494394305E-2</v>
      </c>
      <c r="X18">
        <v>1.4029352377122979E-3</v>
      </c>
      <c r="Y18">
        <v>1.4696962627723604E-3</v>
      </c>
      <c r="Z18">
        <v>2.7912621359223302E-2</v>
      </c>
      <c r="AA18">
        <v>9.5294122736061665E-3</v>
      </c>
      <c r="AB18">
        <v>8.003187535636511E-4</v>
      </c>
      <c r="AC18">
        <v>1.3486876231974271E-3</v>
      </c>
      <c r="AD18">
        <v>3.1042872724221832E-3</v>
      </c>
      <c r="AE18">
        <v>1.4965921753928286E-2</v>
      </c>
      <c r="AF18">
        <v>7.0386371673252261E-3</v>
      </c>
      <c r="AG18">
        <v>5.6071822334225864E-3</v>
      </c>
      <c r="AH18">
        <v>4.5284822083435199E-3</v>
      </c>
      <c r="AI18">
        <v>1.3286240532001489E-2</v>
      </c>
      <c r="AJ18">
        <v>0</v>
      </c>
      <c r="AK18">
        <v>5.5886134675274908E-3</v>
      </c>
      <c r="AM18" t="s">
        <v>276</v>
      </c>
      <c r="AN18">
        <v>0.31926029757847763</v>
      </c>
      <c r="AO18">
        <v>0.41045677918311452</v>
      </c>
      <c r="AP18">
        <v>4253.8081818181818</v>
      </c>
    </row>
    <row r="19" spans="2:42" x14ac:dyDescent="0.3">
      <c r="B19" t="s">
        <v>934</v>
      </c>
      <c r="C19">
        <v>4.7648980416041065E-3</v>
      </c>
      <c r="D19">
        <v>2.4157496561210455E-3</v>
      </c>
      <c r="E19">
        <v>5.725554321922486E-3</v>
      </c>
      <c r="F19">
        <v>7.1030860253420841E-3</v>
      </c>
      <c r="G19">
        <v>4.253134853706827E-3</v>
      </c>
      <c r="H19">
        <v>8.448965419683388E-3</v>
      </c>
      <c r="I19">
        <v>5.1084412921280544E-3</v>
      </c>
      <c r="J19">
        <v>1.0830996749460311E-2</v>
      </c>
      <c r="K19">
        <v>8.2366720822155907E-3</v>
      </c>
      <c r="L19">
        <v>2.3986373997899751E-2</v>
      </c>
      <c r="M19">
        <v>4.5393299582695609E-3</v>
      </c>
      <c r="N19">
        <v>8.138734113817067E-4</v>
      </c>
      <c r="O19">
        <v>5.8503401360544219E-3</v>
      </c>
      <c r="P19">
        <v>1.0482758620689654E-2</v>
      </c>
      <c r="Q19">
        <v>5.4847692177875293E-4</v>
      </c>
      <c r="R19">
        <v>2.05579156887793E-2</v>
      </c>
      <c r="S19">
        <v>6.1859921644099247E-4</v>
      </c>
      <c r="T19">
        <v>2.4354509427164647E-2</v>
      </c>
      <c r="U19">
        <v>2.6461667189624518E-3</v>
      </c>
      <c r="V19">
        <v>8.3587893849702867E-3</v>
      </c>
      <c r="W19">
        <v>1.0277455122559344E-2</v>
      </c>
      <c r="X19">
        <v>9.1300053320280076E-3</v>
      </c>
      <c r="Y19">
        <v>9.7926428538102128E-2</v>
      </c>
      <c r="Z19">
        <v>8.3917144748455429E-3</v>
      </c>
      <c r="AA19">
        <v>6.968626043022938E-3</v>
      </c>
      <c r="AB19">
        <v>8.1405813130723298E-4</v>
      </c>
      <c r="AC19">
        <v>6.2247121070650485E-4</v>
      </c>
      <c r="AD19">
        <v>5.6632267807701984E-4</v>
      </c>
      <c r="AE19">
        <v>7.7485897912113553E-3</v>
      </c>
      <c r="AF19">
        <v>9.0773512092372499E-3</v>
      </c>
      <c r="AG19">
        <v>2.7510894104058382E-3</v>
      </c>
      <c r="AH19">
        <v>3.1338208165714665E-3</v>
      </c>
      <c r="AI19">
        <v>6.5120514341689547E-3</v>
      </c>
      <c r="AJ19">
        <v>0</v>
      </c>
      <c r="AK19">
        <v>1.7273542496221414E-2</v>
      </c>
      <c r="AM19" t="s">
        <v>277</v>
      </c>
      <c r="AN19">
        <v>0.5398241296953028</v>
      </c>
      <c r="AO19">
        <v>5.2410479861460253E-2</v>
      </c>
      <c r="AP19">
        <v>4253.8081818181818</v>
      </c>
    </row>
    <row r="20" spans="2:42" x14ac:dyDescent="0.3">
      <c r="B20" t="s">
        <v>935</v>
      </c>
      <c r="C20">
        <v>3.6594938069353204E-2</v>
      </c>
      <c r="D20">
        <v>1.7774243466299863E-3</v>
      </c>
      <c r="E20">
        <v>8.2317908790642148E-3</v>
      </c>
      <c r="F20">
        <v>2.5483150915684046E-2</v>
      </c>
      <c r="G20">
        <v>1.5399281366869546E-2</v>
      </c>
      <c r="H20">
        <v>3.1815434472293305E-2</v>
      </c>
      <c r="I20">
        <v>8.775421582108995E-3</v>
      </c>
      <c r="J20">
        <v>0.18165802337410983</v>
      </c>
      <c r="K20">
        <v>0.22465712018740319</v>
      </c>
      <c r="L20">
        <v>1.5739056937223061E-2</v>
      </c>
      <c r="M20">
        <v>2.7340632889865648E-3</v>
      </c>
      <c r="N20">
        <v>9.609966819007075E-3</v>
      </c>
      <c r="O20">
        <v>2.139455782312925E-2</v>
      </c>
      <c r="P20">
        <v>3.0896551724137928E-2</v>
      </c>
      <c r="Q20">
        <v>6.4973419964559961E-3</v>
      </c>
      <c r="R20">
        <v>9.1797629303942245E-3</v>
      </c>
      <c r="S20">
        <v>7.5606570898343528E-3</v>
      </c>
      <c r="T20">
        <v>2.7212681638044914E-2</v>
      </c>
      <c r="U20">
        <v>3.1325175190879614E-3</v>
      </c>
      <c r="V20">
        <v>7.0855074047866968E-3</v>
      </c>
      <c r="W20">
        <v>2.8528394368354539E-3</v>
      </c>
      <c r="X20">
        <v>9.1343758467872342E-4</v>
      </c>
      <c r="Y20">
        <v>2.8994007905032957E-4</v>
      </c>
      <c r="Z20">
        <v>2.8960723742277143E-4</v>
      </c>
      <c r="AA20">
        <v>1.0338309275496475E-3</v>
      </c>
      <c r="AB20">
        <v>2.7478755487163985E-5</v>
      </c>
      <c r="AC20">
        <v>0</v>
      </c>
      <c r="AD20">
        <v>1.8877422602567328E-4</v>
      </c>
      <c r="AE20">
        <v>1.71902939626651E-3</v>
      </c>
      <c r="AF20">
        <v>3.6592303316369673E-3</v>
      </c>
      <c r="AG20">
        <v>1.0657846380007351E-3</v>
      </c>
      <c r="AH20">
        <v>5.9848198608672451E-2</v>
      </c>
      <c r="AI20">
        <v>8.4366937542252451E-3</v>
      </c>
      <c r="AJ20">
        <v>0</v>
      </c>
      <c r="AK20">
        <v>1.7770740408612651E-2</v>
      </c>
      <c r="AM20" t="s">
        <v>278</v>
      </c>
      <c r="AN20">
        <v>0.30928512940125558</v>
      </c>
      <c r="AO20">
        <v>0.36688194472301333</v>
      </c>
      <c r="AP20">
        <v>4253.8081818181818</v>
      </c>
    </row>
    <row r="21" spans="2:42" x14ac:dyDescent="0.3">
      <c r="B21" t="s">
        <v>936</v>
      </c>
      <c r="C21">
        <v>3.5891439793901063E-3</v>
      </c>
      <c r="D21">
        <v>6.6841471801925721E-4</v>
      </c>
      <c r="E21">
        <v>1.8681798544106513E-2</v>
      </c>
      <c r="F21">
        <v>6.3147762444922036E-3</v>
      </c>
      <c r="G21">
        <v>1.444599252034905E-2</v>
      </c>
      <c r="H21">
        <v>1.7180849011715384E-2</v>
      </c>
      <c r="I21">
        <v>3.679042725145352E-4</v>
      </c>
      <c r="J21">
        <v>1.9943673854246793E-2</v>
      </c>
      <c r="K21">
        <v>3.3815695016435561E-2</v>
      </c>
      <c r="L21">
        <v>3.7778859206515892E-3</v>
      </c>
      <c r="M21">
        <v>1.7006135290347055E-3</v>
      </c>
      <c r="N21">
        <v>7.1370437613472743E-3</v>
      </c>
      <c r="O21">
        <v>8.979591836734694E-3</v>
      </c>
      <c r="P21">
        <v>5.9034482758620686E-2</v>
      </c>
      <c r="Q21">
        <v>7.3411526453463841E-3</v>
      </c>
      <c r="R21">
        <v>7.7834883099135495E-3</v>
      </c>
      <c r="S21">
        <v>8.522922537631452E-3</v>
      </c>
      <c r="T21">
        <v>1.6188303110363879E-2</v>
      </c>
      <c r="U21">
        <v>2.1179792908691559E-3</v>
      </c>
      <c r="V21">
        <v>1.7219988225976871E-2</v>
      </c>
      <c r="W21">
        <v>8.4734224287215613E-3</v>
      </c>
      <c r="X21">
        <v>6.4683618436579468E-4</v>
      </c>
      <c r="Y21">
        <v>2.5088148449320471E-2</v>
      </c>
      <c r="Z21">
        <v>6.7575022065313338E-4</v>
      </c>
      <c r="AA21">
        <v>1.8600305391060606E-4</v>
      </c>
      <c r="AB21">
        <v>3.0913599923059486E-5</v>
      </c>
      <c r="AC21">
        <v>0</v>
      </c>
      <c r="AD21">
        <v>4.1949828005705173E-5</v>
      </c>
      <c r="AE21">
        <v>2.2805214101224054E-3</v>
      </c>
      <c r="AF21">
        <v>7.1954613243953812E-4</v>
      </c>
      <c r="AG21">
        <v>5.250170630545493E-5</v>
      </c>
      <c r="AH21">
        <v>5.9453692796657251E-4</v>
      </c>
      <c r="AI21">
        <v>8.7816117327299565E-3</v>
      </c>
      <c r="AJ21">
        <v>0</v>
      </c>
      <c r="AK21">
        <v>1.2667264497229036E-3</v>
      </c>
      <c r="AM21" t="s">
        <v>279</v>
      </c>
      <c r="AN21">
        <v>0.25169078475082179</v>
      </c>
      <c r="AO21">
        <v>0.57914884035127223</v>
      </c>
      <c r="AP21">
        <v>4253.8081818181818</v>
      </c>
    </row>
    <row r="22" spans="2:42" x14ac:dyDescent="0.3">
      <c r="B22" t="s">
        <v>937</v>
      </c>
      <c r="C22">
        <v>9.6731012874669829E-4</v>
      </c>
      <c r="D22">
        <v>1.5259628610729022E-4</v>
      </c>
      <c r="E22">
        <v>4.6361892196986939E-3</v>
      </c>
      <c r="F22">
        <v>9.1277974624723063E-5</v>
      </c>
      <c r="G22">
        <v>4.3997946762484413E-4</v>
      </c>
      <c r="H22">
        <v>7.7159501549619989E-5</v>
      </c>
      <c r="I22">
        <v>1.8093652746616485E-5</v>
      </c>
      <c r="J22">
        <v>4.3919505719461054E-3</v>
      </c>
      <c r="K22">
        <v>1.8702535232553749E-3</v>
      </c>
      <c r="L22">
        <v>9.3563506902645796E-2</v>
      </c>
      <c r="M22">
        <v>1.6744502439726332E-3</v>
      </c>
      <c r="N22">
        <v>5.6971138796719466E-3</v>
      </c>
      <c r="O22">
        <v>5.2721088435374146E-3</v>
      </c>
      <c r="P22">
        <v>1.2689655172413793E-2</v>
      </c>
      <c r="Q22">
        <v>5.6535313475656072E-3</v>
      </c>
      <c r="R22">
        <v>8.0211520751017496E-3</v>
      </c>
      <c r="S22">
        <v>1.7183311567805345E-3</v>
      </c>
      <c r="T22">
        <v>3.1463912573555901E-3</v>
      </c>
      <c r="U22">
        <v>1.4642819788725028E-4</v>
      </c>
      <c r="V22">
        <v>0.11423870585460423</v>
      </c>
      <c r="W22">
        <v>1.761484752945381E-3</v>
      </c>
      <c r="X22">
        <v>1.8662098021905021E-3</v>
      </c>
      <c r="Y22">
        <v>0</v>
      </c>
      <c r="Z22">
        <v>2.3444395410414829E-4</v>
      </c>
      <c r="AA22">
        <v>0</v>
      </c>
      <c r="AB22">
        <v>0</v>
      </c>
      <c r="AC22">
        <v>0</v>
      </c>
      <c r="AD22">
        <v>0</v>
      </c>
      <c r="AE22">
        <v>0</v>
      </c>
      <c r="AF22">
        <v>6.5804646300026131E-4</v>
      </c>
      <c r="AG22">
        <v>0</v>
      </c>
      <c r="AH22">
        <v>0</v>
      </c>
      <c r="AI22">
        <v>1.8625570839254425E-4</v>
      </c>
      <c r="AJ22">
        <v>0</v>
      </c>
      <c r="AK22">
        <v>4.5362501240076952E-4</v>
      </c>
      <c r="AM22" t="s">
        <v>280</v>
      </c>
      <c r="AN22">
        <v>0.44182055682196553</v>
      </c>
      <c r="AO22">
        <v>0.29597101449275365</v>
      </c>
      <c r="AP22">
        <v>4253.8081818181818</v>
      </c>
    </row>
    <row r="23" spans="2:42" x14ac:dyDescent="0.3">
      <c r="B23" t="s">
        <v>938</v>
      </c>
      <c r="C23">
        <v>1.2278650455808259E-3</v>
      </c>
      <c r="D23">
        <v>5.6954951856946355E-4</v>
      </c>
      <c r="E23">
        <v>2.9707845751476103E-3</v>
      </c>
      <c r="F23">
        <v>4.8128386620308516E-4</v>
      </c>
      <c r="G23">
        <v>6.7463518369142769E-3</v>
      </c>
      <c r="H23">
        <v>6.1727601239695991E-4</v>
      </c>
      <c r="I23">
        <v>6.0312175822054948E-5</v>
      </c>
      <c r="J23">
        <v>2.2269918860574178E-3</v>
      </c>
      <c r="K23">
        <v>7.1787508973438624E-4</v>
      </c>
      <c r="L23">
        <v>2.3179571241963991E-3</v>
      </c>
      <c r="M23">
        <v>6.0777311199194176E-2</v>
      </c>
      <c r="N23">
        <v>5.2682651975208168E-2</v>
      </c>
      <c r="O23">
        <v>4.7619047619047616E-2</v>
      </c>
      <c r="P23">
        <v>5.2965517241379309E-2</v>
      </c>
      <c r="Q23">
        <v>1.4386971563581133E-2</v>
      </c>
      <c r="R23">
        <v>1.3487418674430349E-2</v>
      </c>
      <c r="S23">
        <v>2.8043164478658324E-2</v>
      </c>
      <c r="T23">
        <v>2.8005284015852047E-2</v>
      </c>
      <c r="U23">
        <v>0</v>
      </c>
      <c r="V23">
        <v>2.9607641225955779E-2</v>
      </c>
      <c r="W23">
        <v>1.1339026247824736E-3</v>
      </c>
      <c r="X23">
        <v>9.9647736510406195E-4</v>
      </c>
      <c r="Y23">
        <v>9.3314048429991132E-5</v>
      </c>
      <c r="Z23">
        <v>1.3790820829655782E-5</v>
      </c>
      <c r="AA23">
        <v>2.0330566357670894E-4</v>
      </c>
      <c r="AB23">
        <v>0</v>
      </c>
      <c r="AC23">
        <v>0</v>
      </c>
      <c r="AD23">
        <v>0</v>
      </c>
      <c r="AE23">
        <v>0</v>
      </c>
      <c r="AF23">
        <v>5.5042204148152704E-4</v>
      </c>
      <c r="AG23">
        <v>1.2075392450254632E-4</v>
      </c>
      <c r="AH23">
        <v>3.3338519325228368E-5</v>
      </c>
      <c r="AI23">
        <v>3.4491797850471155E-5</v>
      </c>
      <c r="AJ23">
        <v>0</v>
      </c>
      <c r="AK23">
        <v>5.403817686317915E-4</v>
      </c>
      <c r="AM23" t="s">
        <v>281</v>
      </c>
      <c r="AN23">
        <v>0.29131509752364509</v>
      </c>
      <c r="AO23">
        <v>0.26139476402173423</v>
      </c>
      <c r="AP23">
        <v>4253.8081818181818</v>
      </c>
    </row>
    <row r="24" spans="2:42" x14ac:dyDescent="0.3">
      <c r="B24" t="s">
        <v>939</v>
      </c>
      <c r="C24">
        <v>3.810615658699114E-4</v>
      </c>
      <c r="D24">
        <v>2.7725240715268225E-4</v>
      </c>
      <c r="E24">
        <v>8.3850917250061555E-4</v>
      </c>
      <c r="F24">
        <v>4.7298586850992857E-4</v>
      </c>
      <c r="G24">
        <v>5.9397228129353958E-3</v>
      </c>
      <c r="H24">
        <v>5.2725659392240316E-4</v>
      </c>
      <c r="I24">
        <v>2.2918626812380881E-4</v>
      </c>
      <c r="J24">
        <v>3.1823031686558645E-3</v>
      </c>
      <c r="K24">
        <v>3.1359806551554772E-3</v>
      </c>
      <c r="L24">
        <v>7.0435161232487253E-4</v>
      </c>
      <c r="M24">
        <v>2.1846343026830448E-3</v>
      </c>
      <c r="N24">
        <v>0.20678645213798286</v>
      </c>
      <c r="O24">
        <v>0.11020408163265306</v>
      </c>
      <c r="P24">
        <v>3.2827586206896554E-2</v>
      </c>
      <c r="Q24">
        <v>3.5819762045397018E-2</v>
      </c>
      <c r="R24">
        <v>9.9610825584504334E-2</v>
      </c>
      <c r="S24">
        <v>0.11938964877311153</v>
      </c>
      <c r="T24">
        <v>1.4699171370241385E-2</v>
      </c>
      <c r="U24">
        <v>6.7984520447651915E-4</v>
      </c>
      <c r="V24">
        <v>6.5198173684099508E-3</v>
      </c>
      <c r="W24">
        <v>1.1509218011394337E-3</v>
      </c>
      <c r="X24">
        <v>1.4859750181376363E-4</v>
      </c>
      <c r="Y24">
        <v>1.123101225746679E-3</v>
      </c>
      <c r="Z24">
        <v>1.1032656663724625E-4</v>
      </c>
      <c r="AA24">
        <v>5.623348141483439E-5</v>
      </c>
      <c r="AB24">
        <v>1.4426346630761093E-4</v>
      </c>
      <c r="AC24">
        <v>2.0749040356883496E-4</v>
      </c>
      <c r="AD24">
        <v>6.502223340884302E-4</v>
      </c>
      <c r="AE24">
        <v>1.4685175747000337E-4</v>
      </c>
      <c r="AF24">
        <v>5.9347181008902075E-4</v>
      </c>
      <c r="AG24">
        <v>1.9950648396072871E-4</v>
      </c>
      <c r="AH24">
        <v>3.7783655235258814E-4</v>
      </c>
      <c r="AI24">
        <v>2.5592914005049599E-3</v>
      </c>
      <c r="AJ24">
        <v>0</v>
      </c>
      <c r="AK24">
        <v>5.7306144362464281E-4</v>
      </c>
      <c r="AM24" t="s">
        <v>282</v>
      </c>
      <c r="AN24">
        <v>0.35387841983346902</v>
      </c>
      <c r="AO24">
        <v>0.26236178681999117</v>
      </c>
      <c r="AP24">
        <v>4253.8081818181818</v>
      </c>
    </row>
    <row r="25" spans="2:42" x14ac:dyDescent="0.3">
      <c r="B25" t="s">
        <v>940</v>
      </c>
      <c r="C25">
        <v>4.9179740552441557E-4</v>
      </c>
      <c r="D25">
        <v>4.7283356258596976E-4</v>
      </c>
      <c r="E25">
        <v>8.4083191259064498E-4</v>
      </c>
      <c r="F25">
        <v>1.4853415870750386E-3</v>
      </c>
      <c r="G25">
        <v>8.7995893524968826E-4</v>
      </c>
      <c r="H25">
        <v>1.6074896156170831E-3</v>
      </c>
      <c r="I25">
        <v>1.0856191647969891E-4</v>
      </c>
      <c r="J25">
        <v>1.3026972035433365E-3</v>
      </c>
      <c r="K25">
        <v>1.7569048248762612E-3</v>
      </c>
      <c r="L25">
        <v>3.0479215224239941E-3</v>
      </c>
      <c r="M25">
        <v>8.8955169211046132E-4</v>
      </c>
      <c r="N25">
        <v>7.0744381143179125E-3</v>
      </c>
      <c r="O25">
        <v>1.534013605442177E-2</v>
      </c>
      <c r="P25">
        <v>1.6551724137931034E-3</v>
      </c>
      <c r="Q25">
        <v>1.7720023626698171E-3</v>
      </c>
      <c r="R25">
        <v>8.9718071358545499E-3</v>
      </c>
      <c r="S25">
        <v>1.697711182899168E-2</v>
      </c>
      <c r="T25">
        <v>2.9782634802449862E-3</v>
      </c>
      <c r="U25">
        <v>3.1377470975839344E-5</v>
      </c>
      <c r="V25">
        <v>2.6750427143917301E-3</v>
      </c>
      <c r="W25">
        <v>3.0081394210927162E-3</v>
      </c>
      <c r="X25">
        <v>0</v>
      </c>
      <c r="Y25">
        <v>2.0695722883937321E-3</v>
      </c>
      <c r="Z25">
        <v>1.8548654015887024E-3</v>
      </c>
      <c r="AA25">
        <v>0</v>
      </c>
      <c r="AB25">
        <v>0</v>
      </c>
      <c r="AC25">
        <v>0</v>
      </c>
      <c r="AD25">
        <v>2.0974914002852586E-5</v>
      </c>
      <c r="AE25">
        <v>0</v>
      </c>
      <c r="AF25">
        <v>3.9083039928660378E-3</v>
      </c>
      <c r="AG25">
        <v>2.1000682522181973E-5</v>
      </c>
      <c r="AH25">
        <v>0</v>
      </c>
      <c r="AI25">
        <v>1.7245898925235579E-4</v>
      </c>
      <c r="AJ25">
        <v>0</v>
      </c>
      <c r="AK25">
        <v>6.4347836235923914E-4</v>
      </c>
      <c r="AM25" t="s">
        <v>283</v>
      </c>
      <c r="AN25">
        <v>0.35173469387755096</v>
      </c>
      <c r="AO25">
        <v>0.51116913257905428</v>
      </c>
      <c r="AP25">
        <v>4253.8081818181818</v>
      </c>
    </row>
    <row r="26" spans="2:42" x14ac:dyDescent="0.3">
      <c r="B26" t="s">
        <v>941</v>
      </c>
      <c r="C26">
        <v>0</v>
      </c>
      <c r="D26">
        <v>1.2250687757909217E-4</v>
      </c>
      <c r="E26">
        <v>1.509781058519114E-4</v>
      </c>
      <c r="F26">
        <v>5.3107185236202508E-4</v>
      </c>
      <c r="G26">
        <v>4.6931143213316713E-3</v>
      </c>
      <c r="H26">
        <v>8.3589460012088322E-4</v>
      </c>
      <c r="I26">
        <v>3.2568574943909676E-4</v>
      </c>
      <c r="J26">
        <v>3.9701248107987399E-4</v>
      </c>
      <c r="K26">
        <v>1.2090527827105454E-3</v>
      </c>
      <c r="L26">
        <v>7.9399636298440181E-4</v>
      </c>
      <c r="M26">
        <v>7.4565362426906319E-4</v>
      </c>
      <c r="N26">
        <v>2.0346835284542667E-3</v>
      </c>
      <c r="O26">
        <v>2.2108843537414968E-3</v>
      </c>
      <c r="P26">
        <v>1.7379310344827585E-2</v>
      </c>
      <c r="Q26">
        <v>2.7845751413382836E-3</v>
      </c>
      <c r="R26">
        <v>1.9607260628026501E-3</v>
      </c>
      <c r="S26">
        <v>4.3989277613581687E-3</v>
      </c>
      <c r="T26">
        <v>1.5371682478683801E-3</v>
      </c>
      <c r="U26">
        <v>3.2946344524631313E-4</v>
      </c>
      <c r="V26">
        <v>1.2272597399359909E-4</v>
      </c>
      <c r="W26">
        <v>1.3828080790030166E-4</v>
      </c>
      <c r="X26">
        <v>0</v>
      </c>
      <c r="Y26">
        <v>2.2328718731462165E-4</v>
      </c>
      <c r="Z26">
        <v>4.4820167696381287E-4</v>
      </c>
      <c r="AA26">
        <v>2.8116740707417192E-4</v>
      </c>
      <c r="AB26">
        <v>0</v>
      </c>
      <c r="AC26">
        <v>6.5359477124183009E-3</v>
      </c>
      <c r="AD26">
        <v>1.3423944961825655E-3</v>
      </c>
      <c r="AE26">
        <v>2.8074600692794765E-4</v>
      </c>
      <c r="AF26">
        <v>1.9987392567764948E-4</v>
      </c>
      <c r="AG26">
        <v>3.4126109098545705E-4</v>
      </c>
      <c r="AH26">
        <v>3.61167292689974E-4</v>
      </c>
      <c r="AI26">
        <v>4.48393372056125E-4</v>
      </c>
      <c r="AJ26">
        <v>0</v>
      </c>
      <c r="AK26">
        <v>2.5287843744468285E-5</v>
      </c>
      <c r="AM26" t="s">
        <v>284</v>
      </c>
      <c r="AN26">
        <v>0.23889655172413793</v>
      </c>
      <c r="AO26">
        <v>0.39722863741339492</v>
      </c>
      <c r="AP26">
        <v>4253.8081818181818</v>
      </c>
    </row>
    <row r="27" spans="2:42" x14ac:dyDescent="0.3">
      <c r="B27" t="s">
        <v>942</v>
      </c>
      <c r="C27">
        <v>5.8624856287678682E-5</v>
      </c>
      <c r="D27">
        <v>3.0089408528198073E-5</v>
      </c>
      <c r="E27">
        <v>3.4841101350441088E-5</v>
      </c>
      <c r="F27">
        <v>4.9787986158939844E-5</v>
      </c>
      <c r="G27">
        <v>1.4665982254161473E-4</v>
      </c>
      <c r="H27">
        <v>2.0575867079898665E-4</v>
      </c>
      <c r="I27">
        <v>1.8093652746616485E-5</v>
      </c>
      <c r="J27">
        <v>4.4663904121485822E-4</v>
      </c>
      <c r="K27">
        <v>2.4558884648807954E-4</v>
      </c>
      <c r="L27">
        <v>7.6838357708167908E-5</v>
      </c>
      <c r="M27">
        <v>9.8112318982771472E-4</v>
      </c>
      <c r="N27">
        <v>2.6294371752332061E-3</v>
      </c>
      <c r="O27">
        <v>4.7006802721088432E-2</v>
      </c>
      <c r="P27">
        <v>1.1862068965517241E-2</v>
      </c>
      <c r="Q27">
        <v>0.26769892836047593</v>
      </c>
      <c r="R27">
        <v>5.4603250051988954E-2</v>
      </c>
      <c r="S27">
        <v>2.2544504776960614E-2</v>
      </c>
      <c r="T27">
        <v>3.3625555422120808E-4</v>
      </c>
      <c r="U27">
        <v>3.9117247149879717E-3</v>
      </c>
      <c r="V27">
        <v>5.9656328920951055E-3</v>
      </c>
      <c r="W27">
        <v>5.7439720204740684E-4</v>
      </c>
      <c r="X27">
        <v>1.3111544277685027E-4</v>
      </c>
      <c r="Y27">
        <v>1.0831094907052543E-3</v>
      </c>
      <c r="Z27">
        <v>3.4477052074139455E-4</v>
      </c>
      <c r="AA27">
        <v>5.623348141483439E-5</v>
      </c>
      <c r="AB27">
        <v>6.5262044282014456E-5</v>
      </c>
      <c r="AC27">
        <v>0</v>
      </c>
      <c r="AD27">
        <v>1.1326453561540397E-3</v>
      </c>
      <c r="AE27">
        <v>1.166175721085321E-4</v>
      </c>
      <c r="AF27">
        <v>7.0724619855168274E-5</v>
      </c>
      <c r="AG27">
        <v>6.3002047566545908E-5</v>
      </c>
      <c r="AH27">
        <v>1.9447469606383215E-4</v>
      </c>
      <c r="AI27">
        <v>1.517639105420731E-4</v>
      </c>
      <c r="AJ27">
        <v>0</v>
      </c>
      <c r="AK27">
        <v>1.4900375621740541E-4</v>
      </c>
      <c r="AM27" t="s">
        <v>285</v>
      </c>
      <c r="AN27">
        <v>0.25293224200489411</v>
      </c>
      <c r="AO27">
        <v>0.51759799833194331</v>
      </c>
      <c r="AP27">
        <v>4253.8081818181818</v>
      </c>
    </row>
    <row r="28" spans="2:42" x14ac:dyDescent="0.3">
      <c r="B28" t="s">
        <v>943</v>
      </c>
      <c r="C28">
        <v>1.4004826779834352E-4</v>
      </c>
      <c r="D28">
        <v>2.3641678129298489E-5</v>
      </c>
      <c r="E28">
        <v>4.8777541890617526E-5</v>
      </c>
      <c r="F28">
        <v>5.8085983852096482E-5</v>
      </c>
      <c r="G28">
        <v>0</v>
      </c>
      <c r="H28">
        <v>9.001941847455665E-5</v>
      </c>
      <c r="I28">
        <v>6.0312175822054957E-6</v>
      </c>
      <c r="J28">
        <v>6.8236520185603348E-5</v>
      </c>
      <c r="K28">
        <v>9.4457248649261344E-5</v>
      </c>
      <c r="L28">
        <v>1.4087032246497451E-4</v>
      </c>
      <c r="M28">
        <v>6.5408212655180989E-5</v>
      </c>
      <c r="N28">
        <v>0</v>
      </c>
      <c r="O28">
        <v>4.7619047619047614E-4</v>
      </c>
      <c r="P28">
        <v>0</v>
      </c>
      <c r="Q28">
        <v>1.6876212977807783E-4</v>
      </c>
      <c r="R28">
        <v>7.9617361338047005E-2</v>
      </c>
      <c r="S28">
        <v>1.0309986940683208E-3</v>
      </c>
      <c r="T28">
        <v>2.6420079260237785E-4</v>
      </c>
      <c r="U28">
        <v>3.1377470975839344E-5</v>
      </c>
      <c r="V28">
        <v>0</v>
      </c>
      <c r="W28">
        <v>5.9013994017759501E-3</v>
      </c>
      <c r="X28">
        <v>0</v>
      </c>
      <c r="Y28">
        <v>5.6588305083616055E-3</v>
      </c>
      <c r="Z28">
        <v>2.3444395410414829E-4</v>
      </c>
      <c r="AA28">
        <v>3.0279566915680052E-5</v>
      </c>
      <c r="AB28">
        <v>0</v>
      </c>
      <c r="AC28">
        <v>0</v>
      </c>
      <c r="AD28">
        <v>0</v>
      </c>
      <c r="AE28">
        <v>0</v>
      </c>
      <c r="AF28">
        <v>2.1740133146784337E-3</v>
      </c>
      <c r="AG28">
        <v>0</v>
      </c>
      <c r="AH28">
        <v>3.8894939212766429E-5</v>
      </c>
      <c r="AI28">
        <v>2.4834094452339233E-4</v>
      </c>
      <c r="AJ28">
        <v>0</v>
      </c>
      <c r="AK28">
        <v>3.0703332743283649E-3</v>
      </c>
      <c r="AM28" t="s">
        <v>286</v>
      </c>
      <c r="AN28">
        <v>0.22010635453492172</v>
      </c>
      <c r="AO28">
        <v>0.25590498042920773</v>
      </c>
      <c r="AP28">
        <v>4253.8081818181818</v>
      </c>
    </row>
    <row r="29" spans="2:42" x14ac:dyDescent="0.3">
      <c r="B29" t="s">
        <v>944</v>
      </c>
      <c r="C29">
        <v>0</v>
      </c>
      <c r="D29">
        <v>0</v>
      </c>
      <c r="E29">
        <v>0</v>
      </c>
      <c r="F29">
        <v>0</v>
      </c>
      <c r="G29">
        <v>0</v>
      </c>
      <c r="H29">
        <v>0</v>
      </c>
      <c r="I29">
        <v>0</v>
      </c>
      <c r="J29">
        <v>0</v>
      </c>
      <c r="K29">
        <v>0</v>
      </c>
      <c r="L29">
        <v>0</v>
      </c>
      <c r="M29">
        <v>0</v>
      </c>
      <c r="N29">
        <v>0</v>
      </c>
      <c r="O29">
        <v>0</v>
      </c>
      <c r="P29">
        <v>0</v>
      </c>
      <c r="Q29">
        <v>0</v>
      </c>
      <c r="R29">
        <v>0</v>
      </c>
      <c r="S29">
        <v>7.0039177950374593E-2</v>
      </c>
      <c r="T29">
        <v>0</v>
      </c>
      <c r="U29">
        <v>0</v>
      </c>
      <c r="V29">
        <v>0</v>
      </c>
      <c r="W29">
        <v>0</v>
      </c>
      <c r="X29">
        <v>0</v>
      </c>
      <c r="Y29">
        <v>1.4297045277309355E-3</v>
      </c>
      <c r="Z29">
        <v>0</v>
      </c>
      <c r="AA29">
        <v>0</v>
      </c>
      <c r="AB29">
        <v>0</v>
      </c>
      <c r="AC29">
        <v>0</v>
      </c>
      <c r="AD29">
        <v>0</v>
      </c>
      <c r="AE29">
        <v>0</v>
      </c>
      <c r="AF29">
        <v>1.1869436201780415E-3</v>
      </c>
      <c r="AG29">
        <v>0</v>
      </c>
      <c r="AH29">
        <v>0</v>
      </c>
      <c r="AI29">
        <v>0</v>
      </c>
      <c r="AJ29">
        <v>0</v>
      </c>
      <c r="AK29">
        <v>1.3422009372063935E-4</v>
      </c>
      <c r="AM29" t="s">
        <v>287</v>
      </c>
      <c r="AN29">
        <v>0.11155405869819232</v>
      </c>
      <c r="AO29">
        <v>0.37707948243992606</v>
      </c>
      <c r="AP29">
        <v>4253.8081818181818</v>
      </c>
    </row>
    <row r="30" spans="2:42" x14ac:dyDescent="0.3">
      <c r="B30" t="s">
        <v>945</v>
      </c>
      <c r="C30">
        <v>7.4909538589811649E-5</v>
      </c>
      <c r="D30">
        <v>2.471629986244842E-4</v>
      </c>
      <c r="E30">
        <v>8.2457273196043907E-4</v>
      </c>
      <c r="F30">
        <v>1.9168374671191843E-3</v>
      </c>
      <c r="G30">
        <v>1.6132580479577621E-3</v>
      </c>
      <c r="H30">
        <v>2.4665320662028523E-2</v>
      </c>
      <c r="I30">
        <v>0</v>
      </c>
      <c r="J30">
        <v>8.4365152229473215E-4</v>
      </c>
      <c r="K30">
        <v>1.9647107719046363E-3</v>
      </c>
      <c r="L30">
        <v>3.0863407012780781E-3</v>
      </c>
      <c r="M30">
        <v>2.5535366220582653E-2</v>
      </c>
      <c r="N30">
        <v>3.4433105866149132E-4</v>
      </c>
      <c r="O30">
        <v>3.6734693877551023E-3</v>
      </c>
      <c r="P30">
        <v>7.4482758620689664E-3</v>
      </c>
      <c r="Q30">
        <v>1.2657159733355837E-4</v>
      </c>
      <c r="R30">
        <v>6.0901339829476254E-3</v>
      </c>
      <c r="S30">
        <v>5.4986597016977109E-4</v>
      </c>
      <c r="T30">
        <v>3.3313318121772545E-2</v>
      </c>
      <c r="U30">
        <v>0</v>
      </c>
      <c r="V30">
        <v>5.0701168006105617E-3</v>
      </c>
      <c r="W30">
        <v>1.170068374541014E-4</v>
      </c>
      <c r="X30">
        <v>0</v>
      </c>
      <c r="Y30">
        <v>1.6663222933926988E-5</v>
      </c>
      <c r="Z30">
        <v>2.6202559576345982E-4</v>
      </c>
      <c r="AA30">
        <v>3.0279566915680057E-4</v>
      </c>
      <c r="AB30">
        <v>0</v>
      </c>
      <c r="AC30">
        <v>0</v>
      </c>
      <c r="AD30">
        <v>8.3899656011410346E-5</v>
      </c>
      <c r="AE30">
        <v>0</v>
      </c>
      <c r="AF30">
        <v>3.9052290093940741E-4</v>
      </c>
      <c r="AG30">
        <v>5.9851945188218614E-3</v>
      </c>
      <c r="AH30">
        <v>1.7780543640121796E-4</v>
      </c>
      <c r="AI30">
        <v>1.1782398145720947E-2</v>
      </c>
      <c r="AJ30">
        <v>0</v>
      </c>
      <c r="AK30">
        <v>5.7543461049912367E-3</v>
      </c>
      <c r="AM30" t="s">
        <v>288</v>
      </c>
      <c r="AN30">
        <v>0.37281133661582805</v>
      </c>
      <c r="AO30">
        <v>0.23018940858136838</v>
      </c>
      <c r="AP30">
        <v>4253.8081818181818</v>
      </c>
    </row>
    <row r="31" spans="2:42" x14ac:dyDescent="0.3">
      <c r="B31" t="s">
        <v>946</v>
      </c>
      <c r="C31">
        <v>2.7162850079957791E-3</v>
      </c>
      <c r="D31">
        <v>3.3786107290233835E-3</v>
      </c>
      <c r="E31">
        <v>1.493521877888908E-2</v>
      </c>
      <c r="F31">
        <v>1.9649658537394928E-2</v>
      </c>
      <c r="G31">
        <v>1.9945735865659602E-2</v>
      </c>
      <c r="H31">
        <v>3.8309692519386318E-2</v>
      </c>
      <c r="I31">
        <v>1.0373694241393452E-3</v>
      </c>
      <c r="J31">
        <v>2.3051537182700182E-2</v>
      </c>
      <c r="K31">
        <v>3.5912645936449161E-2</v>
      </c>
      <c r="L31">
        <v>5.2659887815997744E-2</v>
      </c>
      <c r="M31">
        <v>1.2976989390787907E-2</v>
      </c>
      <c r="N31">
        <v>1.9470356226131597E-2</v>
      </c>
      <c r="O31">
        <v>8.7755102040816321E-3</v>
      </c>
      <c r="P31">
        <v>1.1586206896551725E-2</v>
      </c>
      <c r="Q31">
        <v>8.9443928782381235E-3</v>
      </c>
      <c r="R31">
        <v>1.3071507085351001E-3</v>
      </c>
      <c r="S31">
        <v>9.2789882466148867E-3</v>
      </c>
      <c r="T31">
        <v>1.4699171370241385E-2</v>
      </c>
      <c r="U31">
        <v>0.22955234808074468</v>
      </c>
      <c r="V31">
        <v>1.0278300321963922E-3</v>
      </c>
      <c r="W31">
        <v>1.8189244731501217E-2</v>
      </c>
      <c r="X31">
        <v>1.5742594162740486E-2</v>
      </c>
      <c r="Y31">
        <v>1.6093340709586686E-2</v>
      </c>
      <c r="Z31">
        <v>3.3546171668137691E-2</v>
      </c>
      <c r="AA31">
        <v>1.2505461136175865E-2</v>
      </c>
      <c r="AB31">
        <v>3.2287537697417684E-4</v>
      </c>
      <c r="AC31">
        <v>1.7636684303350969E-3</v>
      </c>
      <c r="AD31">
        <v>2.831613390385099E-3</v>
      </c>
      <c r="AE31">
        <v>7.3037153494639913E-3</v>
      </c>
      <c r="AF31">
        <v>2.9590565950708015E-2</v>
      </c>
      <c r="AG31">
        <v>9.9753241980364369E-3</v>
      </c>
      <c r="AH31">
        <v>1.4813415420176473E-2</v>
      </c>
      <c r="AI31">
        <v>1.1499565403347083E-2</v>
      </c>
      <c r="AJ31">
        <v>0</v>
      </c>
      <c r="AK31">
        <v>2.9677813418507976E-2</v>
      </c>
      <c r="AM31" t="s">
        <v>289</v>
      </c>
      <c r="AN31">
        <v>0.52888819161175604</v>
      </c>
      <c r="AO31">
        <v>0.17624142227144188</v>
      </c>
      <c r="AP31">
        <v>10487.331818181818</v>
      </c>
    </row>
    <row r="32" spans="2:42" x14ac:dyDescent="0.3">
      <c r="B32" t="s">
        <v>947</v>
      </c>
      <c r="C32">
        <v>3.7259353107280233E-3</v>
      </c>
      <c r="D32">
        <v>6.2607462173314993E-3</v>
      </c>
      <c r="E32">
        <v>2.2530578873285236E-4</v>
      </c>
      <c r="F32">
        <v>3.7340989619204885E-4</v>
      </c>
      <c r="G32">
        <v>4.3997946762484413E-4</v>
      </c>
      <c r="H32">
        <v>3.2149792312341659E-4</v>
      </c>
      <c r="I32">
        <v>1.8093652746616485E-5</v>
      </c>
      <c r="J32">
        <v>5.3968884146795367E-4</v>
      </c>
      <c r="K32">
        <v>2.2669739675822723E-4</v>
      </c>
      <c r="L32">
        <v>1.1269625797197961E-3</v>
      </c>
      <c r="M32">
        <v>1.8314299543450673E-4</v>
      </c>
      <c r="N32">
        <v>2.4103174106304389E-3</v>
      </c>
      <c r="O32">
        <v>4.0816326530612241E-4</v>
      </c>
      <c r="P32">
        <v>2.7586206896551725E-4</v>
      </c>
      <c r="Q32">
        <v>2.0251455573369339E-3</v>
      </c>
      <c r="R32">
        <v>1.1883188259410001E-4</v>
      </c>
      <c r="S32">
        <v>1.0309986940683208E-3</v>
      </c>
      <c r="T32">
        <v>8.1662063168007684E-4</v>
      </c>
      <c r="U32">
        <v>2.7941637903984937E-2</v>
      </c>
      <c r="V32">
        <v>1.1724165703076012E-2</v>
      </c>
      <c r="W32">
        <v>2.2975888081896276E-4</v>
      </c>
      <c r="X32">
        <v>2.4343767208901868E-3</v>
      </c>
      <c r="Y32">
        <v>5.3488945617905627E-3</v>
      </c>
      <c r="Z32">
        <v>4.7647285966460722E-3</v>
      </c>
      <c r="AA32">
        <v>3.9103897845392532E-3</v>
      </c>
      <c r="AB32">
        <v>2.1354427857962315E-2</v>
      </c>
      <c r="AC32">
        <v>2.3861396410416015E-3</v>
      </c>
      <c r="AD32">
        <v>4.0062085745448447E-3</v>
      </c>
      <c r="AE32">
        <v>1.9824987258450456E-3</v>
      </c>
      <c r="AF32">
        <v>3.5073261481219538E-2</v>
      </c>
      <c r="AG32">
        <v>1.7273061374494671E-2</v>
      </c>
      <c r="AH32">
        <v>1.2890894139088302E-3</v>
      </c>
      <c r="AI32">
        <v>1.9943157517142426E-2</v>
      </c>
      <c r="AJ32">
        <v>0</v>
      </c>
      <c r="AK32">
        <v>0</v>
      </c>
      <c r="AM32" t="s">
        <v>290</v>
      </c>
      <c r="AN32">
        <v>0.49656271393150742</v>
      </c>
      <c r="AO32">
        <v>0.19721105537341044</v>
      </c>
      <c r="AP32">
        <v>3644.949090909091</v>
      </c>
    </row>
    <row r="33" spans="2:42" x14ac:dyDescent="0.3">
      <c r="B33" t="s">
        <v>948</v>
      </c>
      <c r="C33">
        <v>3.7298436344805348E-2</v>
      </c>
      <c r="D33">
        <v>1.1481258596973866E-2</v>
      </c>
      <c r="E33">
        <v>9.090740164357089E-2</v>
      </c>
      <c r="F33">
        <v>9.9451502352482346E-2</v>
      </c>
      <c r="G33">
        <v>7.1789983134120411E-2</v>
      </c>
      <c r="H33">
        <v>4.7028716194493378E-2</v>
      </c>
      <c r="I33">
        <v>3.8310294082169308E-2</v>
      </c>
      <c r="J33">
        <v>5.6921664474826932E-2</v>
      </c>
      <c r="K33">
        <v>6.2360675558242346E-2</v>
      </c>
      <c r="L33">
        <v>3.6677509412698817E-2</v>
      </c>
      <c r="M33">
        <v>5.1894875920620594E-2</v>
      </c>
      <c r="N33">
        <v>3.9065923746321916E-2</v>
      </c>
      <c r="O33">
        <v>3.7619047619047614E-2</v>
      </c>
      <c r="P33">
        <v>3.8896551724137932E-2</v>
      </c>
      <c r="Q33">
        <v>4.1051388068517429E-2</v>
      </c>
      <c r="R33">
        <v>5.9594189120941152E-2</v>
      </c>
      <c r="S33">
        <v>3.8421884665612756E-2</v>
      </c>
      <c r="T33">
        <v>6.1342620391497536E-2</v>
      </c>
      <c r="U33">
        <v>9.2249764668967688E-3</v>
      </c>
      <c r="V33">
        <v>3.7864798163712611E-2</v>
      </c>
      <c r="W33">
        <v>2.2375962115313428E-2</v>
      </c>
      <c r="X33">
        <v>6.9971941295245754E-2</v>
      </c>
      <c r="Y33">
        <v>7.2088435056754926E-2</v>
      </c>
      <c r="Z33">
        <v>1.0081090026478376E-2</v>
      </c>
      <c r="AA33">
        <v>2.6646018885798451E-3</v>
      </c>
      <c r="AB33">
        <v>5.5300995417917526E-4</v>
      </c>
      <c r="AC33">
        <v>6.0172217034962132E-3</v>
      </c>
      <c r="AD33">
        <v>1.9716419162681431E-3</v>
      </c>
      <c r="AE33">
        <v>7.3944179055484048E-3</v>
      </c>
      <c r="AF33">
        <v>1.2358358573822665E-2</v>
      </c>
      <c r="AG33">
        <v>4.9824119283876731E-3</v>
      </c>
      <c r="AH33">
        <v>1.8447314026626364E-2</v>
      </c>
      <c r="AI33">
        <v>1.6604351485216814E-2</v>
      </c>
      <c r="AJ33">
        <v>0</v>
      </c>
      <c r="AK33">
        <v>7.2731340002840025E-2</v>
      </c>
      <c r="AM33" t="s">
        <v>291</v>
      </c>
      <c r="AN33">
        <v>0.60078756238591835</v>
      </c>
      <c r="AO33">
        <v>0.43380605867459854</v>
      </c>
      <c r="AP33">
        <v>3311.1154545454547</v>
      </c>
    </row>
    <row r="34" spans="2:42" x14ac:dyDescent="0.3">
      <c r="B34" t="s">
        <v>949</v>
      </c>
      <c r="C34">
        <v>3.094089637405264E-4</v>
      </c>
      <c r="D34">
        <v>1.109009628610729E-3</v>
      </c>
      <c r="E34">
        <v>2.8825204517264925E-3</v>
      </c>
      <c r="F34">
        <v>5.6841284198122987E-3</v>
      </c>
      <c r="G34">
        <v>5.6464031678521666E-3</v>
      </c>
      <c r="H34">
        <v>7.0343745579403557E-3</v>
      </c>
      <c r="I34">
        <v>1.4716170900581408E-3</v>
      </c>
      <c r="J34">
        <v>9.8818887868787376E-3</v>
      </c>
      <c r="K34">
        <v>6.0074810140930222E-3</v>
      </c>
      <c r="L34">
        <v>5.4427170043285606E-3</v>
      </c>
      <c r="M34">
        <v>2.4855120808968774E-3</v>
      </c>
      <c r="N34">
        <v>1.5964439992487323E-3</v>
      </c>
      <c r="O34">
        <v>4.1156462585034016E-3</v>
      </c>
      <c r="P34">
        <v>3.3103448275862068E-3</v>
      </c>
      <c r="Q34">
        <v>1.2235254408910642E-3</v>
      </c>
      <c r="R34">
        <v>2.0498499747482251E-3</v>
      </c>
      <c r="S34">
        <v>9.6226544779709933E-4</v>
      </c>
      <c r="T34">
        <v>6.2207277530923494E-3</v>
      </c>
      <c r="U34">
        <v>3.8489697730362928E-3</v>
      </c>
      <c r="V34">
        <v>1.6568006489135877E-3</v>
      </c>
      <c r="W34">
        <v>1.4400350595032953E-2</v>
      </c>
      <c r="X34">
        <v>3.7455311486586894E-3</v>
      </c>
      <c r="Y34">
        <v>7.4051362718371531E-3</v>
      </c>
      <c r="Z34">
        <v>4.0476059135039722E-3</v>
      </c>
      <c r="AA34">
        <v>3.1490749592307256E-3</v>
      </c>
      <c r="AB34">
        <v>2.4387395494858036E-4</v>
      </c>
      <c r="AC34">
        <v>3.1123560535325243E-4</v>
      </c>
      <c r="AD34">
        <v>1.3633694101854181E-3</v>
      </c>
      <c r="AE34">
        <v>1.7004569681158922E-2</v>
      </c>
      <c r="AF34">
        <v>1.0910041358527698E-2</v>
      </c>
      <c r="AG34">
        <v>3.4378117288811884E-2</v>
      </c>
      <c r="AH34">
        <v>1.3479874647167336E-2</v>
      </c>
      <c r="AI34">
        <v>1.6838895710600019E-2</v>
      </c>
      <c r="AJ34">
        <v>0</v>
      </c>
      <c r="AK34">
        <v>7.1174386915680607E-2</v>
      </c>
      <c r="AM34" t="s">
        <v>292</v>
      </c>
      <c r="AN34">
        <v>0.46216882424411954</v>
      </c>
      <c r="AO34">
        <v>0.42517518227467449</v>
      </c>
      <c r="AP34">
        <v>4894.76</v>
      </c>
    </row>
    <row r="35" spans="2:42" x14ac:dyDescent="0.3">
      <c r="B35" t="s">
        <v>950</v>
      </c>
      <c r="C35">
        <v>1.5418337203659493E-2</v>
      </c>
      <c r="D35">
        <v>2.9852991746905089E-2</v>
      </c>
      <c r="E35">
        <v>3.384464585181847E-2</v>
      </c>
      <c r="F35">
        <v>2.9549169785330801E-2</v>
      </c>
      <c r="G35">
        <v>5.4264134340397445E-2</v>
      </c>
      <c r="H35">
        <v>3.812965368243721E-2</v>
      </c>
      <c r="I35">
        <v>8.7271718414513502E-3</v>
      </c>
      <c r="J35">
        <v>4.5271829483139375E-2</v>
      </c>
      <c r="K35">
        <v>4.1542297955945141E-2</v>
      </c>
      <c r="L35">
        <v>5.0598058550828572E-2</v>
      </c>
      <c r="M35">
        <v>2.0969872977251024E-2</v>
      </c>
      <c r="N35">
        <v>9.609966819007075E-3</v>
      </c>
      <c r="O35">
        <v>1.7721088435374149E-2</v>
      </c>
      <c r="P35">
        <v>3.83448275862069E-2</v>
      </c>
      <c r="Q35">
        <v>5.3581976204539706E-3</v>
      </c>
      <c r="R35">
        <v>1.4943109236208073E-2</v>
      </c>
      <c r="S35">
        <v>8.5916557839026738E-3</v>
      </c>
      <c r="T35">
        <v>3.6868019694968175E-2</v>
      </c>
      <c r="U35">
        <v>1.8836941742495554E-2</v>
      </c>
      <c r="V35">
        <v>2.2422418967299282E-2</v>
      </c>
      <c r="W35">
        <v>5.9401180279880346E-2</v>
      </c>
      <c r="X35">
        <v>8.56620892808755E-3</v>
      </c>
      <c r="Y35">
        <v>9.9922682645586583E-2</v>
      </c>
      <c r="Z35">
        <v>2.2485933362753754E-2</v>
      </c>
      <c r="AA35">
        <v>1.5779980015485834E-2</v>
      </c>
      <c r="AB35">
        <v>3.0467070146393068E-3</v>
      </c>
      <c r="AC35">
        <v>7.2621641249092229E-4</v>
      </c>
      <c r="AD35">
        <v>3.8803590905277284E-3</v>
      </c>
      <c r="AE35">
        <v>3.6099617321596708E-2</v>
      </c>
      <c r="AF35">
        <v>2.2502729047831366E-2</v>
      </c>
      <c r="AG35">
        <v>5.187168582978947E-3</v>
      </c>
      <c r="AH35">
        <v>5.6064276665259045E-3</v>
      </c>
      <c r="AI35">
        <v>1.2168706281646225E-2</v>
      </c>
      <c r="AJ35">
        <v>0</v>
      </c>
      <c r="AK35">
        <v>4.6210227571141509E-2</v>
      </c>
      <c r="AM35" t="s">
        <v>293</v>
      </c>
      <c r="AN35">
        <v>0.43621651525351429</v>
      </c>
      <c r="AO35">
        <v>0.25292607645998227</v>
      </c>
      <c r="AP35">
        <v>4484.8818181818178</v>
      </c>
    </row>
    <row r="36" spans="2:42" x14ac:dyDescent="0.3">
      <c r="B36" t="s">
        <v>951</v>
      </c>
      <c r="C36">
        <v>1.322316202933197E-3</v>
      </c>
      <c r="D36">
        <v>6.2328060522696003E-5</v>
      </c>
      <c r="E36">
        <v>1.5864314814900843E-3</v>
      </c>
      <c r="F36">
        <v>2.929193185684294E-3</v>
      </c>
      <c r="G36">
        <v>2.1998973381242206E-3</v>
      </c>
      <c r="H36">
        <v>3.600776738982266E-3</v>
      </c>
      <c r="I36">
        <v>4.8249740657643966E-5</v>
      </c>
      <c r="J36">
        <v>2.4813280067492124E-3</v>
      </c>
      <c r="K36">
        <v>2.7581516605584312E-3</v>
      </c>
      <c r="L36">
        <v>1.8313141920446687E-3</v>
      </c>
      <c r="M36">
        <v>1.0203681174208233E-3</v>
      </c>
      <c r="N36">
        <v>6.135353408877481E-3</v>
      </c>
      <c r="O36">
        <v>2.346938775510204E-3</v>
      </c>
      <c r="P36">
        <v>2.7586206896551722E-3</v>
      </c>
      <c r="Q36">
        <v>7.2567715804573458E-3</v>
      </c>
      <c r="R36">
        <v>1.0100710020498501E-3</v>
      </c>
      <c r="S36">
        <v>4.6051275001718333E-3</v>
      </c>
      <c r="T36">
        <v>3.5547015731956289E-3</v>
      </c>
      <c r="U36">
        <v>3.9744796569396506E-3</v>
      </c>
      <c r="V36">
        <v>9.0510405820279328E-4</v>
      </c>
      <c r="W36">
        <v>2.0161341791863983E-2</v>
      </c>
      <c r="X36">
        <v>1.0511087995944163E-2</v>
      </c>
      <c r="Y36">
        <v>9.8579626877112071E-3</v>
      </c>
      <c r="Z36">
        <v>7.8855913503971753E-2</v>
      </c>
      <c r="AA36">
        <v>1.5317135206917583E-2</v>
      </c>
      <c r="AB36">
        <v>1.1644122637685739E-3</v>
      </c>
      <c r="AC36">
        <v>1.7636684303350969E-3</v>
      </c>
      <c r="AD36">
        <v>5.4954274687473775E-3</v>
      </c>
      <c r="AE36">
        <v>2.2299871288753745E-2</v>
      </c>
      <c r="AF36">
        <v>7.0417121507971893E-3</v>
      </c>
      <c r="AG36">
        <v>1.0295584606499712E-2</v>
      </c>
      <c r="AH36">
        <v>1.5746893961282864E-2</v>
      </c>
      <c r="AI36">
        <v>2.916626426235841E-2</v>
      </c>
      <c r="AJ36">
        <v>0</v>
      </c>
      <c r="AK36">
        <v>3.5847658248408319E-2</v>
      </c>
      <c r="AM36" t="s">
        <v>294</v>
      </c>
      <c r="AN36">
        <v>0.54673019638128861</v>
      </c>
      <c r="AO36">
        <v>0.24273228316664355</v>
      </c>
      <c r="AP36">
        <v>4484.8818181818178</v>
      </c>
    </row>
    <row r="37" spans="2:42" x14ac:dyDescent="0.3">
      <c r="B37" t="s">
        <v>952</v>
      </c>
      <c r="C37">
        <v>1.2861642082224617E-2</v>
      </c>
      <c r="D37">
        <v>5.9963892709766166E-3</v>
      </c>
      <c r="E37">
        <v>1.005281910964727E-2</v>
      </c>
      <c r="F37">
        <v>1.8180912945706201E-2</v>
      </c>
      <c r="G37">
        <v>5.4264134340397448E-3</v>
      </c>
      <c r="H37">
        <v>1.8582579956533479E-2</v>
      </c>
      <c r="I37">
        <v>3.190514100986707E-3</v>
      </c>
      <c r="J37">
        <v>1.5464876802064466E-2</v>
      </c>
      <c r="K37">
        <v>1.5358748630369895E-2</v>
      </c>
      <c r="L37">
        <v>1.2780780165458597E-2</v>
      </c>
      <c r="M37">
        <v>7.2472299621940527E-3</v>
      </c>
      <c r="N37">
        <v>8.7960934076253688E-3</v>
      </c>
      <c r="O37">
        <v>9.0816326530612241E-3</v>
      </c>
      <c r="P37">
        <v>1.1586206896551725E-2</v>
      </c>
      <c r="Q37">
        <v>1.0167918319129188E-2</v>
      </c>
      <c r="R37">
        <v>8.2885238109384751E-3</v>
      </c>
      <c r="S37">
        <v>8.6603890301738939E-3</v>
      </c>
      <c r="T37">
        <v>1.2321364236819983E-2</v>
      </c>
      <c r="U37">
        <v>2.8966635289195689E-2</v>
      </c>
      <c r="V37">
        <v>1.714136689888722E-2</v>
      </c>
      <c r="W37">
        <v>1.3736602717111506E-2</v>
      </c>
      <c r="X37">
        <v>4.532223805319791E-3</v>
      </c>
      <c r="Y37">
        <v>4.0308336277169385E-2</v>
      </c>
      <c r="Z37">
        <v>5.8066251103265666E-2</v>
      </c>
      <c r="AA37">
        <v>0.10839219825330156</v>
      </c>
      <c r="AB37">
        <v>5.1268488050176204E-2</v>
      </c>
      <c r="AC37">
        <v>3.3613445378151259E-2</v>
      </c>
      <c r="AD37">
        <v>1.0760130883463377E-2</v>
      </c>
      <c r="AE37">
        <v>2.8795901972132724E-2</v>
      </c>
      <c r="AF37">
        <v>0.1003059608554604</v>
      </c>
      <c r="AG37">
        <v>1.1592376752244449E-2</v>
      </c>
      <c r="AH37">
        <v>9.4736959082523942E-3</v>
      </c>
      <c r="AI37">
        <v>1.8142685669347829E-2</v>
      </c>
      <c r="AJ37">
        <v>0</v>
      </c>
      <c r="AK37">
        <v>3.1009510174466667E-2</v>
      </c>
      <c r="AM37" t="s">
        <v>295</v>
      </c>
      <c r="AN37">
        <v>0.66628024171745703</v>
      </c>
      <c r="AO37">
        <v>0.35600207751736673</v>
      </c>
      <c r="AP37">
        <v>7138.8309090909088</v>
      </c>
    </row>
    <row r="38" spans="2:42" x14ac:dyDescent="0.3">
      <c r="B38" t="s">
        <v>953</v>
      </c>
      <c r="C38">
        <v>1.3353439487749031E-4</v>
      </c>
      <c r="D38">
        <v>1.0316368638239339E-4</v>
      </c>
      <c r="E38">
        <v>3.4980465755842854E-3</v>
      </c>
      <c r="F38">
        <v>1.741749715793579E-2</v>
      </c>
      <c r="G38">
        <v>2.9331964508322946E-3</v>
      </c>
      <c r="H38">
        <v>1.1638224817067682E-2</v>
      </c>
      <c r="I38">
        <v>6.6343393404260447E-5</v>
      </c>
      <c r="J38">
        <v>1.5198134041338924E-3</v>
      </c>
      <c r="K38">
        <v>4.8362111308421817E-3</v>
      </c>
      <c r="L38">
        <v>1.6648310836769715E-3</v>
      </c>
      <c r="M38">
        <v>3.2442473476969767E-3</v>
      </c>
      <c r="N38">
        <v>1.3397608464283478E-2</v>
      </c>
      <c r="O38">
        <v>2.9591836734693877E-3</v>
      </c>
      <c r="P38">
        <v>7.4482758620689664E-3</v>
      </c>
      <c r="Q38">
        <v>1.3374398784912667E-2</v>
      </c>
      <c r="R38">
        <v>1.633938385668875E-3</v>
      </c>
      <c r="S38">
        <v>1.0928586157124201E-2</v>
      </c>
      <c r="T38">
        <v>1.8902365798006485E-2</v>
      </c>
      <c r="U38">
        <v>2.5101976780671476E-3</v>
      </c>
      <c r="V38">
        <v>2.4449315131537318E-3</v>
      </c>
      <c r="W38">
        <v>4.9910862063830413E-2</v>
      </c>
      <c r="X38">
        <v>3.4492102479830075E-2</v>
      </c>
      <c r="Y38">
        <v>7.3051569342335908E-3</v>
      </c>
      <c r="Z38">
        <v>4.2523996028243603E-2</v>
      </c>
      <c r="AA38">
        <v>2.6434061917388691E-2</v>
      </c>
      <c r="AB38">
        <v>4.5442991886897443E-3</v>
      </c>
      <c r="AC38">
        <v>5.7059860981429613E-3</v>
      </c>
      <c r="AD38">
        <v>6.9636714489470595E-3</v>
      </c>
      <c r="AE38">
        <v>2.3448770332489655E-2</v>
      </c>
      <c r="AF38">
        <v>4.4464261004597098E-3</v>
      </c>
      <c r="AG38">
        <v>3.1999789993174779E-2</v>
      </c>
      <c r="AH38">
        <v>2.3503656124285997E-3</v>
      </c>
      <c r="AI38">
        <v>9.9336377809356932E-3</v>
      </c>
      <c r="AJ38">
        <v>0</v>
      </c>
      <c r="AK38">
        <v>8.3628066394206363E-2</v>
      </c>
      <c r="AM38" t="s">
        <v>296</v>
      </c>
      <c r="AN38">
        <v>0.88688026819265342</v>
      </c>
      <c r="AO38">
        <v>3.2947200049573785E-2</v>
      </c>
      <c r="AP38">
        <v>4774.9909090909086</v>
      </c>
    </row>
    <row r="39" spans="2:42" x14ac:dyDescent="0.3">
      <c r="B39" t="s">
        <v>954</v>
      </c>
      <c r="C39">
        <v>1.0845598413220556E-3</v>
      </c>
      <c r="D39">
        <v>5.8029573590096287E-5</v>
      </c>
      <c r="E39">
        <v>4.2273869638535187E-4</v>
      </c>
      <c r="F39">
        <v>6.6383981545253134E-5</v>
      </c>
      <c r="G39">
        <v>3.7398254748111752E-3</v>
      </c>
      <c r="H39">
        <v>2.9192011419606227E-3</v>
      </c>
      <c r="I39">
        <v>3.0156087911027474E-5</v>
      </c>
      <c r="J39">
        <v>1.0545644028684153E-3</v>
      </c>
      <c r="K39">
        <v>1.889144972985227E-3</v>
      </c>
      <c r="L39">
        <v>1.0629306149629895E-3</v>
      </c>
      <c r="M39">
        <v>5.2326570124144791E-4</v>
      </c>
      <c r="N39">
        <v>3.9754585863644902E-3</v>
      </c>
      <c r="O39">
        <v>3.3333333333333335E-3</v>
      </c>
      <c r="P39">
        <v>4.6896551724137934E-3</v>
      </c>
      <c r="Q39">
        <v>2.9533372711163619E-3</v>
      </c>
      <c r="R39">
        <v>4.6344434211698995E-3</v>
      </c>
      <c r="S39">
        <v>1.1684651866107636E-3</v>
      </c>
      <c r="T39">
        <v>1.321003963011889E-3</v>
      </c>
      <c r="U39">
        <v>1.0720635916745111E-3</v>
      </c>
      <c r="V39">
        <v>1.3960079541771894E-3</v>
      </c>
      <c r="W39">
        <v>1.8253066642839818E-3</v>
      </c>
      <c r="X39">
        <v>2.7971294459061389E-4</v>
      </c>
      <c r="Y39">
        <v>3.4792809486039553E-3</v>
      </c>
      <c r="Z39">
        <v>7.1712268314210066E-4</v>
      </c>
      <c r="AA39">
        <v>1.1506235427958423E-3</v>
      </c>
      <c r="AB39">
        <v>5.495751097432797E-5</v>
      </c>
      <c r="AC39">
        <v>0.16287996680153544</v>
      </c>
      <c r="AD39">
        <v>1.3319070391811393E-2</v>
      </c>
      <c r="AE39">
        <v>3.4985271632559628E-4</v>
      </c>
      <c r="AF39">
        <v>3.0442336372442E-4</v>
      </c>
      <c r="AG39">
        <v>3.2026040846327503E-4</v>
      </c>
      <c r="AH39">
        <v>1.0668326184073078E-3</v>
      </c>
      <c r="AI39">
        <v>2.7317503897573156E-3</v>
      </c>
      <c r="AJ39">
        <v>0</v>
      </c>
      <c r="AK39">
        <v>3.0345412493361942E-5</v>
      </c>
      <c r="AM39" t="s">
        <v>297</v>
      </c>
      <c r="AN39">
        <v>0.72165162361240798</v>
      </c>
      <c r="AO39">
        <v>0.38182863714778609</v>
      </c>
      <c r="AP39">
        <v>4484.8818181818178</v>
      </c>
    </row>
    <row r="40" spans="2:42" x14ac:dyDescent="0.3">
      <c r="B40" t="s">
        <v>955</v>
      </c>
      <c r="C40">
        <v>1.954161876255956E-5</v>
      </c>
      <c r="D40">
        <v>2.1492434662998625E-5</v>
      </c>
      <c r="E40">
        <v>2.2995126891291119E-4</v>
      </c>
      <c r="F40">
        <v>1.2446996539734962E-4</v>
      </c>
      <c r="G40">
        <v>1.4665982254161473E-3</v>
      </c>
      <c r="H40">
        <v>6.6742968840421283E-3</v>
      </c>
      <c r="I40">
        <v>1.0856191647969891E-4</v>
      </c>
      <c r="J40">
        <v>3.5855189697526113E-3</v>
      </c>
      <c r="K40">
        <v>2.3425397665016814E-3</v>
      </c>
      <c r="L40">
        <v>1.0885434008657121E-3</v>
      </c>
      <c r="M40">
        <v>1.7006135290347055E-3</v>
      </c>
      <c r="N40">
        <v>1.7216552933074565E-2</v>
      </c>
      <c r="O40">
        <v>1.7040816326530612E-2</v>
      </c>
      <c r="P40">
        <v>2.675862068965517E-2</v>
      </c>
      <c r="Q40">
        <v>1.1982111214243524E-2</v>
      </c>
      <c r="R40">
        <v>1.610172009150055E-2</v>
      </c>
      <c r="S40">
        <v>1.0103787201869543E-2</v>
      </c>
      <c r="T40">
        <v>2.2817341179296267E-3</v>
      </c>
      <c r="U40">
        <v>1.1086706411463235E-3</v>
      </c>
      <c r="V40">
        <v>1.8984174102134859E-4</v>
      </c>
      <c r="W40">
        <v>3.6867790783265044E-3</v>
      </c>
      <c r="X40">
        <v>7.8669265666110166E-5</v>
      </c>
      <c r="Y40">
        <v>8.2782891535749283E-3</v>
      </c>
      <c r="Z40">
        <v>1.4632060900264783E-2</v>
      </c>
      <c r="AA40">
        <v>1.1553817604540205E-2</v>
      </c>
      <c r="AB40">
        <v>9.1023377551230703E-4</v>
      </c>
      <c r="AC40">
        <v>6.3284573088494651E-3</v>
      </c>
      <c r="AD40">
        <v>0.15917862236764826</v>
      </c>
      <c r="AE40">
        <v>9.8477060891649319E-3</v>
      </c>
      <c r="AF40">
        <v>4.1143278854876156E-3</v>
      </c>
      <c r="AG40">
        <v>2.8718433349083847E-3</v>
      </c>
      <c r="AH40">
        <v>6.0787233569666397E-3</v>
      </c>
      <c r="AI40">
        <v>7.4640250548419582E-3</v>
      </c>
      <c r="AJ40">
        <v>0</v>
      </c>
      <c r="AK40">
        <v>3.7931765616702425E-4</v>
      </c>
      <c r="AM40" t="s">
        <v>298</v>
      </c>
      <c r="AN40">
        <v>0.71383924825908207</v>
      </c>
      <c r="AO40">
        <v>0.38600769841036642</v>
      </c>
      <c r="AP40">
        <v>10487.331818181818</v>
      </c>
    </row>
    <row r="41" spans="2:42" x14ac:dyDescent="0.3">
      <c r="B41" t="s">
        <v>956</v>
      </c>
      <c r="C41">
        <v>6.8949344867230977E-3</v>
      </c>
      <c r="D41">
        <v>2.6091815680880331E-3</v>
      </c>
      <c r="E41">
        <v>2.8729972173573724E-2</v>
      </c>
      <c r="F41">
        <v>9.8223398693895167E-2</v>
      </c>
      <c r="G41">
        <v>3.307178998313412E-2</v>
      </c>
      <c r="H41">
        <v>6.9867928653180894E-2</v>
      </c>
      <c r="I41">
        <v>1.5741477889556342E-3</v>
      </c>
      <c r="J41">
        <v>5.182873874097417E-2</v>
      </c>
      <c r="K41">
        <v>5.004345033437866E-2</v>
      </c>
      <c r="L41">
        <v>3.7906923136029502E-2</v>
      </c>
      <c r="M41">
        <v>2.4161793754823854E-2</v>
      </c>
      <c r="N41">
        <v>1.925123646152883E-2</v>
      </c>
      <c r="O41">
        <v>2.6938775510204082E-2</v>
      </c>
      <c r="P41">
        <v>5.4344827586206894E-2</v>
      </c>
      <c r="Q41">
        <v>4.5692346637414567E-2</v>
      </c>
      <c r="R41">
        <v>1.23585157897864E-2</v>
      </c>
      <c r="S41">
        <v>5.4642930785620998E-2</v>
      </c>
      <c r="T41">
        <v>3.5931307793923381E-2</v>
      </c>
      <c r="U41">
        <v>3.4954502667085031E-2</v>
      </c>
      <c r="V41">
        <v>3.6334558675479925E-2</v>
      </c>
      <c r="W41">
        <v>6.195192933637976E-2</v>
      </c>
      <c r="X41">
        <v>1.729412690226655E-2</v>
      </c>
      <c r="Y41">
        <v>2.847078270490765E-2</v>
      </c>
      <c r="Z41">
        <v>5.8914386584289498E-2</v>
      </c>
      <c r="AA41">
        <v>7.8411101354361773E-2</v>
      </c>
      <c r="AB41">
        <v>1.9777834261886278E-2</v>
      </c>
      <c r="AC41">
        <v>2.8944911297852472E-2</v>
      </c>
      <c r="AD41">
        <v>1.6423357664233574E-2</v>
      </c>
      <c r="AE41">
        <v>5.4153745151732421E-2</v>
      </c>
      <c r="AF41">
        <v>5.6585845851078551E-2</v>
      </c>
      <c r="AG41">
        <v>3.6105423426261357E-2</v>
      </c>
      <c r="AH41">
        <v>4.6423888160380504E-2</v>
      </c>
      <c r="AI41">
        <v>8.7878202563430416E-2</v>
      </c>
      <c r="AJ41">
        <v>0</v>
      </c>
      <c r="AK41">
        <v>2.9092691618635971E-3</v>
      </c>
      <c r="AM41" t="s">
        <v>299</v>
      </c>
      <c r="AN41">
        <v>0.72931765762808498</v>
      </c>
      <c r="AO41">
        <v>0.37498815558819348</v>
      </c>
      <c r="AP41">
        <v>10487.331818181818</v>
      </c>
    </row>
    <row r="42" spans="2:42" x14ac:dyDescent="0.3">
      <c r="B42" t="s">
        <v>957</v>
      </c>
      <c r="C42">
        <v>0</v>
      </c>
      <c r="D42">
        <v>0</v>
      </c>
      <c r="E42">
        <v>0</v>
      </c>
      <c r="F42">
        <v>0</v>
      </c>
      <c r="G42">
        <v>0</v>
      </c>
      <c r="H42">
        <v>0</v>
      </c>
      <c r="I42">
        <v>0</v>
      </c>
      <c r="J42">
        <v>0</v>
      </c>
      <c r="K42">
        <v>0</v>
      </c>
      <c r="L42">
        <v>0</v>
      </c>
      <c r="M42">
        <v>0</v>
      </c>
      <c r="N42">
        <v>2.504225881174482E-3</v>
      </c>
      <c r="O42">
        <v>0</v>
      </c>
      <c r="P42">
        <v>0</v>
      </c>
      <c r="Q42">
        <v>2.8689562062273227E-3</v>
      </c>
      <c r="R42">
        <v>0</v>
      </c>
      <c r="S42">
        <v>2.130730634407863E-3</v>
      </c>
      <c r="T42">
        <v>0</v>
      </c>
      <c r="U42">
        <v>0</v>
      </c>
      <c r="V42">
        <v>0</v>
      </c>
      <c r="W42">
        <v>0</v>
      </c>
      <c r="X42">
        <v>0</v>
      </c>
      <c r="Y42">
        <v>0</v>
      </c>
      <c r="Z42">
        <v>0</v>
      </c>
      <c r="AA42">
        <v>0</v>
      </c>
      <c r="AB42">
        <v>0</v>
      </c>
      <c r="AC42">
        <v>1.3486876231974271E-3</v>
      </c>
      <c r="AD42">
        <v>1.1326453561540397E-3</v>
      </c>
      <c r="AE42">
        <v>0</v>
      </c>
      <c r="AF42">
        <v>0</v>
      </c>
      <c r="AG42">
        <v>0</v>
      </c>
      <c r="AH42">
        <v>0</v>
      </c>
      <c r="AI42">
        <v>0</v>
      </c>
      <c r="AJ42">
        <v>0</v>
      </c>
      <c r="AK42">
        <v>0.12642287888484499</v>
      </c>
      <c r="AM42" t="s">
        <v>300</v>
      </c>
      <c r="AN42">
        <v>0.60551344536523111</v>
      </c>
      <c r="AO42">
        <v>0.83955595279205353</v>
      </c>
      <c r="AP42">
        <v>10487.331818181818</v>
      </c>
    </row>
    <row r="43" spans="2:42" x14ac:dyDescent="0.3">
      <c r="B43" t="s">
        <v>958</v>
      </c>
      <c r="C43">
        <v>0</v>
      </c>
      <c r="D43">
        <v>2.7940165061898211E-5</v>
      </c>
      <c r="E43">
        <v>0</v>
      </c>
      <c r="F43">
        <v>0</v>
      </c>
      <c r="G43">
        <v>0</v>
      </c>
      <c r="H43">
        <v>0</v>
      </c>
      <c r="I43">
        <v>0</v>
      </c>
      <c r="J43">
        <v>0</v>
      </c>
      <c r="K43">
        <v>0</v>
      </c>
      <c r="L43">
        <v>0</v>
      </c>
      <c r="M43">
        <v>0</v>
      </c>
      <c r="N43">
        <v>1.0955988230138358E-3</v>
      </c>
      <c r="O43">
        <v>0</v>
      </c>
      <c r="P43">
        <v>0</v>
      </c>
      <c r="Q43">
        <v>1.1813349084465446E-3</v>
      </c>
      <c r="R43">
        <v>0</v>
      </c>
      <c r="S43">
        <v>1.3746649254244277E-3</v>
      </c>
      <c r="T43">
        <v>0</v>
      </c>
      <c r="U43">
        <v>9.2040581529128761E-4</v>
      </c>
      <c r="V43">
        <v>0</v>
      </c>
      <c r="W43">
        <v>3.1059996851452373E-4</v>
      </c>
      <c r="X43">
        <v>0</v>
      </c>
      <c r="Y43">
        <v>1.6329958475248449E-4</v>
      </c>
      <c r="Z43">
        <v>4.4820167696381287E-4</v>
      </c>
      <c r="AA43">
        <v>4.5851915615172654E-4</v>
      </c>
      <c r="AB43">
        <v>0</v>
      </c>
      <c r="AC43">
        <v>5.1872600892208741E-4</v>
      </c>
      <c r="AD43">
        <v>2.4142126017283327E-2</v>
      </c>
      <c r="AE43">
        <v>1.9004345084353379E-4</v>
      </c>
      <c r="AF43">
        <v>4.3418766624129393E-3</v>
      </c>
      <c r="AG43">
        <v>3.9218774610174836E-3</v>
      </c>
      <c r="AH43">
        <v>3.1504900762340808E-3</v>
      </c>
      <c r="AI43">
        <v>1.5728259819814848E-3</v>
      </c>
      <c r="AJ43">
        <v>0</v>
      </c>
      <c r="AK43">
        <v>7.214971959671726E-2</v>
      </c>
      <c r="AM43" t="s">
        <v>301</v>
      </c>
      <c r="AN43">
        <v>0.7883656218827112</v>
      </c>
      <c r="AO43">
        <v>0.73619472562599897</v>
      </c>
      <c r="AP43">
        <v>10487.331818181818</v>
      </c>
    </row>
    <row r="44" spans="2:42" x14ac:dyDescent="0.3">
      <c r="B44" t="s">
        <v>959</v>
      </c>
      <c r="C44">
        <v>0</v>
      </c>
      <c r="D44">
        <v>0</v>
      </c>
      <c r="E44">
        <v>0</v>
      </c>
      <c r="F44">
        <v>0</v>
      </c>
      <c r="G44">
        <v>0</v>
      </c>
      <c r="H44">
        <v>0</v>
      </c>
      <c r="I44">
        <v>0</v>
      </c>
      <c r="J44">
        <v>0</v>
      </c>
      <c r="K44">
        <v>0</v>
      </c>
      <c r="L44">
        <v>0</v>
      </c>
      <c r="M44">
        <v>0</v>
      </c>
      <c r="N44">
        <v>0</v>
      </c>
      <c r="O44">
        <v>0</v>
      </c>
      <c r="P44">
        <v>0</v>
      </c>
      <c r="Q44">
        <v>4.2190532444519458E-5</v>
      </c>
      <c r="R44">
        <v>0</v>
      </c>
      <c r="S44">
        <v>0</v>
      </c>
      <c r="T44">
        <v>0</v>
      </c>
      <c r="U44">
        <v>0</v>
      </c>
      <c r="V44">
        <v>0</v>
      </c>
      <c r="W44">
        <v>0</v>
      </c>
      <c r="X44">
        <v>0</v>
      </c>
      <c r="Y44">
        <v>0</v>
      </c>
      <c r="Z44">
        <v>0</v>
      </c>
      <c r="AA44">
        <v>3.0279566915680052E-5</v>
      </c>
      <c r="AB44">
        <v>0</v>
      </c>
      <c r="AC44">
        <v>0</v>
      </c>
      <c r="AD44">
        <v>0</v>
      </c>
      <c r="AE44">
        <v>0</v>
      </c>
      <c r="AF44">
        <v>3.9974785135529901E-5</v>
      </c>
      <c r="AG44">
        <v>0</v>
      </c>
      <c r="AH44">
        <v>0.31936634587602514</v>
      </c>
      <c r="AI44">
        <v>2.1867799837198714E-3</v>
      </c>
      <c r="AJ44">
        <v>0</v>
      </c>
      <c r="AK44">
        <v>4.716260667093318E-2</v>
      </c>
      <c r="AM44" t="s">
        <v>302</v>
      </c>
      <c r="AN44">
        <v>0.39667837219122976</v>
      </c>
      <c r="AO44">
        <v>0.7425585858161392</v>
      </c>
      <c r="AP44">
        <v>10487.331818181818</v>
      </c>
    </row>
    <row r="45" spans="2:42" x14ac:dyDescent="0.3">
      <c r="B45" t="s">
        <v>960</v>
      </c>
      <c r="C45">
        <v>1.449336724889834E-3</v>
      </c>
      <c r="D45">
        <v>8.3820495185694634E-5</v>
      </c>
      <c r="E45">
        <v>8.5128424299577721E-3</v>
      </c>
      <c r="F45">
        <v>7.4350059330683498E-3</v>
      </c>
      <c r="G45">
        <v>3.1531861846447163E-3</v>
      </c>
      <c r="H45">
        <v>1.3078535512660588E-2</v>
      </c>
      <c r="I45">
        <v>3.3774818460350768E-4</v>
      </c>
      <c r="J45">
        <v>1.6389171484578545E-2</v>
      </c>
      <c r="K45">
        <v>5.7807836173347947E-3</v>
      </c>
      <c r="L45">
        <v>3.6370155981866143E-3</v>
      </c>
      <c r="M45">
        <v>2.5116753659589494E-3</v>
      </c>
      <c r="N45">
        <v>4.7267263507168346E-3</v>
      </c>
      <c r="O45">
        <v>3.605442176870748E-3</v>
      </c>
      <c r="P45">
        <v>4.413793103448276E-3</v>
      </c>
      <c r="Q45">
        <v>3.459623660450595E-3</v>
      </c>
      <c r="R45">
        <v>8.9420991652060262E-3</v>
      </c>
      <c r="S45">
        <v>2.0619973881366416E-3</v>
      </c>
      <c r="T45">
        <v>8.4304071094031471E-3</v>
      </c>
      <c r="U45">
        <v>2.144127183349022E-4</v>
      </c>
      <c r="V45">
        <v>4.4488165572679664E-4</v>
      </c>
      <c r="W45">
        <v>1.087525369209757E-2</v>
      </c>
      <c r="X45">
        <v>6.8267440539146696E-3</v>
      </c>
      <c r="Y45">
        <v>6.4053428958015341E-3</v>
      </c>
      <c r="Z45">
        <v>3.5642376434245365E-2</v>
      </c>
      <c r="AA45">
        <v>1.4750474740352713E-3</v>
      </c>
      <c r="AB45">
        <v>8.4840657566618801E-4</v>
      </c>
      <c r="AC45">
        <v>1.556178026766262E-3</v>
      </c>
      <c r="AD45">
        <v>7.9704673210839825E-3</v>
      </c>
      <c r="AE45">
        <v>9.6231092836225746E-3</v>
      </c>
      <c r="AF45">
        <v>4.3880014144923969E-3</v>
      </c>
      <c r="AG45">
        <v>7.5234945135716916E-3</v>
      </c>
      <c r="AH45">
        <v>3.8839375013891052E-3</v>
      </c>
      <c r="AI45">
        <v>8.355293111298133E-2</v>
      </c>
      <c r="AJ45">
        <v>0</v>
      </c>
      <c r="AK45">
        <v>3.8174528916649318E-2</v>
      </c>
      <c r="AM45" t="s">
        <v>303</v>
      </c>
      <c r="AN45">
        <v>0.57208095914791457</v>
      </c>
      <c r="AO45">
        <v>0.38193657301338479</v>
      </c>
      <c r="AP45">
        <v>4894.76</v>
      </c>
    </row>
    <row r="46" spans="2:42" x14ac:dyDescent="0.3">
      <c r="B46" t="s">
        <v>961</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9.1713173604937755E-3</v>
      </c>
      <c r="AM46" t="s">
        <v>304</v>
      </c>
      <c r="AN46">
        <v>1</v>
      </c>
      <c r="AO46">
        <v>1</v>
      </c>
      <c r="AP46">
        <v>4894.76</v>
      </c>
    </row>
    <row r="47" spans="2:42" x14ac:dyDescent="0.3">
      <c r="B47" t="s">
        <v>305</v>
      </c>
      <c r="C47">
        <v>0.18277276028621958</v>
      </c>
      <c r="D47">
        <v>6.7920392022008252E-2</v>
      </c>
      <c r="E47">
        <v>8.0345902454207183E-2</v>
      </c>
      <c r="F47">
        <v>0.16876467708341977</v>
      </c>
      <c r="G47">
        <v>0.16946542494683581</v>
      </c>
      <c r="H47">
        <v>0.1310425534651046</v>
      </c>
      <c r="I47">
        <v>2.829244167812598E-2</v>
      </c>
      <c r="J47">
        <v>0.11347112974864147</v>
      </c>
      <c r="K47">
        <v>0.14576642611554011</v>
      </c>
      <c r="L47">
        <v>0.13076607842635043</v>
      </c>
      <c r="M47">
        <v>7.6148241173161699E-2</v>
      </c>
      <c r="N47">
        <v>9.2844174544543925E-2</v>
      </c>
      <c r="O47">
        <v>0.17979591836734696</v>
      </c>
      <c r="P47">
        <v>9.4896551724137926E-2</v>
      </c>
      <c r="Q47">
        <v>0.13091722217534388</v>
      </c>
      <c r="R47">
        <v>5.6326312349603398E-2</v>
      </c>
      <c r="S47">
        <v>4.2064746717987489E-2</v>
      </c>
      <c r="T47">
        <v>8.5817221088026904E-2</v>
      </c>
      <c r="U47">
        <v>9.3212007112226755E-2</v>
      </c>
      <c r="V47">
        <v>9.7927656873517469E-2</v>
      </c>
      <c r="W47">
        <v>0.26062528453935468</v>
      </c>
      <c r="X47">
        <v>0.19650271408966552</v>
      </c>
      <c r="Y47">
        <v>0.11033053169011738</v>
      </c>
      <c r="Z47">
        <v>0.13270906884377759</v>
      </c>
      <c r="AA47">
        <v>0.23719715026018798</v>
      </c>
      <c r="AB47">
        <v>2.9220221616163004E-2</v>
      </c>
      <c r="AC47">
        <v>0.27554725593941282</v>
      </c>
      <c r="AD47">
        <v>0.27554744525547442</v>
      </c>
      <c r="AE47">
        <v>0.27348548327185718</v>
      </c>
      <c r="AF47">
        <v>0.50836241755200573</v>
      </c>
      <c r="AG47">
        <v>0.58039061269491266</v>
      </c>
      <c r="AH47">
        <v>0.29455693107816772</v>
      </c>
      <c r="AI47">
        <v>0.21849864102316469</v>
      </c>
      <c r="AJ47">
        <v>1</v>
      </c>
      <c r="AK47">
        <v>0</v>
      </c>
    </row>
    <row r="48" spans="2:42" x14ac:dyDescent="0.3">
      <c r="B48" s="19" t="s">
        <v>965</v>
      </c>
      <c r="C48">
        <v>0.69230092790119757</v>
      </c>
      <c r="D48">
        <v>0.81888325309491061</v>
      </c>
      <c r="E48">
        <v>0.22894784519401848</v>
      </c>
      <c r="F48">
        <v>0.32941391242293233</v>
      </c>
      <c r="G48">
        <v>0.4151939576153113</v>
      </c>
      <c r="H48">
        <v>0.31926029757847763</v>
      </c>
      <c r="I48">
        <v>0.5398241296953028</v>
      </c>
      <c r="J48">
        <v>0.30928512940125558</v>
      </c>
      <c r="K48">
        <v>0.25169078475082179</v>
      </c>
      <c r="L48">
        <v>0.44182055682196553</v>
      </c>
      <c r="M48">
        <v>0.29131509752364509</v>
      </c>
      <c r="N48">
        <v>0.35387841983346902</v>
      </c>
      <c r="O48">
        <v>0.35173469387755096</v>
      </c>
      <c r="P48">
        <v>0.23889655172413793</v>
      </c>
      <c r="Q48">
        <v>0.25293224200489411</v>
      </c>
      <c r="R48">
        <v>0.22010635453492172</v>
      </c>
      <c r="S48">
        <v>0.11155405869819232</v>
      </c>
      <c r="T48">
        <v>0.37281133661582805</v>
      </c>
      <c r="U48">
        <v>0.52888819161175604</v>
      </c>
      <c r="V48">
        <v>0.49656271393150742</v>
      </c>
      <c r="W48">
        <v>0.60078756238591835</v>
      </c>
      <c r="X48">
        <v>0.46216882424411954</v>
      </c>
      <c r="Y48">
        <v>0.43621651525351429</v>
      </c>
      <c r="Z48">
        <v>0.54673019638128861</v>
      </c>
      <c r="AA48">
        <v>0.66628024171745703</v>
      </c>
      <c r="AB48">
        <v>0.88688026819265342</v>
      </c>
      <c r="AC48">
        <v>0.72165162361240798</v>
      </c>
      <c r="AD48">
        <v>0.71383924825908207</v>
      </c>
      <c r="AE48">
        <v>0.72931765762808498</v>
      </c>
      <c r="AF48">
        <v>0.60551344536523111</v>
      </c>
      <c r="AG48">
        <v>0.7883656218827112</v>
      </c>
      <c r="AH48">
        <v>0.39667837219122976</v>
      </c>
      <c r="AI48">
        <v>0.57208095914791457</v>
      </c>
      <c r="AJ48">
        <v>1</v>
      </c>
      <c r="AK48">
        <v>0</v>
      </c>
    </row>
    <row r="49" spans="2:37" x14ac:dyDescent="0.3">
      <c r="B49" t="s">
        <v>966</v>
      </c>
      <c r="C49">
        <v>0.26400767775990064</v>
      </c>
      <c r="D49">
        <v>8.2942704915881474E-2</v>
      </c>
      <c r="E49">
        <v>0.3509353948543138</v>
      </c>
      <c r="F49">
        <v>0.51231800090684665</v>
      </c>
      <c r="G49">
        <v>0.4081596608972094</v>
      </c>
      <c r="H49">
        <v>0.41045677918311452</v>
      </c>
      <c r="I49">
        <v>5.2410479861460253E-2</v>
      </c>
      <c r="J49">
        <v>0.36688194472301333</v>
      </c>
      <c r="K49">
        <v>0.57914884035127223</v>
      </c>
      <c r="L49">
        <v>0.29597101449275365</v>
      </c>
      <c r="M49">
        <v>0.26139476402173423</v>
      </c>
      <c r="N49">
        <v>0.26236178681999117</v>
      </c>
      <c r="O49">
        <v>0.51116913257905428</v>
      </c>
      <c r="P49">
        <v>0.39722863741339492</v>
      </c>
      <c r="Q49">
        <v>0.51759799833194331</v>
      </c>
      <c r="R49">
        <v>0.25590498042920773</v>
      </c>
      <c r="S49">
        <v>0.37707948243992606</v>
      </c>
      <c r="T49">
        <v>0.23018940858136838</v>
      </c>
      <c r="U49">
        <v>0.17624142227144188</v>
      </c>
      <c r="V49">
        <v>0.19721105537341044</v>
      </c>
      <c r="W49">
        <v>0.43380605867459854</v>
      </c>
      <c r="X49">
        <v>0.42517518227467449</v>
      </c>
      <c r="Y49">
        <v>0.25292607645998227</v>
      </c>
      <c r="Z49">
        <v>0.24273228316664355</v>
      </c>
      <c r="AA49">
        <v>0.35600207751736673</v>
      </c>
      <c r="AB49">
        <v>3.2947200049573785E-2</v>
      </c>
      <c r="AC49">
        <v>0.38182863714778609</v>
      </c>
      <c r="AD49">
        <v>0.38600769841036642</v>
      </c>
      <c r="AE49">
        <v>0.37498815558819348</v>
      </c>
      <c r="AF49">
        <v>0.83955595279205353</v>
      </c>
      <c r="AG49">
        <v>0.73619472562599897</v>
      </c>
      <c r="AH49">
        <v>0.7425585858161392</v>
      </c>
      <c r="AI49">
        <v>0.38193657301338479</v>
      </c>
      <c r="AJ49">
        <v>1</v>
      </c>
      <c r="AK49">
        <v>0</v>
      </c>
    </row>
    <row r="52" spans="2:37" x14ac:dyDescent="0.3">
      <c r="B52" t="s">
        <v>306</v>
      </c>
    </row>
    <row r="53" spans="2:37" x14ac:dyDescent="0.3">
      <c r="C53" t="s">
        <v>271</v>
      </c>
      <c r="D53" t="s">
        <v>272</v>
      </c>
      <c r="E53" t="s">
        <v>273</v>
      </c>
      <c r="F53" t="s">
        <v>274</v>
      </c>
      <c r="G53" t="s">
        <v>275</v>
      </c>
      <c r="H53" t="s">
        <v>276</v>
      </c>
      <c r="I53" t="s">
        <v>277</v>
      </c>
      <c r="J53" t="s">
        <v>278</v>
      </c>
      <c r="K53" t="s">
        <v>279</v>
      </c>
      <c r="L53" t="s">
        <v>280</v>
      </c>
      <c r="M53" t="s">
        <v>281</v>
      </c>
      <c r="N53" t="s">
        <v>282</v>
      </c>
      <c r="O53" t="s">
        <v>283</v>
      </c>
      <c r="P53" t="s">
        <v>284</v>
      </c>
      <c r="Q53" t="s">
        <v>285</v>
      </c>
      <c r="R53" t="s">
        <v>286</v>
      </c>
      <c r="S53" t="s">
        <v>287</v>
      </c>
      <c r="T53" t="s">
        <v>288</v>
      </c>
      <c r="U53" t="s">
        <v>289</v>
      </c>
      <c r="V53" t="s">
        <v>290</v>
      </c>
      <c r="W53" t="s">
        <v>291</v>
      </c>
      <c r="X53" t="s">
        <v>292</v>
      </c>
      <c r="Y53" t="s">
        <v>293</v>
      </c>
      <c r="Z53" t="s">
        <v>294</v>
      </c>
      <c r="AA53" t="s">
        <v>295</v>
      </c>
      <c r="AB53" t="s">
        <v>296</v>
      </c>
      <c r="AC53" t="s">
        <v>297</v>
      </c>
      <c r="AD53" t="s">
        <v>298</v>
      </c>
      <c r="AE53" t="s">
        <v>299</v>
      </c>
      <c r="AF53" t="s">
        <v>300</v>
      </c>
      <c r="AG53" t="s">
        <v>301</v>
      </c>
      <c r="AH53" t="s">
        <v>302</v>
      </c>
      <c r="AI53" t="s">
        <v>303</v>
      </c>
      <c r="AJ53" t="s">
        <v>304</v>
      </c>
    </row>
    <row r="54" spans="2:37" x14ac:dyDescent="0.3">
      <c r="B54" t="s">
        <v>271</v>
      </c>
      <c r="C54">
        <v>1.0718182356983124</v>
      </c>
      <c r="D54">
        <v>5.7155897571201065E-4</v>
      </c>
      <c r="E54">
        <v>0.37961768783869049</v>
      </c>
      <c r="F54">
        <v>3.6237391820703575E-2</v>
      </c>
      <c r="G54">
        <v>0.12779155909692347</v>
      </c>
      <c r="H54">
        <v>1.0613523993991706E-2</v>
      </c>
      <c r="I54">
        <v>8.1956784746903136E-4</v>
      </c>
      <c r="J54">
        <v>2.0329255658565436E-2</v>
      </c>
      <c r="K54">
        <v>1.0365032588687033E-2</v>
      </c>
      <c r="L54">
        <v>2.4377536541326768E-3</v>
      </c>
      <c r="M54">
        <v>1.8213278887375748E-3</v>
      </c>
      <c r="N54">
        <v>1.8689927200472775E-3</v>
      </c>
      <c r="O54">
        <v>2.271653697803756E-3</v>
      </c>
      <c r="P54">
        <v>3.2615834551990063E-3</v>
      </c>
      <c r="Q54">
        <v>1.617628758423721E-3</v>
      </c>
      <c r="R54">
        <v>1.8387086795104597E-3</v>
      </c>
      <c r="S54">
        <v>3.1883778618515459E-3</v>
      </c>
      <c r="T54">
        <v>1.9076362547239666E-2</v>
      </c>
      <c r="U54">
        <v>1.6298959898726872E-3</v>
      </c>
      <c r="V54">
        <v>8.1255010549031656E-3</v>
      </c>
      <c r="W54">
        <v>3.8138013035946259E-3</v>
      </c>
      <c r="X54">
        <v>0.15817952451985862</v>
      </c>
      <c r="Y54">
        <v>2.4573489652862999E-3</v>
      </c>
      <c r="Z54">
        <v>2.0461748320558353E-3</v>
      </c>
      <c r="AA54">
        <v>1.4174366128068673E-3</v>
      </c>
      <c r="AB54">
        <v>4.0659162300536917E-4</v>
      </c>
      <c r="AC54">
        <v>4.096021312927859E-4</v>
      </c>
      <c r="AD54">
        <v>8.0442138364951465E-4</v>
      </c>
      <c r="AE54">
        <v>3.7855811416643457E-3</v>
      </c>
      <c r="AF54">
        <v>9.9266498978393004E-3</v>
      </c>
      <c r="AG54">
        <v>6.1655239785338998E-3</v>
      </c>
      <c r="AH54">
        <v>5.6466858150061947E-3</v>
      </c>
      <c r="AI54">
        <v>5.2876661277941311E-3</v>
      </c>
      <c r="AJ54">
        <v>0</v>
      </c>
    </row>
    <row r="55" spans="2:37" x14ac:dyDescent="0.3">
      <c r="B55" t="s">
        <v>272</v>
      </c>
      <c r="C55">
        <v>8.011326007041247E-3</v>
      </c>
      <c r="D55">
        <v>1.1115280406198478</v>
      </c>
      <c r="E55">
        <v>1.6942219452978389E-2</v>
      </c>
      <c r="F55">
        <v>1.5587398832939098E-2</v>
      </c>
      <c r="G55">
        <v>1.6641239724950154E-2</v>
      </c>
      <c r="H55">
        <v>2.4050335069851412E-2</v>
      </c>
      <c r="I55">
        <v>0.40724071602354861</v>
      </c>
      <c r="J55">
        <v>3.1741037945025058E-2</v>
      </c>
      <c r="K55">
        <v>2.0725430092747948E-2</v>
      </c>
      <c r="L55">
        <v>0.17063537372153664</v>
      </c>
      <c r="M55">
        <v>0.43261153895172016</v>
      </c>
      <c r="N55">
        <v>4.5137774874695946E-2</v>
      </c>
      <c r="O55">
        <v>3.7883124349798118E-2</v>
      </c>
      <c r="P55">
        <v>4.0528099581018329E-2</v>
      </c>
      <c r="Q55">
        <v>1.9982701377946874E-2</v>
      </c>
      <c r="R55">
        <v>3.2186334975858745E-2</v>
      </c>
      <c r="S55">
        <v>2.7865361732273417E-2</v>
      </c>
      <c r="T55">
        <v>4.0616256111543132E-2</v>
      </c>
      <c r="U55">
        <v>0.10834601119328137</v>
      </c>
      <c r="V55">
        <v>8.9518933322718347E-2</v>
      </c>
      <c r="W55">
        <v>1.2743709891319449E-2</v>
      </c>
      <c r="X55">
        <v>1.2757926978373137E-2</v>
      </c>
      <c r="Y55">
        <v>4.9950775950376419E-2</v>
      </c>
      <c r="Z55">
        <v>1.2106219482736378E-2</v>
      </c>
      <c r="AA55">
        <v>7.554346458144112E-3</v>
      </c>
      <c r="AB55">
        <v>3.0520463369256793E-3</v>
      </c>
      <c r="AC55">
        <v>2.1231640107712019E-3</v>
      </c>
      <c r="AD55">
        <v>2.94349248693804E-3</v>
      </c>
      <c r="AE55">
        <v>7.853049500811466E-3</v>
      </c>
      <c r="AF55">
        <v>1.4100814993099068E-2</v>
      </c>
      <c r="AG55">
        <v>5.7290841469705067E-3</v>
      </c>
      <c r="AH55">
        <v>9.5204170249294784E-3</v>
      </c>
      <c r="AI55">
        <v>1.0449387005914242E-2</v>
      </c>
      <c r="AJ55">
        <v>0</v>
      </c>
    </row>
    <row r="56" spans="2:37" x14ac:dyDescent="0.3">
      <c r="B56" t="s">
        <v>273</v>
      </c>
      <c r="C56">
        <v>9.7918620949963273E-2</v>
      </c>
      <c r="D56">
        <v>7.9467234862417885E-4</v>
      </c>
      <c r="E56">
        <v>1.1821289226652882</v>
      </c>
      <c r="F56">
        <v>3.3603564484308839E-2</v>
      </c>
      <c r="G56">
        <v>2.7718355497799867E-2</v>
      </c>
      <c r="H56">
        <v>1.2634803979166909E-2</v>
      </c>
      <c r="I56">
        <v>1.4683677159314241E-3</v>
      </c>
      <c r="J56">
        <v>4.8508992964826837E-2</v>
      </c>
      <c r="K56">
        <v>1.5363900677997665E-2</v>
      </c>
      <c r="L56">
        <v>3.9735272911961116E-3</v>
      </c>
      <c r="M56">
        <v>2.3601730762510759E-3</v>
      </c>
      <c r="N56">
        <v>2.5615724221431956E-3</v>
      </c>
      <c r="O56">
        <v>3.714362974263764E-3</v>
      </c>
      <c r="P56">
        <v>5.095619610728218E-3</v>
      </c>
      <c r="Q56">
        <v>2.5346304407472043E-3</v>
      </c>
      <c r="R56">
        <v>2.7765700128201715E-3</v>
      </c>
      <c r="S56">
        <v>2.8277855965471734E-3</v>
      </c>
      <c r="T56">
        <v>1.0620993026693802E-2</v>
      </c>
      <c r="U56">
        <v>2.4928220343075095E-3</v>
      </c>
      <c r="V56">
        <v>3.2545804234040826E-3</v>
      </c>
      <c r="W56">
        <v>6.3307690759158569E-3</v>
      </c>
      <c r="X56">
        <v>0.2782125348323235</v>
      </c>
      <c r="Y56">
        <v>4.2037188113753648E-3</v>
      </c>
      <c r="Z56">
        <v>3.2551424435986777E-3</v>
      </c>
      <c r="AA56">
        <v>2.6264455742481914E-3</v>
      </c>
      <c r="AB56">
        <v>5.0965951367102291E-4</v>
      </c>
      <c r="AC56">
        <v>6.562585667376329E-4</v>
      </c>
      <c r="AD56">
        <v>1.2109359703689042E-3</v>
      </c>
      <c r="AE56">
        <v>7.0496151630080718E-3</v>
      </c>
      <c r="AF56">
        <v>1.7433176798405121E-2</v>
      </c>
      <c r="AG56">
        <v>1.0474185525655788E-2</v>
      </c>
      <c r="AH56">
        <v>1.1049715491097121E-2</v>
      </c>
      <c r="AI56">
        <v>8.7662243933510024E-3</v>
      </c>
      <c r="AJ56">
        <v>0</v>
      </c>
    </row>
    <row r="57" spans="2:37" x14ac:dyDescent="0.3">
      <c r="B57" t="s">
        <v>274</v>
      </c>
      <c r="C57">
        <v>6.244319658870753E-3</v>
      </c>
      <c r="D57">
        <v>9.918440043385165E-4</v>
      </c>
      <c r="E57">
        <v>3.7950957291932202E-3</v>
      </c>
      <c r="F57">
        <v>1.2217397513627306</v>
      </c>
      <c r="G57">
        <v>6.8802381726502188E-2</v>
      </c>
      <c r="H57">
        <v>1.6933509295640452E-2</v>
      </c>
      <c r="I57">
        <v>6.1300330654665838E-4</v>
      </c>
      <c r="J57">
        <v>2.5940771786324935E-3</v>
      </c>
      <c r="K57">
        <v>1.0301165736395322E-2</v>
      </c>
      <c r="L57">
        <v>1.4586099652405564E-3</v>
      </c>
      <c r="M57">
        <v>3.4424654007189138E-3</v>
      </c>
      <c r="N57">
        <v>2.4239520784875832E-3</v>
      </c>
      <c r="O57">
        <v>2.3033942406063407E-3</v>
      </c>
      <c r="P57">
        <v>4.1802758413667027E-3</v>
      </c>
      <c r="Q57">
        <v>2.1661415296609738E-3</v>
      </c>
      <c r="R57">
        <v>5.6076321836270602E-3</v>
      </c>
      <c r="S57">
        <v>7.5288234406733073E-3</v>
      </c>
      <c r="T57">
        <v>6.8551818567691852E-2</v>
      </c>
      <c r="U57">
        <v>5.1178853400452224E-4</v>
      </c>
      <c r="V57">
        <v>2.8434445306407298E-3</v>
      </c>
      <c r="W57">
        <v>4.8189788086524209E-3</v>
      </c>
      <c r="X57">
        <v>5.4113433870482709E-3</v>
      </c>
      <c r="Y57">
        <v>1.7277443190885423E-3</v>
      </c>
      <c r="Z57">
        <v>5.9929608166621687E-3</v>
      </c>
      <c r="AA57">
        <v>9.0740197971686727E-4</v>
      </c>
      <c r="AB57">
        <v>1.6772993811792111E-4</v>
      </c>
      <c r="AC57">
        <v>3.9170052602658203E-4</v>
      </c>
      <c r="AD57">
        <v>6.102079690891082E-4</v>
      </c>
      <c r="AE57">
        <v>8.512952866331396E-4</v>
      </c>
      <c r="AF57">
        <v>8.3796448614754469E-3</v>
      </c>
      <c r="AG57">
        <v>3.0183159141049165E-3</v>
      </c>
      <c r="AH57">
        <v>1.2163080706438761E-3</v>
      </c>
      <c r="AI57">
        <v>1.2752349881801397E-2</v>
      </c>
      <c r="AJ57">
        <v>0</v>
      </c>
    </row>
    <row r="58" spans="2:37" x14ac:dyDescent="0.3">
      <c r="B58" t="s">
        <v>275</v>
      </c>
      <c r="C58">
        <v>2.258496740551673E-3</v>
      </c>
      <c r="D58">
        <v>8.4262591317873169E-4</v>
      </c>
      <c r="E58">
        <v>1.3451676730468684E-3</v>
      </c>
      <c r="F58">
        <v>7.4698784327022043E-4</v>
      </c>
      <c r="G58">
        <v>1.0716512065983921</v>
      </c>
      <c r="H58">
        <v>2.757504724941144E-3</v>
      </c>
      <c r="I58">
        <v>4.124497444659076E-4</v>
      </c>
      <c r="J58">
        <v>7.5537051536394759E-4</v>
      </c>
      <c r="K58">
        <v>1.9703269540565635E-3</v>
      </c>
      <c r="L58">
        <v>1.4443902684686835E-3</v>
      </c>
      <c r="M58">
        <v>3.1697014026865668E-3</v>
      </c>
      <c r="N58">
        <v>4.0699167625530509E-3</v>
      </c>
      <c r="O58">
        <v>2.4186867099074021E-3</v>
      </c>
      <c r="P58">
        <v>3.6517866326872526E-3</v>
      </c>
      <c r="Q58">
        <v>1.7543317661633383E-3</v>
      </c>
      <c r="R58">
        <v>2.0974899065829434E-3</v>
      </c>
      <c r="S58">
        <v>1.4742525067706498E-2</v>
      </c>
      <c r="T58">
        <v>7.0564615412654574E-2</v>
      </c>
      <c r="U58">
        <v>7.239811489872087E-4</v>
      </c>
      <c r="V58">
        <v>1.525153800029188E-2</v>
      </c>
      <c r="W58">
        <v>2.2296731275260324E-3</v>
      </c>
      <c r="X58">
        <v>8.6812124759941094E-4</v>
      </c>
      <c r="Y58">
        <v>5.1255675924040639E-4</v>
      </c>
      <c r="Z58">
        <v>5.8584086985767191E-4</v>
      </c>
      <c r="AA58">
        <v>2.0113245845660582E-4</v>
      </c>
      <c r="AB58">
        <v>3.5021744232163971E-4</v>
      </c>
      <c r="AC58">
        <v>2.5416184635328198E-4</v>
      </c>
      <c r="AD58">
        <v>2.7599168594474806E-4</v>
      </c>
      <c r="AE58">
        <v>1.9313487004880728E-4</v>
      </c>
      <c r="AF58">
        <v>8.8870110075543675E-4</v>
      </c>
      <c r="AG58">
        <v>7.9953606039958496E-4</v>
      </c>
      <c r="AH58">
        <v>2.8424955841878358E-4</v>
      </c>
      <c r="AI58">
        <v>1.4534015831729617E-3</v>
      </c>
      <c r="AJ58">
        <v>0</v>
      </c>
    </row>
    <row r="59" spans="2:37" x14ac:dyDescent="0.3">
      <c r="B59" t="s">
        <v>276</v>
      </c>
      <c r="C59">
        <v>7.5776515151536996E-3</v>
      </c>
      <c r="D59">
        <v>1.6667521771154118E-3</v>
      </c>
      <c r="E59">
        <v>2.9292508797470165E-2</v>
      </c>
      <c r="F59">
        <v>1.9814537917239878E-2</v>
      </c>
      <c r="G59">
        <v>2.2925642826703785E-2</v>
      </c>
      <c r="H59">
        <v>1.2729028004296767</v>
      </c>
      <c r="I59">
        <v>2.5916538466717477E-3</v>
      </c>
      <c r="J59">
        <v>3.280036965519164E-2</v>
      </c>
      <c r="K59">
        <v>2.9752077123293051E-2</v>
      </c>
      <c r="L59">
        <v>1.8665006646452213E-2</v>
      </c>
      <c r="M59">
        <v>8.0204379861240262E-3</v>
      </c>
      <c r="N59">
        <v>1.3275668899072371E-2</v>
      </c>
      <c r="O59">
        <v>1.3929800595918201E-2</v>
      </c>
      <c r="P59">
        <v>3.3110190193368062E-2</v>
      </c>
      <c r="Q59">
        <v>1.5908659115882243E-2</v>
      </c>
      <c r="R59">
        <v>1.1987359567824051E-2</v>
      </c>
      <c r="S59">
        <v>1.1644127331323991E-2</v>
      </c>
      <c r="T59">
        <v>2.9859480121436098E-2</v>
      </c>
      <c r="U59">
        <v>5.0036361109777345E-3</v>
      </c>
      <c r="V59">
        <v>6.7754216382415796E-3</v>
      </c>
      <c r="W59">
        <v>3.1430180113262533E-2</v>
      </c>
      <c r="X59">
        <v>1.2758066505981477E-2</v>
      </c>
      <c r="Y59">
        <v>8.3884305059256075E-3</v>
      </c>
      <c r="Z59">
        <v>4.3357502252134604E-2</v>
      </c>
      <c r="AA59">
        <v>1.7095223888097394E-2</v>
      </c>
      <c r="AB59">
        <v>2.6428331083507266E-3</v>
      </c>
      <c r="AC59">
        <v>4.308357512857938E-3</v>
      </c>
      <c r="AD59">
        <v>6.5742948207598018E-3</v>
      </c>
      <c r="AE59">
        <v>2.3119311877808996E-2</v>
      </c>
      <c r="AF59">
        <v>1.4341583443738374E-2</v>
      </c>
      <c r="AG59">
        <v>1.0027295236191261E-2</v>
      </c>
      <c r="AH59">
        <v>1.5814943963346755E-2</v>
      </c>
      <c r="AI59">
        <v>2.4928470704993207E-2</v>
      </c>
      <c r="AJ59">
        <v>0</v>
      </c>
    </row>
    <row r="60" spans="2:37" x14ac:dyDescent="0.3">
      <c r="B60" t="s">
        <v>277</v>
      </c>
      <c r="C60">
        <v>1.0917889373163977E-2</v>
      </c>
      <c r="D60">
        <v>7.1979244865556227E-3</v>
      </c>
      <c r="E60">
        <v>1.952246422972451E-2</v>
      </c>
      <c r="F60">
        <v>2.0022063958319621E-2</v>
      </c>
      <c r="G60">
        <v>1.7767510456496452E-2</v>
      </c>
      <c r="H60">
        <v>2.3252621752286349E-2</v>
      </c>
      <c r="I60">
        <v>1.0099251510861982</v>
      </c>
      <c r="J60">
        <v>2.5358541283627481E-2</v>
      </c>
      <c r="K60">
        <v>2.3102353257672445E-2</v>
      </c>
      <c r="L60">
        <v>3.7511848185288584E-2</v>
      </c>
      <c r="M60">
        <v>1.338932856871625E-2</v>
      </c>
      <c r="N60">
        <v>6.8092168907896468E-3</v>
      </c>
      <c r="O60">
        <v>1.2745124420320284E-2</v>
      </c>
      <c r="P60">
        <v>2.1930532008345761E-2</v>
      </c>
      <c r="Q60">
        <v>6.152061073744994E-3</v>
      </c>
      <c r="R60">
        <v>2.903789048442652E-2</v>
      </c>
      <c r="S60">
        <v>6.64864559416077E-3</v>
      </c>
      <c r="T60">
        <v>3.6856709374143523E-2</v>
      </c>
      <c r="U60">
        <v>9.4387105091039147E-3</v>
      </c>
      <c r="V60">
        <v>1.9015650269917615E-2</v>
      </c>
      <c r="W60">
        <v>2.0924357595581828E-2</v>
      </c>
      <c r="X60">
        <v>1.7975553845284167E-2</v>
      </c>
      <c r="Y60">
        <v>0.11427648466390128</v>
      </c>
      <c r="Z60">
        <v>1.6029368910217851E-2</v>
      </c>
      <c r="AA60">
        <v>1.2287992661023118E-2</v>
      </c>
      <c r="AB60">
        <v>2.5831349616599782E-3</v>
      </c>
      <c r="AC60">
        <v>2.42509382839239E-3</v>
      </c>
      <c r="AD60">
        <v>2.496526556784335E-3</v>
      </c>
      <c r="AE60">
        <v>1.471636816174102E-2</v>
      </c>
      <c r="AF60">
        <v>1.6238039014423618E-2</v>
      </c>
      <c r="AG60">
        <v>5.9967396391304613E-3</v>
      </c>
      <c r="AH60">
        <v>1.0883694921224808E-2</v>
      </c>
      <c r="AI60">
        <v>1.3707364946235544E-2</v>
      </c>
      <c r="AJ60">
        <v>0</v>
      </c>
    </row>
    <row r="61" spans="2:37" x14ac:dyDescent="0.3">
      <c r="B61" t="s">
        <v>278</v>
      </c>
      <c r="C61">
        <v>5.2594927541859238E-2</v>
      </c>
      <c r="D61">
        <v>3.5713160175155174E-3</v>
      </c>
      <c r="E61">
        <v>3.9883143856313155E-2</v>
      </c>
      <c r="F61">
        <v>4.6459122149443643E-2</v>
      </c>
      <c r="G61">
        <v>3.7141046182092186E-2</v>
      </c>
      <c r="H61">
        <v>6.1383999552007976E-2</v>
      </c>
      <c r="I61">
        <v>1.2899136740611987E-2</v>
      </c>
      <c r="J61">
        <v>1.2351498078882936</v>
      </c>
      <c r="K61">
        <v>0.2910988248621974</v>
      </c>
      <c r="L61">
        <v>2.660149952317372E-2</v>
      </c>
      <c r="M61">
        <v>8.4988564513019012E-3</v>
      </c>
      <c r="N61">
        <v>2.0827659086672858E-2</v>
      </c>
      <c r="O61">
        <v>3.5104077344045803E-2</v>
      </c>
      <c r="P61">
        <v>6.147457081362219E-2</v>
      </c>
      <c r="Q61">
        <v>1.7618262428611999E-2</v>
      </c>
      <c r="R61">
        <v>2.1175595617761753E-2</v>
      </c>
      <c r="S61">
        <v>1.9140708643894135E-2</v>
      </c>
      <c r="T61">
        <v>4.8816012049148989E-2</v>
      </c>
      <c r="U61">
        <v>8.0485270170383878E-3</v>
      </c>
      <c r="V61">
        <v>1.9867592986751604E-2</v>
      </c>
      <c r="W61">
        <v>1.0007815403381444E-2</v>
      </c>
      <c r="X61">
        <v>1.5634122191516737E-2</v>
      </c>
      <c r="Y61">
        <v>1.208898269529636E-2</v>
      </c>
      <c r="Z61">
        <v>5.127921451925207E-3</v>
      </c>
      <c r="AA61">
        <v>3.4749880340757757E-3</v>
      </c>
      <c r="AB61">
        <v>8.9495244898386123E-4</v>
      </c>
      <c r="AC61">
        <v>1.1732195772652249E-3</v>
      </c>
      <c r="AD61">
        <v>1.4163138553514943E-3</v>
      </c>
      <c r="AE61">
        <v>5.4666599281292909E-3</v>
      </c>
      <c r="AF61">
        <v>8.7140812514998021E-3</v>
      </c>
      <c r="AG61">
        <v>3.6618747350627232E-3</v>
      </c>
      <c r="AH61">
        <v>0.11098251142558239</v>
      </c>
      <c r="AI61">
        <v>1.8557345749554886E-2</v>
      </c>
      <c r="AJ61">
        <v>0</v>
      </c>
    </row>
    <row r="62" spans="2:37" x14ac:dyDescent="0.3">
      <c r="B62" t="s">
        <v>279</v>
      </c>
      <c r="C62">
        <v>8.831471601203348E-3</v>
      </c>
      <c r="D62">
        <v>2.3246078042121207E-3</v>
      </c>
      <c r="E62">
        <v>2.9387847844477583E-2</v>
      </c>
      <c r="F62">
        <v>1.3944324333474886E-2</v>
      </c>
      <c r="G62">
        <v>2.2835991694326055E-2</v>
      </c>
      <c r="H62">
        <v>2.8581619875570688E-2</v>
      </c>
      <c r="I62">
        <v>2.3525129893947629E-3</v>
      </c>
      <c r="J62">
        <v>3.0977145196187938E-2</v>
      </c>
      <c r="K62">
        <v>1.0458403510869763</v>
      </c>
      <c r="L62">
        <v>8.7977013278391046E-3</v>
      </c>
      <c r="M62">
        <v>5.4790814672779249E-3</v>
      </c>
      <c r="N62">
        <v>1.2410142328020086E-2</v>
      </c>
      <c r="O62">
        <v>1.4430235262320774E-2</v>
      </c>
      <c r="P62">
        <v>6.7911972939902671E-2</v>
      </c>
      <c r="Q62">
        <v>1.3698904106199863E-2</v>
      </c>
      <c r="R62">
        <v>1.3769726879114532E-2</v>
      </c>
      <c r="S62">
        <v>1.4330495576947266E-2</v>
      </c>
      <c r="T62">
        <v>2.4311940433969871E-2</v>
      </c>
      <c r="U62">
        <v>5.4697173267153724E-3</v>
      </c>
      <c r="V62">
        <v>2.1904090714710816E-2</v>
      </c>
      <c r="W62">
        <v>1.2850987339511221E-2</v>
      </c>
      <c r="X62">
        <v>9.7248777039042212E-3</v>
      </c>
      <c r="Y62">
        <v>3.1413765118787663E-2</v>
      </c>
      <c r="Z62">
        <v>4.0895279918834807E-3</v>
      </c>
      <c r="AA62">
        <v>2.0026804654403423E-3</v>
      </c>
      <c r="AB62">
        <v>8.590010552268259E-4</v>
      </c>
      <c r="AC62">
        <v>1.0906742065959593E-3</v>
      </c>
      <c r="AD62">
        <v>9.8429508261825603E-4</v>
      </c>
      <c r="AE62">
        <v>4.991121082178601E-3</v>
      </c>
      <c r="AF62">
        <v>4.1436410585482244E-3</v>
      </c>
      <c r="AG62">
        <v>1.8306222528725665E-3</v>
      </c>
      <c r="AH62">
        <v>5.421438160710541E-3</v>
      </c>
      <c r="AI62">
        <v>1.334441771196649E-2</v>
      </c>
      <c r="AJ62">
        <v>0</v>
      </c>
    </row>
    <row r="63" spans="2:37" x14ac:dyDescent="0.3">
      <c r="B63" t="s">
        <v>280</v>
      </c>
      <c r="C63">
        <v>2.7214419257177744E-3</v>
      </c>
      <c r="D63">
        <v>1.2351771419032123E-3</v>
      </c>
      <c r="E63">
        <v>7.6310553907159911E-3</v>
      </c>
      <c r="F63">
        <v>1.5018093013026924E-3</v>
      </c>
      <c r="G63">
        <v>1.9399047588705388E-3</v>
      </c>
      <c r="H63">
        <v>1.5761022327440701E-3</v>
      </c>
      <c r="I63">
        <v>6.8800658056003214E-4</v>
      </c>
      <c r="J63">
        <v>7.1851559285852672E-3</v>
      </c>
      <c r="K63">
        <v>4.5450592574514826E-3</v>
      </c>
      <c r="L63">
        <v>1.1044096267440968</v>
      </c>
      <c r="M63">
        <v>3.0217903913780856E-3</v>
      </c>
      <c r="N63">
        <v>9.281893770398628E-3</v>
      </c>
      <c r="O63">
        <v>8.1845528005324228E-3</v>
      </c>
      <c r="P63">
        <v>1.5863992807266459E-2</v>
      </c>
      <c r="Q63">
        <v>1.0038848906433358E-2</v>
      </c>
      <c r="R63">
        <v>1.1883018696030935E-2</v>
      </c>
      <c r="S63">
        <v>4.4097130123487947E-3</v>
      </c>
      <c r="T63">
        <v>5.0355314239340521E-3</v>
      </c>
      <c r="U63">
        <v>5.280489037985764E-3</v>
      </c>
      <c r="V63">
        <v>0.12836859667117292</v>
      </c>
      <c r="W63">
        <v>2.8053111586518586E-3</v>
      </c>
      <c r="X63">
        <v>4.7914104624073115E-3</v>
      </c>
      <c r="Y63">
        <v>1.6031249011604768E-3</v>
      </c>
      <c r="Z63">
        <v>1.7248793877329639E-3</v>
      </c>
      <c r="AA63">
        <v>9.3379162834312298E-4</v>
      </c>
      <c r="AB63">
        <v>2.8363637149973688E-3</v>
      </c>
      <c r="AC63">
        <v>6.409616179547579E-4</v>
      </c>
      <c r="AD63">
        <v>8.992858660306504E-4</v>
      </c>
      <c r="AE63">
        <v>7.360415251733551E-4</v>
      </c>
      <c r="AF63">
        <v>5.9206417656189319E-3</v>
      </c>
      <c r="AG63">
        <v>2.7043581848608506E-3</v>
      </c>
      <c r="AH63">
        <v>1.3672637938128072E-3</v>
      </c>
      <c r="AI63">
        <v>3.7003941639523691E-3</v>
      </c>
      <c r="AJ63">
        <v>0</v>
      </c>
    </row>
    <row r="64" spans="2:37" x14ac:dyDescent="0.3">
      <c r="B64" t="s">
        <v>281</v>
      </c>
      <c r="C64">
        <v>2.2999197766037554E-3</v>
      </c>
      <c r="D64">
        <v>1.0846263575205583E-3</v>
      </c>
      <c r="E64">
        <v>5.1352725271953809E-3</v>
      </c>
      <c r="F64">
        <v>1.7160467422618311E-3</v>
      </c>
      <c r="G64">
        <v>9.4741246423154218E-3</v>
      </c>
      <c r="H64">
        <v>2.8218644014713092E-3</v>
      </c>
      <c r="I64">
        <v>6.4454696666256528E-4</v>
      </c>
      <c r="J64">
        <v>4.1194735997345652E-3</v>
      </c>
      <c r="K64">
        <v>2.6620231080227499E-3</v>
      </c>
      <c r="L64">
        <v>3.7958756663015228E-3</v>
      </c>
      <c r="M64">
        <v>1.0665888659220442</v>
      </c>
      <c r="N64">
        <v>7.2143091229054532E-2</v>
      </c>
      <c r="O64">
        <v>6.1491953158140635E-2</v>
      </c>
      <c r="P64">
        <v>6.1224081629817857E-2</v>
      </c>
      <c r="Q64">
        <v>2.5337731252529996E-2</v>
      </c>
      <c r="R64">
        <v>2.6245110574267028E-2</v>
      </c>
      <c r="S64">
        <v>4.3923328716627102E-2</v>
      </c>
      <c r="T64">
        <v>3.3581663604573382E-2</v>
      </c>
      <c r="U64">
        <v>1.6972854610545437E-3</v>
      </c>
      <c r="V64">
        <v>3.3781584667240759E-2</v>
      </c>
      <c r="W64">
        <v>2.1007974116681511E-3</v>
      </c>
      <c r="X64">
        <v>2.7630266546157852E-3</v>
      </c>
      <c r="Y64">
        <v>1.2722988177098558E-3</v>
      </c>
      <c r="Z64">
        <v>7.8991910191426125E-4</v>
      </c>
      <c r="AA64">
        <v>6.1613257889655052E-4</v>
      </c>
      <c r="AB64">
        <v>7.8855349800754058E-4</v>
      </c>
      <c r="AC64">
        <v>6.7633910031249668E-4</v>
      </c>
      <c r="AD64">
        <v>4.8062536789936157E-4</v>
      </c>
      <c r="AE64">
        <v>3.8099130003143699E-4</v>
      </c>
      <c r="AF64">
        <v>2.5513178084464851E-3</v>
      </c>
      <c r="AG64">
        <v>1.1798810982915527E-3</v>
      </c>
      <c r="AH64">
        <v>8.2953123163311102E-4</v>
      </c>
      <c r="AI64">
        <v>1.8114371291554224E-3</v>
      </c>
      <c r="AJ64">
        <v>0</v>
      </c>
    </row>
    <row r="65" spans="2:36" x14ac:dyDescent="0.3">
      <c r="B65" t="s">
        <v>282</v>
      </c>
      <c r="C65">
        <v>1.4008910594205848E-3</v>
      </c>
      <c r="D65">
        <v>7.7403102471542491E-4</v>
      </c>
      <c r="E65">
        <v>2.8065602549115914E-3</v>
      </c>
      <c r="F65">
        <v>2.2381554381527705E-3</v>
      </c>
      <c r="G65">
        <v>9.6373278675714082E-3</v>
      </c>
      <c r="H65">
        <v>3.0380482306662676E-3</v>
      </c>
      <c r="I65">
        <v>8.4273440026330832E-4</v>
      </c>
      <c r="J65">
        <v>6.3105132984481475E-3</v>
      </c>
      <c r="K65">
        <v>6.6169530915311855E-3</v>
      </c>
      <c r="L65">
        <v>2.4911820256200454E-3</v>
      </c>
      <c r="M65">
        <v>4.479009415420925E-3</v>
      </c>
      <c r="N65">
        <v>1.2632511827875645</v>
      </c>
      <c r="O65">
        <v>0.1454111450995032</v>
      </c>
      <c r="P65">
        <v>4.4770909924007972E-2</v>
      </c>
      <c r="Q65">
        <v>6.3025539552654816E-2</v>
      </c>
      <c r="R65">
        <v>0.14275311281891967</v>
      </c>
      <c r="S65">
        <v>0.16744478860786668</v>
      </c>
      <c r="T65">
        <v>2.1558414330189922E-2</v>
      </c>
      <c r="U65">
        <v>2.1635518808638299E-3</v>
      </c>
      <c r="V65">
        <v>1.0250962454189114E-2</v>
      </c>
      <c r="W65">
        <v>3.4842454322907552E-3</v>
      </c>
      <c r="X65">
        <v>1.3832504019978807E-3</v>
      </c>
      <c r="Y65">
        <v>3.9432054667346292E-3</v>
      </c>
      <c r="Z65">
        <v>1.2153313036442903E-3</v>
      </c>
      <c r="AA65">
        <v>4.4049610884012438E-4</v>
      </c>
      <c r="AB65">
        <v>4.6820467087177302E-4</v>
      </c>
      <c r="AC65">
        <v>8.0232585096132517E-4</v>
      </c>
      <c r="AD65">
        <v>1.3530569062575317E-3</v>
      </c>
      <c r="AE65">
        <v>6.5854069288580558E-4</v>
      </c>
      <c r="AF65">
        <v>2.6505062659606866E-3</v>
      </c>
      <c r="AG65">
        <v>8.1673959300850962E-4</v>
      </c>
      <c r="AH65">
        <v>1.6878265771813588E-3</v>
      </c>
      <c r="AI65">
        <v>4.6242585052067913E-3</v>
      </c>
      <c r="AJ65">
        <v>0</v>
      </c>
    </row>
    <row r="66" spans="2:36" x14ac:dyDescent="0.3">
      <c r="B66" t="s">
        <v>283</v>
      </c>
      <c r="C66">
        <v>1.0370962730230043E-3</v>
      </c>
      <c r="D66">
        <v>7.281122018991537E-4</v>
      </c>
      <c r="E66">
        <v>2.0533907200732588E-3</v>
      </c>
      <c r="F66">
        <v>2.6844429729800993E-3</v>
      </c>
      <c r="G66">
        <v>1.9521452525583548E-3</v>
      </c>
      <c r="H66">
        <v>2.8754191975217946E-3</v>
      </c>
      <c r="I66">
        <v>5.7260542754528521E-4</v>
      </c>
      <c r="J66">
        <v>2.4077640766884687E-3</v>
      </c>
      <c r="K66">
        <v>2.9514566461846196E-3</v>
      </c>
      <c r="L66">
        <v>4.0251850587796822E-3</v>
      </c>
      <c r="M66">
        <v>1.7095775987581256E-3</v>
      </c>
      <c r="N66">
        <v>9.6172091478815627E-3</v>
      </c>
      <c r="O66">
        <v>1.0172795962909347</v>
      </c>
      <c r="P66">
        <v>2.8814530648412322E-3</v>
      </c>
      <c r="Q66">
        <v>3.4057370333362351E-3</v>
      </c>
      <c r="R66">
        <v>1.1645895852184273E-2</v>
      </c>
      <c r="S66">
        <v>2.0307437787727561E-2</v>
      </c>
      <c r="T66">
        <v>4.2026188908380422E-3</v>
      </c>
      <c r="U66">
        <v>4.5200672109757116E-4</v>
      </c>
      <c r="V66">
        <v>3.7418137975045191E-3</v>
      </c>
      <c r="W66">
        <v>3.6271457408970451E-3</v>
      </c>
      <c r="X66">
        <v>9.0861241861800739E-4</v>
      </c>
      <c r="Y66">
        <v>2.9949537011890975E-3</v>
      </c>
      <c r="Z66">
        <v>2.3853469157553036E-3</v>
      </c>
      <c r="AA66">
        <v>2.0938247507403221E-4</v>
      </c>
      <c r="AB66">
        <v>1.1698420045358029E-4</v>
      </c>
      <c r="AC66">
        <v>1.0599213065714032E-4</v>
      </c>
      <c r="AD66">
        <v>1.4561382361797504E-4</v>
      </c>
      <c r="AE66">
        <v>3.1140083516396384E-4</v>
      </c>
      <c r="AF66">
        <v>4.4423545350800045E-3</v>
      </c>
      <c r="AG66">
        <v>2.57695355865162E-4</v>
      </c>
      <c r="AH66">
        <v>4.9109237826666587E-4</v>
      </c>
      <c r="AI66">
        <v>7.2437653934407514E-4</v>
      </c>
      <c r="AJ66">
        <v>0</v>
      </c>
    </row>
    <row r="67" spans="2:36" x14ac:dyDescent="0.3">
      <c r="B67" t="s">
        <v>284</v>
      </c>
      <c r="C67">
        <v>1.3937283656235088E-4</v>
      </c>
      <c r="D67">
        <v>1.8399069528439506E-4</v>
      </c>
      <c r="E67">
        <v>4.1398442100449743E-4</v>
      </c>
      <c r="F67">
        <v>8.8993331006835508E-4</v>
      </c>
      <c r="G67">
        <v>5.4070723586722488E-3</v>
      </c>
      <c r="H67">
        <v>1.4301282908329538E-3</v>
      </c>
      <c r="I67">
        <v>4.3206437430836779E-4</v>
      </c>
      <c r="J67">
        <v>7.6281664281624233E-4</v>
      </c>
      <c r="K67">
        <v>1.6383401823998984E-3</v>
      </c>
      <c r="L67">
        <v>1.1121896325773217E-3</v>
      </c>
      <c r="M67">
        <v>1.0390378773128756E-3</v>
      </c>
      <c r="N67">
        <v>2.9335680955104196E-3</v>
      </c>
      <c r="O67">
        <v>3.0420400095689136E-3</v>
      </c>
      <c r="P67">
        <v>1.0182630595961446</v>
      </c>
      <c r="Q67">
        <v>4.2371891761390224E-3</v>
      </c>
      <c r="R67">
        <v>2.9764088542865185E-3</v>
      </c>
      <c r="S67">
        <v>5.5836818233280803E-3</v>
      </c>
      <c r="T67">
        <v>2.2956894551623857E-3</v>
      </c>
      <c r="U67">
        <v>5.8031083265900967E-4</v>
      </c>
      <c r="V67">
        <v>5.3447383292382056E-4</v>
      </c>
      <c r="W67">
        <v>3.7205366144003172E-4</v>
      </c>
      <c r="X67">
        <v>1.8676574376262961E-4</v>
      </c>
      <c r="Y67">
        <v>5.3205848817008277E-4</v>
      </c>
      <c r="Z67">
        <v>7.2261428678290602E-4</v>
      </c>
      <c r="AA67">
        <v>4.51714661714046E-4</v>
      </c>
      <c r="AB67">
        <v>5.119899691534849E-5</v>
      </c>
      <c r="AC67">
        <v>8.0112343469853336E-3</v>
      </c>
      <c r="AD67">
        <v>1.8152982092571686E-3</v>
      </c>
      <c r="AE67">
        <v>4.2891592376896446E-4</v>
      </c>
      <c r="AF67">
        <v>4.0613148549321725E-4</v>
      </c>
      <c r="AG67">
        <v>4.4485532393711928E-4</v>
      </c>
      <c r="AH67">
        <v>7.4357497533636819E-4</v>
      </c>
      <c r="AI67">
        <v>7.4415638886873782E-4</v>
      </c>
      <c r="AJ67">
        <v>0</v>
      </c>
    </row>
    <row r="68" spans="2:36" x14ac:dyDescent="0.3">
      <c r="B68" t="s">
        <v>285</v>
      </c>
      <c r="C68">
        <v>4.7515237082044115E-4</v>
      </c>
      <c r="D68">
        <v>3.1187073996400083E-4</v>
      </c>
      <c r="E68">
        <v>8.7410677693034312E-4</v>
      </c>
      <c r="F68">
        <v>9.6008967245955778E-4</v>
      </c>
      <c r="G68">
        <v>1.1240384143778026E-3</v>
      </c>
      <c r="H68">
        <v>1.418363304993433E-3</v>
      </c>
      <c r="I68">
        <v>2.8310655005372629E-4</v>
      </c>
      <c r="J68">
        <v>1.6059727561885627E-3</v>
      </c>
      <c r="K68">
        <v>1.516116219245739E-3</v>
      </c>
      <c r="L68">
        <v>1.2106398237074838E-3</v>
      </c>
      <c r="M68">
        <v>2.0074883172071316E-3</v>
      </c>
      <c r="N68">
        <v>5.7928705939138099E-3</v>
      </c>
      <c r="O68">
        <v>6.6398466441687745E-2</v>
      </c>
      <c r="P68">
        <v>1.7498725346836021E-2</v>
      </c>
      <c r="Q68">
        <v>1.3665319221252505</v>
      </c>
      <c r="R68">
        <v>8.2727523623626342E-2</v>
      </c>
      <c r="S68">
        <v>3.5640571622702524E-2</v>
      </c>
      <c r="T68">
        <v>1.5222145799402415E-3</v>
      </c>
      <c r="U68">
        <v>7.4720323408344969E-3</v>
      </c>
      <c r="V68">
        <v>8.9297371487155521E-3</v>
      </c>
      <c r="W68">
        <v>2.0041904685909125E-3</v>
      </c>
      <c r="X68">
        <v>7.738982830189663E-4</v>
      </c>
      <c r="Y68">
        <v>2.893287230877846E-3</v>
      </c>
      <c r="Z68">
        <v>1.282073481280612E-3</v>
      </c>
      <c r="AA68">
        <v>4.2450132533442187E-4</v>
      </c>
      <c r="AB68">
        <v>3.3206404388576267E-4</v>
      </c>
      <c r="AC68">
        <v>2.5807008309919034E-4</v>
      </c>
      <c r="AD68">
        <v>2.0220713513829174E-3</v>
      </c>
      <c r="AE68">
        <v>5.0467352505647906E-4</v>
      </c>
      <c r="AF68">
        <v>1.3523228105728642E-3</v>
      </c>
      <c r="AG68">
        <v>4.5767974939135041E-4</v>
      </c>
      <c r="AH68">
        <v>9.3147903266552114E-4</v>
      </c>
      <c r="AI68">
        <v>8.6575882169023669E-4</v>
      </c>
      <c r="AJ68">
        <v>0</v>
      </c>
    </row>
    <row r="69" spans="2:36" x14ac:dyDescent="0.3">
      <c r="B69" t="s">
        <v>286</v>
      </c>
      <c r="C69">
        <v>7.5704807507970598E-4</v>
      </c>
      <c r="D69">
        <v>3.8978137773977188E-4</v>
      </c>
      <c r="E69">
        <v>1.4769014566460817E-3</v>
      </c>
      <c r="F69">
        <v>1.4241542783584033E-3</v>
      </c>
      <c r="G69">
        <v>1.2798261103628878E-3</v>
      </c>
      <c r="H69">
        <v>1.1645898573309822E-3</v>
      </c>
      <c r="I69">
        <v>5.0717245605272289E-4</v>
      </c>
      <c r="J69">
        <v>1.2202569317382869E-3</v>
      </c>
      <c r="K69">
        <v>1.2802239200023749E-3</v>
      </c>
      <c r="L69">
        <v>1.0582608331810154E-3</v>
      </c>
      <c r="M69">
        <v>8.7169962844638074E-4</v>
      </c>
      <c r="N69">
        <v>6.203315634655803E-4</v>
      </c>
      <c r="O69">
        <v>1.1827939162355377E-3</v>
      </c>
      <c r="P69">
        <v>8.7725746001486647E-4</v>
      </c>
      <c r="Q69">
        <v>8.7104610589550243E-4</v>
      </c>
      <c r="R69">
        <v>1.0873226755481635</v>
      </c>
      <c r="S69">
        <v>1.825053220795428E-3</v>
      </c>
      <c r="T69">
        <v>1.3814432769764737E-3</v>
      </c>
      <c r="U69">
        <v>4.3357644376304044E-4</v>
      </c>
      <c r="V69">
        <v>7.1305245092501514E-4</v>
      </c>
      <c r="W69">
        <v>7.1644363510279356E-3</v>
      </c>
      <c r="X69">
        <v>1.0040891460739174E-3</v>
      </c>
      <c r="Y69">
        <v>7.5729123761741944E-3</v>
      </c>
      <c r="Z69">
        <v>6.9292353434412235E-4</v>
      </c>
      <c r="AA69">
        <v>2.8015717383975927E-4</v>
      </c>
      <c r="AB69">
        <v>6.9025779374960576E-5</v>
      </c>
      <c r="AC69">
        <v>1.0587411196153506E-4</v>
      </c>
      <c r="AD69">
        <v>1.0162207787726484E-4</v>
      </c>
      <c r="AE69">
        <v>4.3280357134439204E-4</v>
      </c>
      <c r="AF69">
        <v>2.7876749296026275E-3</v>
      </c>
      <c r="AG69">
        <v>1.8139657638640308E-4</v>
      </c>
      <c r="AH69">
        <v>5.2555732849577828E-4</v>
      </c>
      <c r="AI69">
        <v>7.1586339463001526E-4</v>
      </c>
      <c r="AJ69">
        <v>0</v>
      </c>
    </row>
    <row r="70" spans="2:36" x14ac:dyDescent="0.3">
      <c r="B70" t="s">
        <v>287</v>
      </c>
      <c r="C70">
        <v>4.9674856057363057E-5</v>
      </c>
      <c r="D70">
        <v>6.0989456448856564E-5</v>
      </c>
      <c r="E70">
        <v>1.0936023838285574E-4</v>
      </c>
      <c r="F70">
        <v>1.0022059911507421E-4</v>
      </c>
      <c r="G70">
        <v>1.3442483705328141E-4</v>
      </c>
      <c r="H70">
        <v>1.1723447089094273E-4</v>
      </c>
      <c r="I70">
        <v>4.3805584785031575E-5</v>
      </c>
      <c r="J70">
        <v>1.2580906354754957E-4</v>
      </c>
      <c r="K70">
        <v>1.2333508622780872E-4</v>
      </c>
      <c r="L70">
        <v>1.2394280808598139E-4</v>
      </c>
      <c r="M70">
        <v>7.692826256480019E-5</v>
      </c>
      <c r="N70">
        <v>4.8037327695189453E-5</v>
      </c>
      <c r="O70">
        <v>5.7344439586748863E-5</v>
      </c>
      <c r="P70">
        <v>1.0239045283465854E-4</v>
      </c>
      <c r="Q70">
        <v>4.1440344978876164E-5</v>
      </c>
      <c r="R70">
        <v>5.4286300914847776E-5</v>
      </c>
      <c r="S70">
        <v>1.0753608351049275</v>
      </c>
      <c r="T70">
        <v>1.0656000783728084E-4</v>
      </c>
      <c r="U70">
        <v>5.9297838401814599E-5</v>
      </c>
      <c r="V70">
        <v>7.393878098838217E-5</v>
      </c>
      <c r="W70">
        <v>1.2103428009571266E-4</v>
      </c>
      <c r="X70">
        <v>5.7094164208896967E-5</v>
      </c>
      <c r="Y70">
        <v>1.7344884565145694E-3</v>
      </c>
      <c r="Z70">
        <v>6.128236947415975E-5</v>
      </c>
      <c r="AA70">
        <v>4.2662366979114095E-5</v>
      </c>
      <c r="AB70">
        <v>1.0966508332597212E-5</v>
      </c>
      <c r="AC70">
        <v>1.0687506141828754E-5</v>
      </c>
      <c r="AD70">
        <v>1.5251511317003859E-5</v>
      </c>
      <c r="AE70">
        <v>7.5330970062644008E-5</v>
      </c>
      <c r="AF70">
        <v>1.3355239357134576E-3</v>
      </c>
      <c r="AG70">
        <v>1.9885909858378554E-5</v>
      </c>
      <c r="AH70">
        <v>4.0142552828402898E-5</v>
      </c>
      <c r="AI70">
        <v>4.6030900681381126E-5</v>
      </c>
      <c r="AJ70">
        <v>0</v>
      </c>
    </row>
    <row r="71" spans="2:36" x14ac:dyDescent="0.3">
      <c r="B71" t="s">
        <v>288</v>
      </c>
      <c r="C71">
        <v>6.2970388738347119E-4</v>
      </c>
      <c r="D71">
        <v>4.366107296365526E-4</v>
      </c>
      <c r="E71">
        <v>2.3310302157115441E-3</v>
      </c>
      <c r="F71">
        <v>3.3666896629990866E-3</v>
      </c>
      <c r="G71">
        <v>3.1019286794891198E-3</v>
      </c>
      <c r="H71">
        <v>3.3105543792143345E-2</v>
      </c>
      <c r="I71">
        <v>2.6618966771344932E-4</v>
      </c>
      <c r="J71">
        <v>2.5705482941325341E-3</v>
      </c>
      <c r="K71">
        <v>3.5495973691818724E-3</v>
      </c>
      <c r="L71">
        <v>4.3749145037788552E-3</v>
      </c>
      <c r="M71">
        <v>2.8665643876779667E-2</v>
      </c>
      <c r="N71">
        <v>3.0452351102259719E-3</v>
      </c>
      <c r="O71">
        <v>6.1901167438953115E-3</v>
      </c>
      <c r="P71">
        <v>1.0792404953361513E-2</v>
      </c>
      <c r="Q71">
        <v>1.5989620296348534E-3</v>
      </c>
      <c r="R71">
        <v>8.3126719234696625E-3</v>
      </c>
      <c r="S71">
        <v>2.5168800586539532E-3</v>
      </c>
      <c r="T71">
        <v>1.0367797459569945</v>
      </c>
      <c r="U71">
        <v>5.116747808193592E-4</v>
      </c>
      <c r="V71">
        <v>7.0101353145044362E-3</v>
      </c>
      <c r="W71">
        <v>1.3523076493587804E-3</v>
      </c>
      <c r="X71">
        <v>9.5158477304989331E-4</v>
      </c>
      <c r="Y71">
        <v>6.578401762939595E-4</v>
      </c>
      <c r="Z71">
        <v>2.1243200591910222E-3</v>
      </c>
      <c r="AA71">
        <v>9.3725299408255137E-4</v>
      </c>
      <c r="AB71">
        <v>2.6181703386077358E-4</v>
      </c>
      <c r="AC71">
        <v>2.8267434367434052E-4</v>
      </c>
      <c r="AD71">
        <v>6.7413317521356625E-4</v>
      </c>
      <c r="AE71">
        <v>8.562745675938985E-4</v>
      </c>
      <c r="AF71">
        <v>1.3244904664254534E-3</v>
      </c>
      <c r="AG71">
        <v>6.7857856586774892E-3</v>
      </c>
      <c r="AH71">
        <v>1.0587493940839019E-3</v>
      </c>
      <c r="AI71">
        <v>1.4322294491415283E-2</v>
      </c>
      <c r="AJ71">
        <v>0</v>
      </c>
    </row>
    <row r="72" spans="2:36" x14ac:dyDescent="0.3">
      <c r="B72" t="s">
        <v>289</v>
      </c>
      <c r="C72">
        <v>1.1640414315598849E-2</v>
      </c>
      <c r="D72">
        <v>7.0267815221372642E-3</v>
      </c>
      <c r="E72">
        <v>3.6068308550550397E-2</v>
      </c>
      <c r="F72">
        <v>4.3435416271125807E-2</v>
      </c>
      <c r="G72">
        <v>4.0866322864056302E-2</v>
      </c>
      <c r="H72">
        <v>7.5084103957990214E-2</v>
      </c>
      <c r="I72">
        <v>6.1167384246832539E-3</v>
      </c>
      <c r="J72">
        <v>4.8781632355724122E-2</v>
      </c>
      <c r="K72">
        <v>6.6967856690973812E-2</v>
      </c>
      <c r="L72">
        <v>8.3668117939474221E-2</v>
      </c>
      <c r="M72">
        <v>2.5868272152916962E-2</v>
      </c>
      <c r="N72">
        <v>4.0352989086949634E-2</v>
      </c>
      <c r="O72">
        <v>2.4492080237266334E-2</v>
      </c>
      <c r="P72">
        <v>3.1381552868901222E-2</v>
      </c>
      <c r="Q72">
        <v>2.5572260865268728E-2</v>
      </c>
      <c r="R72">
        <v>1.4667803835586947E-2</v>
      </c>
      <c r="S72">
        <v>2.5824726029599836E-2</v>
      </c>
      <c r="T72">
        <v>3.5452931720420001E-2</v>
      </c>
      <c r="U72">
        <v>1.3031999282868618</v>
      </c>
      <c r="V72">
        <v>1.8082844751852178E-2</v>
      </c>
      <c r="W72">
        <v>3.2627459974060823E-2</v>
      </c>
      <c r="X72">
        <v>3.4036456956587843E-2</v>
      </c>
      <c r="Y72">
        <v>3.1706736809665327E-2</v>
      </c>
      <c r="Z72">
        <v>5.5221572141127544E-2</v>
      </c>
      <c r="AA72">
        <v>2.2714714619668071E-2</v>
      </c>
      <c r="AB72">
        <v>2.5953633481636544E-3</v>
      </c>
      <c r="AC72">
        <v>5.2535123967598933E-3</v>
      </c>
      <c r="AD72">
        <v>7.059785987120479E-3</v>
      </c>
      <c r="AE72">
        <v>1.6119999756519031E-2</v>
      </c>
      <c r="AF72">
        <v>4.6265781120879319E-2</v>
      </c>
      <c r="AG72">
        <v>1.7392813883539679E-2</v>
      </c>
      <c r="AH72">
        <v>3.8165561301608086E-2</v>
      </c>
      <c r="AI72">
        <v>2.5623110139099989E-2</v>
      </c>
      <c r="AJ72">
        <v>0</v>
      </c>
    </row>
    <row r="73" spans="2:36" x14ac:dyDescent="0.3">
      <c r="B73" t="s">
        <v>290</v>
      </c>
      <c r="C73">
        <v>5.0897522370184902E-3</v>
      </c>
      <c r="D73">
        <v>7.6096957149162153E-3</v>
      </c>
      <c r="E73">
        <v>4.3311786532070412E-3</v>
      </c>
      <c r="F73">
        <v>4.0722466826373154E-3</v>
      </c>
      <c r="G73">
        <v>3.6662154361016392E-3</v>
      </c>
      <c r="H73">
        <v>4.9133903610010642E-3</v>
      </c>
      <c r="I73">
        <v>3.149706196245057E-3</v>
      </c>
      <c r="J73">
        <v>4.1500939885221015E-3</v>
      </c>
      <c r="K73">
        <v>4.1233791996224244E-3</v>
      </c>
      <c r="L73">
        <v>5.890075970549539E-3</v>
      </c>
      <c r="M73">
        <v>4.587863676477618E-3</v>
      </c>
      <c r="N73">
        <v>6.0112337186441281E-3</v>
      </c>
      <c r="O73">
        <v>2.9863006122629941E-3</v>
      </c>
      <c r="P73">
        <v>3.2160226383124079E-3</v>
      </c>
      <c r="Q73">
        <v>5.4425240832419669E-3</v>
      </c>
      <c r="R73">
        <v>2.4972518871395856E-3</v>
      </c>
      <c r="S73">
        <v>3.9299939428941799E-3</v>
      </c>
      <c r="T73">
        <v>4.1403456450348711E-3</v>
      </c>
      <c r="U73">
        <v>3.8448425042427847E-2</v>
      </c>
      <c r="V73">
        <v>1.0140733802685862</v>
      </c>
      <c r="W73">
        <v>3.8347325043386928E-3</v>
      </c>
      <c r="X73">
        <v>5.9764191136142926E-3</v>
      </c>
      <c r="Y73">
        <v>8.5568933778519696E-3</v>
      </c>
      <c r="Z73">
        <v>9.9120666037427561E-3</v>
      </c>
      <c r="AA73">
        <v>6.6098366340530991E-3</v>
      </c>
      <c r="AB73">
        <v>2.226892048197885E-2</v>
      </c>
      <c r="AC73">
        <v>3.8026902415054763E-3</v>
      </c>
      <c r="AD73">
        <v>6.3873053162685333E-3</v>
      </c>
      <c r="AE73">
        <v>4.3209504336728889E-3</v>
      </c>
      <c r="AF73">
        <v>3.8506283075365917E-2</v>
      </c>
      <c r="AG73">
        <v>1.95712678579931E-2</v>
      </c>
      <c r="AH73">
        <v>4.46094971816028E-3</v>
      </c>
      <c r="AI73">
        <v>2.4340705630257729E-2</v>
      </c>
      <c r="AJ73">
        <v>0</v>
      </c>
    </row>
    <row r="74" spans="2:36" x14ac:dyDescent="0.3">
      <c r="B74" t="s">
        <v>291</v>
      </c>
      <c r="C74">
        <v>5.9058452660206338E-2</v>
      </c>
      <c r="D74">
        <v>1.7831165682830698E-2</v>
      </c>
      <c r="E74">
        <v>0.13986517432268758</v>
      </c>
      <c r="F74">
        <v>0.14316726007919719</v>
      </c>
      <c r="G74">
        <v>0.10900565731794493</v>
      </c>
      <c r="H74">
        <v>8.3299877101808834E-2</v>
      </c>
      <c r="I74">
        <v>4.8515201913268413E-2</v>
      </c>
      <c r="J74">
        <v>9.2919023077286042E-2</v>
      </c>
      <c r="K74">
        <v>9.9343501736792378E-2</v>
      </c>
      <c r="L74">
        <v>5.7992368807281994E-2</v>
      </c>
      <c r="M74">
        <v>7.1753413738091257E-2</v>
      </c>
      <c r="N74">
        <v>6.3879101849823497E-2</v>
      </c>
      <c r="O74">
        <v>6.1746646731720811E-2</v>
      </c>
      <c r="P74">
        <v>6.6953186808061893E-2</v>
      </c>
      <c r="Q74">
        <v>6.9656710051553716E-2</v>
      </c>
      <c r="R74">
        <v>8.768729443575568E-2</v>
      </c>
      <c r="S74">
        <v>6.3532802124672466E-2</v>
      </c>
      <c r="T74">
        <v>9.745417192637125E-2</v>
      </c>
      <c r="U74">
        <v>2.1804871150130148E-2</v>
      </c>
      <c r="V74">
        <v>5.8832945512220923E-2</v>
      </c>
      <c r="W74">
        <v>1.0382008816316075</v>
      </c>
      <c r="X74">
        <v>0.11242302008517045</v>
      </c>
      <c r="Y74">
        <v>9.5694293259188046E-2</v>
      </c>
      <c r="Z74">
        <v>2.2457413469416047E-2</v>
      </c>
      <c r="AA74">
        <v>9.5326225677754318E-3</v>
      </c>
      <c r="AB74">
        <v>3.2010280290951472E-3</v>
      </c>
      <c r="AC74">
        <v>9.7606933406843375E-3</v>
      </c>
      <c r="AD74">
        <v>5.6225866898315076E-3</v>
      </c>
      <c r="AE74">
        <v>1.7686472649744066E-2</v>
      </c>
      <c r="AF74">
        <v>2.5932607426902184E-2</v>
      </c>
      <c r="AG74">
        <v>1.3754459338852202E-2</v>
      </c>
      <c r="AH74">
        <v>4.3138451330744267E-2</v>
      </c>
      <c r="AI74">
        <v>3.2853930620870983E-2</v>
      </c>
      <c r="AJ74">
        <v>0</v>
      </c>
    </row>
    <row r="75" spans="2:36" x14ac:dyDescent="0.3">
      <c r="B75" t="s">
        <v>292</v>
      </c>
      <c r="C75">
        <v>3.1002628270524559E-3</v>
      </c>
      <c r="D75">
        <v>2.1280833984344198E-3</v>
      </c>
      <c r="E75">
        <v>8.7100286183358338E-3</v>
      </c>
      <c r="F75">
        <v>1.3710250868662189E-2</v>
      </c>
      <c r="G75">
        <v>1.1240997370869366E-2</v>
      </c>
      <c r="H75">
        <v>1.5021093276633715E-2</v>
      </c>
      <c r="I75">
        <v>3.3118753393856165E-3</v>
      </c>
      <c r="J75">
        <v>1.7363735504406921E-2</v>
      </c>
      <c r="K75">
        <v>1.4029387256681498E-2</v>
      </c>
      <c r="L75">
        <v>9.9339836967648042E-3</v>
      </c>
      <c r="M75">
        <v>6.0307461381554489E-3</v>
      </c>
      <c r="N75">
        <v>5.3198103806992008E-3</v>
      </c>
      <c r="O75">
        <v>7.8879283093327215E-3</v>
      </c>
      <c r="P75">
        <v>8.6609273813211939E-3</v>
      </c>
      <c r="Q75">
        <v>5.5760146816472783E-3</v>
      </c>
      <c r="R75">
        <v>6.0068909893206714E-3</v>
      </c>
      <c r="S75">
        <v>5.2025893281308399E-3</v>
      </c>
      <c r="T75">
        <v>1.2169373829806122E-2</v>
      </c>
      <c r="U75">
        <v>7.3671759196901549E-3</v>
      </c>
      <c r="V75">
        <v>5.6806289772918959E-3</v>
      </c>
      <c r="W75">
        <v>1.8266394743952859E-2</v>
      </c>
      <c r="X75">
        <v>1.0082775719709991</v>
      </c>
      <c r="Y75">
        <v>1.2010500904078647E-2</v>
      </c>
      <c r="Z75">
        <v>8.4739832586617249E-3</v>
      </c>
      <c r="AA75">
        <v>6.2158345553199037E-3</v>
      </c>
      <c r="AB75">
        <v>1.1822309284292521E-3</v>
      </c>
      <c r="AC75">
        <v>1.7244818963468422E-3</v>
      </c>
      <c r="AD75">
        <v>3.7177426280440751E-3</v>
      </c>
      <c r="AE75">
        <v>1.9834704436126577E-2</v>
      </c>
      <c r="AF75">
        <v>1.4464248232770526E-2</v>
      </c>
      <c r="AG75">
        <v>3.6438513154146E-2</v>
      </c>
      <c r="AH75">
        <v>2.4378244686460476E-2</v>
      </c>
      <c r="AI75">
        <v>2.2545637459533127E-2</v>
      </c>
      <c r="AJ75">
        <v>0</v>
      </c>
    </row>
    <row r="76" spans="2:36" x14ac:dyDescent="0.3">
      <c r="B76" t="s">
        <v>293</v>
      </c>
      <c r="C76">
        <v>3.2303322675623497E-2</v>
      </c>
      <c r="D76">
        <v>3.9667292933166468E-2</v>
      </c>
      <c r="E76">
        <v>7.1119826614768122E-2</v>
      </c>
      <c r="F76">
        <v>6.5175971495308252E-2</v>
      </c>
      <c r="G76">
        <v>8.7402468448293524E-2</v>
      </c>
      <c r="H76">
        <v>7.6225924267989728E-2</v>
      </c>
      <c r="I76">
        <v>2.848966057159143E-2</v>
      </c>
      <c r="J76">
        <v>8.1804339263215689E-2</v>
      </c>
      <c r="K76">
        <v>8.0194651404543668E-2</v>
      </c>
      <c r="L76">
        <v>8.0604299797827336E-2</v>
      </c>
      <c r="M76">
        <v>5.0018605241357844E-2</v>
      </c>
      <c r="N76">
        <v>2.8571188119195949E-2</v>
      </c>
      <c r="O76">
        <v>3.6807356842985917E-2</v>
      </c>
      <c r="P76">
        <v>6.6422002146534737E-2</v>
      </c>
      <c r="Q76">
        <v>2.3540087755887042E-2</v>
      </c>
      <c r="R76">
        <v>3.478209010487511E-2</v>
      </c>
      <c r="S76">
        <v>2.8030232080306094E-2</v>
      </c>
      <c r="T76">
        <v>6.9253861851948872E-2</v>
      </c>
      <c r="U76">
        <v>3.8541928858035014E-2</v>
      </c>
      <c r="V76">
        <v>4.80452672918232E-2</v>
      </c>
      <c r="W76">
        <v>7.8704067325816682E-2</v>
      </c>
      <c r="X76">
        <v>3.7128329519290661E-2</v>
      </c>
      <c r="Y76">
        <v>1.1281719102049794</v>
      </c>
      <c r="Z76">
        <v>3.9832021298041344E-2</v>
      </c>
      <c r="AA76">
        <v>2.7728858319606888E-2</v>
      </c>
      <c r="AB76">
        <v>7.1287833087167411E-3</v>
      </c>
      <c r="AC76">
        <v>5.6013607568876295E-3</v>
      </c>
      <c r="AD76">
        <v>8.7716426181123752E-3</v>
      </c>
      <c r="AE76">
        <v>4.8981679071093694E-2</v>
      </c>
      <c r="AF76">
        <v>3.847751252372536E-2</v>
      </c>
      <c r="AG76">
        <v>1.292644365882854E-2</v>
      </c>
      <c r="AH76">
        <v>2.6088954299429389E-2</v>
      </c>
      <c r="AI76">
        <v>2.9911762642403358E-2</v>
      </c>
      <c r="AJ76">
        <v>0</v>
      </c>
    </row>
    <row r="77" spans="2:36" x14ac:dyDescent="0.3">
      <c r="B77" t="s">
        <v>294</v>
      </c>
      <c r="C77">
        <v>4.8391555712281736E-3</v>
      </c>
      <c r="D77">
        <v>1.4079059055816198E-3</v>
      </c>
      <c r="E77">
        <v>9.7068905523718732E-3</v>
      </c>
      <c r="F77">
        <v>1.3494541605152264E-2</v>
      </c>
      <c r="G77">
        <v>9.4173405684855518E-3</v>
      </c>
      <c r="H77">
        <v>1.321856835192396E-2</v>
      </c>
      <c r="I77">
        <v>2.0545461848440767E-3</v>
      </c>
      <c r="J77">
        <v>1.0853605776187904E-2</v>
      </c>
      <c r="K77">
        <v>1.1179159231428759E-2</v>
      </c>
      <c r="L77">
        <v>7.3682052268738358E-3</v>
      </c>
      <c r="M77">
        <v>5.3390829919479658E-3</v>
      </c>
      <c r="N77">
        <v>1.2756340408371475E-2</v>
      </c>
      <c r="O77">
        <v>8.47259082976623E-3</v>
      </c>
      <c r="P77">
        <v>9.7709664204810483E-3</v>
      </c>
      <c r="Q77">
        <v>1.6425023392362178E-2</v>
      </c>
      <c r="R77">
        <v>7.5108937266763877E-3</v>
      </c>
      <c r="S77">
        <v>1.184657878930811E-2</v>
      </c>
      <c r="T77">
        <v>1.1016566264020242E-2</v>
      </c>
      <c r="U77">
        <v>9.2130405629461953E-3</v>
      </c>
      <c r="V77">
        <v>5.7477830512688887E-3</v>
      </c>
      <c r="W77">
        <v>2.741969285160702E-2</v>
      </c>
      <c r="X77">
        <v>1.7410438692198747E-2</v>
      </c>
      <c r="Y77">
        <v>1.7520768314042513E-2</v>
      </c>
      <c r="Z77">
        <v>1.0924006656899459</v>
      </c>
      <c r="AA77">
        <v>2.2377794326079493E-2</v>
      </c>
      <c r="AB77">
        <v>3.257160153259523E-3</v>
      </c>
      <c r="AC77">
        <v>4.7462562472922005E-3</v>
      </c>
      <c r="AD77">
        <v>9.2329483113985627E-3</v>
      </c>
      <c r="AE77">
        <v>2.8595803429912681E-2</v>
      </c>
      <c r="AF77">
        <v>1.3691695725563188E-2</v>
      </c>
      <c r="AG77">
        <v>1.423502731951142E-2</v>
      </c>
      <c r="AH77">
        <v>3.0461940766982151E-2</v>
      </c>
      <c r="AI77">
        <v>4.0197559275607371E-2</v>
      </c>
      <c r="AJ77">
        <v>0</v>
      </c>
    </row>
    <row r="78" spans="2:36" x14ac:dyDescent="0.3">
      <c r="B78" t="s">
        <v>295</v>
      </c>
      <c r="C78">
        <v>2.2616800594711717E-2</v>
      </c>
      <c r="D78">
        <v>1.0702852242495179E-2</v>
      </c>
      <c r="E78">
        <v>3.1898833004004049E-2</v>
      </c>
      <c r="F78">
        <v>4.2674545677407943E-2</v>
      </c>
      <c r="G78">
        <v>2.3363640652675089E-2</v>
      </c>
      <c r="H78">
        <v>4.4150690172513524E-2</v>
      </c>
      <c r="I78">
        <v>9.793925388191729E-3</v>
      </c>
      <c r="J78">
        <v>3.6216111318362734E-2</v>
      </c>
      <c r="K78">
        <v>3.7501710698304963E-2</v>
      </c>
      <c r="L78">
        <v>2.918592508994873E-2</v>
      </c>
      <c r="M78">
        <v>1.9588512468474657E-2</v>
      </c>
      <c r="N78">
        <v>2.332104630203528E-2</v>
      </c>
      <c r="O78">
        <v>2.2182782308337853E-2</v>
      </c>
      <c r="P78">
        <v>2.8874306244009874E-2</v>
      </c>
      <c r="Q78">
        <v>2.7482562782247585E-2</v>
      </c>
      <c r="R78">
        <v>2.1456228890787962E-2</v>
      </c>
      <c r="S78">
        <v>2.3446757911794028E-2</v>
      </c>
      <c r="T78">
        <v>3.0845107073721911E-2</v>
      </c>
      <c r="U78">
        <v>4.9812722973816975E-2</v>
      </c>
      <c r="V78">
        <v>3.0583468121402859E-2</v>
      </c>
      <c r="W78">
        <v>3.0891848746338775E-2</v>
      </c>
      <c r="X78">
        <v>2.1889095329778702E-2</v>
      </c>
      <c r="Y78">
        <v>6.0314374301810032E-2</v>
      </c>
      <c r="Z78">
        <v>8.4203017266854516E-2</v>
      </c>
      <c r="AA78">
        <v>1.1316801332739184</v>
      </c>
      <c r="AB78">
        <v>6.0217230992333566E-2</v>
      </c>
      <c r="AC78">
        <v>4.872847672535386E-2</v>
      </c>
      <c r="AD78">
        <v>1.9239936834866612E-2</v>
      </c>
      <c r="AE78">
        <v>4.2886088589679877E-2</v>
      </c>
      <c r="AF78">
        <v>0.12311648508429231</v>
      </c>
      <c r="AG78">
        <v>2.0716994057466475E-2</v>
      </c>
      <c r="AH78">
        <v>2.7906773805614404E-2</v>
      </c>
      <c r="AI78">
        <v>3.5622949221807546E-2</v>
      </c>
      <c r="AJ78">
        <v>0</v>
      </c>
    </row>
    <row r="79" spans="2:36" x14ac:dyDescent="0.3">
      <c r="B79" t="s">
        <v>296</v>
      </c>
      <c r="C79">
        <v>5.6761795189497633E-3</v>
      </c>
      <c r="D79">
        <v>2.0546194859610645E-3</v>
      </c>
      <c r="E79">
        <v>1.5881240308108759E-2</v>
      </c>
      <c r="F79">
        <v>3.5800000256943035E-2</v>
      </c>
      <c r="G79">
        <v>1.4612685145181981E-2</v>
      </c>
      <c r="H79">
        <v>2.6644257080744534E-2</v>
      </c>
      <c r="I79">
        <v>3.6045552726688295E-3</v>
      </c>
      <c r="J79">
        <v>1.2793784635697933E-2</v>
      </c>
      <c r="K79">
        <v>1.6504161304709195E-2</v>
      </c>
      <c r="L79">
        <v>9.1477732233065916E-3</v>
      </c>
      <c r="M79">
        <v>1.0478313257078578E-2</v>
      </c>
      <c r="N79">
        <v>2.4099167013514736E-2</v>
      </c>
      <c r="O79">
        <v>1.2814980601556107E-2</v>
      </c>
      <c r="P79">
        <v>1.7715806651521466E-2</v>
      </c>
      <c r="Q79">
        <v>2.7456824432483005E-2</v>
      </c>
      <c r="R79">
        <v>1.2632890637309905E-2</v>
      </c>
      <c r="S79">
        <v>2.2347567954895071E-2</v>
      </c>
      <c r="T79">
        <v>3.1308284294346324E-2</v>
      </c>
      <c r="U79">
        <v>8.5408849577920127E-3</v>
      </c>
      <c r="V79">
        <v>9.6504911383143502E-3</v>
      </c>
      <c r="W79">
        <v>5.8291015227959882E-2</v>
      </c>
      <c r="X79">
        <v>4.493034140289677E-2</v>
      </c>
      <c r="Y79">
        <v>1.7971179636794572E-2</v>
      </c>
      <c r="Z79">
        <v>5.4334725186594053E-2</v>
      </c>
      <c r="AA79">
        <v>3.4863668919028507E-2</v>
      </c>
      <c r="AB79">
        <v>1.007393051431771</v>
      </c>
      <c r="AC79">
        <v>1.0291108800302588E-2</v>
      </c>
      <c r="AD79">
        <v>1.1746471755176603E-2</v>
      </c>
      <c r="AE79">
        <v>3.0237126021078232E-2</v>
      </c>
      <c r="AF79">
        <v>1.3412770213556696E-2</v>
      </c>
      <c r="AG79">
        <v>3.7243888085769138E-2</v>
      </c>
      <c r="AH79">
        <v>1.1898883884859062E-2</v>
      </c>
      <c r="AI79">
        <v>2.0410199720456726E-2</v>
      </c>
      <c r="AJ79">
        <v>0</v>
      </c>
    </row>
    <row r="80" spans="2:36" x14ac:dyDescent="0.3">
      <c r="B80" t="s">
        <v>297</v>
      </c>
      <c r="C80">
        <v>1.9645915986254356E-3</v>
      </c>
      <c r="D80">
        <v>3.7428622301256646E-4</v>
      </c>
      <c r="E80">
        <v>2.2203040360438799E-3</v>
      </c>
      <c r="F80">
        <v>1.2889361995561282E-3</v>
      </c>
      <c r="G80">
        <v>6.113063957818821E-3</v>
      </c>
      <c r="H80">
        <v>5.7601287152634498E-3</v>
      </c>
      <c r="I80">
        <v>3.9423462030120594E-4</v>
      </c>
      <c r="J80">
        <v>2.8206572642238427E-3</v>
      </c>
      <c r="K80">
        <v>3.8708210131187062E-3</v>
      </c>
      <c r="L80">
        <v>2.3510395293162606E-3</v>
      </c>
      <c r="M80">
        <v>1.4058990734313558E-3</v>
      </c>
      <c r="N80">
        <v>7.1381770862774191E-3</v>
      </c>
      <c r="O80">
        <v>6.0469658825811883E-3</v>
      </c>
      <c r="P80">
        <v>7.6285493060486232E-3</v>
      </c>
      <c r="Q80">
        <v>6.1074096524579239E-3</v>
      </c>
      <c r="R80">
        <v>8.1132797166770451E-3</v>
      </c>
      <c r="S80">
        <v>3.4723216758050812E-3</v>
      </c>
      <c r="T80">
        <v>3.1870585064183469E-3</v>
      </c>
      <c r="U80">
        <v>2.2260140808175359E-3</v>
      </c>
      <c r="V80">
        <v>2.6636553313259671E-3</v>
      </c>
      <c r="W80">
        <v>3.1913905902465111E-3</v>
      </c>
      <c r="X80">
        <v>1.4121342373068419E-3</v>
      </c>
      <c r="Y80">
        <v>5.5628848760811804E-3</v>
      </c>
      <c r="Z80">
        <v>2.1187392476351274E-3</v>
      </c>
      <c r="AA80">
        <v>2.1814672214508363E-3</v>
      </c>
      <c r="AB80">
        <v>3.0987255232126012E-4</v>
      </c>
      <c r="AC80">
        <v>1.1949759984672703</v>
      </c>
      <c r="AD80">
        <v>1.9169250889192642E-2</v>
      </c>
      <c r="AE80">
        <v>1.2115465103396234E-3</v>
      </c>
      <c r="AF80">
        <v>1.2584501563247194E-3</v>
      </c>
      <c r="AG80">
        <v>7.9917026771109416E-4</v>
      </c>
      <c r="AH80">
        <v>2.7533687312289324E-3</v>
      </c>
      <c r="AI80">
        <v>4.43275467612907E-3</v>
      </c>
      <c r="AJ80">
        <v>0</v>
      </c>
    </row>
    <row r="81" spans="2:37" x14ac:dyDescent="0.3">
      <c r="B81" t="s">
        <v>298</v>
      </c>
      <c r="C81">
        <v>1.793159556628194E-3</v>
      </c>
      <c r="D81">
        <v>8.7818249166763025E-4</v>
      </c>
      <c r="E81">
        <v>3.9047194193725758E-3</v>
      </c>
      <c r="F81">
        <v>4.9170094495342232E-3</v>
      </c>
      <c r="G81">
        <v>5.5994380476509873E-3</v>
      </c>
      <c r="H81">
        <v>1.4533257307994728E-2</v>
      </c>
      <c r="I81">
        <v>1.0934789936897775E-3</v>
      </c>
      <c r="J81">
        <v>9.2282858204761394E-3</v>
      </c>
      <c r="K81">
        <v>8.0354061366868894E-3</v>
      </c>
      <c r="L81">
        <v>4.4771160209123558E-3</v>
      </c>
      <c r="M81">
        <v>4.3509771780584263E-3</v>
      </c>
      <c r="N81">
        <v>2.8522152282279046E-2</v>
      </c>
      <c r="O81">
        <v>2.6993664881385195E-2</v>
      </c>
      <c r="P81">
        <v>3.729394923977028E-2</v>
      </c>
      <c r="Q81">
        <v>2.3708641757239239E-2</v>
      </c>
      <c r="R81">
        <v>2.7424585013938876E-2</v>
      </c>
      <c r="S81">
        <v>2.0069935741027972E-2</v>
      </c>
      <c r="T81">
        <v>7.0202826173024462E-3</v>
      </c>
      <c r="U81">
        <v>4.0967575610131365E-3</v>
      </c>
      <c r="V81">
        <v>3.2016889069095967E-3</v>
      </c>
      <c r="W81">
        <v>8.1679976018962288E-3</v>
      </c>
      <c r="X81">
        <v>2.7099453419559116E-3</v>
      </c>
      <c r="Y81">
        <v>1.4101480473798231E-2</v>
      </c>
      <c r="Z81">
        <v>2.2803376958298632E-2</v>
      </c>
      <c r="AA81">
        <v>1.7778139592534575E-2</v>
      </c>
      <c r="AB81">
        <v>2.471828773689142E-3</v>
      </c>
      <c r="AC81">
        <v>1.0743650184656429E-2</v>
      </c>
      <c r="AD81">
        <v>1.1907428911361992</v>
      </c>
      <c r="AE81">
        <v>1.4665825185339945E-2</v>
      </c>
      <c r="AF81">
        <v>8.9018778650206635E-3</v>
      </c>
      <c r="AG81">
        <v>5.062717246422435E-3</v>
      </c>
      <c r="AH81">
        <v>1.3989561290881863E-2</v>
      </c>
      <c r="AI81">
        <v>1.3423319826572213E-2</v>
      </c>
      <c r="AJ81">
        <v>0</v>
      </c>
    </row>
    <row r="82" spans="2:37" x14ac:dyDescent="0.3">
      <c r="B82" t="s">
        <v>299</v>
      </c>
      <c r="C82">
        <v>2.4162661706026801E-2</v>
      </c>
      <c r="D82">
        <v>7.9324515998851972E-3</v>
      </c>
      <c r="E82">
        <v>6.4049246633002835E-2</v>
      </c>
      <c r="F82">
        <v>0.15360189658576354</v>
      </c>
      <c r="G82">
        <v>6.8090696683452356E-2</v>
      </c>
      <c r="H82">
        <v>0.12172845139696718</v>
      </c>
      <c r="I82">
        <v>9.7460361489942107E-3</v>
      </c>
      <c r="J82">
        <v>9.2152100081158275E-2</v>
      </c>
      <c r="K82">
        <v>9.3783964753665558E-2</v>
      </c>
      <c r="L82">
        <v>6.2686824158361548E-2</v>
      </c>
      <c r="M82">
        <v>4.2162640690474484E-2</v>
      </c>
      <c r="N82">
        <v>4.4181616478657273E-2</v>
      </c>
      <c r="O82">
        <v>5.2233580056394995E-2</v>
      </c>
      <c r="P82">
        <v>8.6397398601560746E-2</v>
      </c>
      <c r="Q82">
        <v>8.4269136474512812E-2</v>
      </c>
      <c r="R82">
        <v>3.8988025515322676E-2</v>
      </c>
      <c r="S82">
        <v>8.445883192466995E-2</v>
      </c>
      <c r="T82">
        <v>7.3338829202537606E-2</v>
      </c>
      <c r="U82">
        <v>5.997621402049836E-2</v>
      </c>
      <c r="V82">
        <v>5.9722145486504209E-2</v>
      </c>
      <c r="W82">
        <v>8.4340224128231084E-2</v>
      </c>
      <c r="X82">
        <v>4.6622971808425263E-2</v>
      </c>
      <c r="Y82">
        <v>5.4190441912900358E-2</v>
      </c>
      <c r="Z82">
        <v>9.1032775816757713E-2</v>
      </c>
      <c r="AA82">
        <v>0.10140965220863871</v>
      </c>
      <c r="AB82">
        <v>2.8397254094136674E-2</v>
      </c>
      <c r="AC82">
        <v>4.3986660734986555E-2</v>
      </c>
      <c r="AD82">
        <v>2.8210902165508658E-2</v>
      </c>
      <c r="AE82">
        <v>1.0713962523516483</v>
      </c>
      <c r="AF82">
        <v>8.2657785970785463E-2</v>
      </c>
      <c r="AG82">
        <v>4.83848601107226E-2</v>
      </c>
      <c r="AH82">
        <v>9.2196976958785981E-2</v>
      </c>
      <c r="AI82">
        <v>0.11994843779966949</v>
      </c>
      <c r="AJ82">
        <v>0</v>
      </c>
    </row>
    <row r="83" spans="2:37" x14ac:dyDescent="0.3">
      <c r="B83" t="s">
        <v>300</v>
      </c>
      <c r="C83">
        <v>9.6578169467990557E-6</v>
      </c>
      <c r="D83">
        <v>4.4625086406697473E-6</v>
      </c>
      <c r="E83">
        <v>1.7186210990697947E-5</v>
      </c>
      <c r="F83">
        <v>1.5880445317997328E-5</v>
      </c>
      <c r="G83">
        <v>4.223207717610688E-5</v>
      </c>
      <c r="H83">
        <v>3.6156616998564637E-5</v>
      </c>
      <c r="I83">
        <v>4.7861787486461866E-6</v>
      </c>
      <c r="J83">
        <v>3.4935042078520779E-5</v>
      </c>
      <c r="K83">
        <v>3.5504603906955596E-5</v>
      </c>
      <c r="L83">
        <v>1.8217646461995238E-5</v>
      </c>
      <c r="M83">
        <v>2.3963993547661787E-5</v>
      </c>
      <c r="N83">
        <v>3.222120807427386E-3</v>
      </c>
      <c r="O83">
        <v>5.9348854812260458E-4</v>
      </c>
      <c r="P83">
        <v>2.1506706296591988E-4</v>
      </c>
      <c r="Q83">
        <v>4.1135291953194033E-3</v>
      </c>
      <c r="R83">
        <v>6.3694796034747799E-4</v>
      </c>
      <c r="S83">
        <v>2.8402902836338465E-3</v>
      </c>
      <c r="T83">
        <v>7.0831193629564382E-5</v>
      </c>
      <c r="U83">
        <v>3.4623674960160527E-5</v>
      </c>
      <c r="V83">
        <v>5.8666110973321356E-5</v>
      </c>
      <c r="W83">
        <v>2.8288797262364753E-5</v>
      </c>
      <c r="X83">
        <v>1.0779838998756552E-5</v>
      </c>
      <c r="Y83">
        <v>4.5345689586520495E-5</v>
      </c>
      <c r="Z83">
        <v>3.5537909414249827E-5</v>
      </c>
      <c r="AA83">
        <v>2.5490324572966931E-5</v>
      </c>
      <c r="AB83">
        <v>5.3661607871228508E-6</v>
      </c>
      <c r="AC83">
        <v>1.6265904537649933E-3</v>
      </c>
      <c r="AD83">
        <v>1.3837648285777919E-3</v>
      </c>
      <c r="AE83">
        <v>2.1502707468158084E-5</v>
      </c>
      <c r="AF83">
        <v>1.0000251427898472</v>
      </c>
      <c r="AG83">
        <v>1.0212829329371686E-5</v>
      </c>
      <c r="AH83">
        <v>2.6543250476959801E-5</v>
      </c>
      <c r="AI83">
        <v>3.5344353658878786E-5</v>
      </c>
      <c r="AJ83">
        <v>0</v>
      </c>
    </row>
    <row r="84" spans="2:37" x14ac:dyDescent="0.3">
      <c r="B84" t="s">
        <v>301</v>
      </c>
      <c r="C84">
        <v>1.0697618771992812E-4</v>
      </c>
      <c r="D84">
        <v>8.1087451544978591E-5</v>
      </c>
      <c r="E84">
        <v>2.4662159760903321E-4</v>
      </c>
      <c r="F84">
        <v>3.0022581538716571E-4</v>
      </c>
      <c r="G84">
        <v>2.8036385251838027E-4</v>
      </c>
      <c r="H84">
        <v>5.5641887311033201E-4</v>
      </c>
      <c r="I84">
        <v>7.5000521318912199E-5</v>
      </c>
      <c r="J84">
        <v>4.0433491527921967E-4</v>
      </c>
      <c r="K84">
        <v>3.7846390738364961E-4</v>
      </c>
      <c r="L84">
        <v>2.6860788447283316E-4</v>
      </c>
      <c r="M84">
        <v>2.0875917725655574E-4</v>
      </c>
      <c r="N84">
        <v>2.2092425966942762E-3</v>
      </c>
      <c r="O84">
        <v>9.852734200417729E-4</v>
      </c>
      <c r="P84">
        <v>1.0920214516663457E-3</v>
      </c>
      <c r="Q84">
        <v>2.3866292810813105E-3</v>
      </c>
      <c r="R84">
        <v>1.0189388260704081E-3</v>
      </c>
      <c r="S84">
        <v>2.3036811448333733E-3</v>
      </c>
      <c r="T84">
        <v>3.3088315427243589E-4</v>
      </c>
      <c r="U84">
        <v>1.3746334167774191E-3</v>
      </c>
      <c r="V84">
        <v>1.8110213980022659E-4</v>
      </c>
      <c r="W84">
        <v>6.4155263727622743E-4</v>
      </c>
      <c r="X84">
        <v>1.9076581420474987E-4</v>
      </c>
      <c r="Y84">
        <v>6.6464813155575544E-4</v>
      </c>
      <c r="Z84">
        <v>1.2415469502409771E-3</v>
      </c>
      <c r="AA84">
        <v>1.0198915228660256E-3</v>
      </c>
      <c r="AB84">
        <v>1.0294229165768752E-4</v>
      </c>
      <c r="AC84">
        <v>9.3791738911853701E-4</v>
      </c>
      <c r="AD84">
        <v>2.8926915624310458E-2</v>
      </c>
      <c r="AE84">
        <v>6.4534019068987708E-4</v>
      </c>
      <c r="AF84">
        <v>4.7308953029273114E-3</v>
      </c>
      <c r="AG84">
        <v>1.0041263007355101</v>
      </c>
      <c r="AH84">
        <v>5.106944662820489E-3</v>
      </c>
      <c r="AI84">
        <v>2.1725039613520822E-3</v>
      </c>
      <c r="AJ84">
        <v>0</v>
      </c>
    </row>
    <row r="85" spans="2:37" x14ac:dyDescent="0.3">
      <c r="B85" t="s">
        <v>302</v>
      </c>
      <c r="C85">
        <v>1.7983369109358929E-5</v>
      </c>
      <c r="D85">
        <v>3.4734303513646605E-6</v>
      </c>
      <c r="E85">
        <v>5.4289348496388717E-5</v>
      </c>
      <c r="F85">
        <v>5.3801539987530929E-5</v>
      </c>
      <c r="G85">
        <v>3.0684922989381783E-5</v>
      </c>
      <c r="H85">
        <v>7.8478726304107992E-5</v>
      </c>
      <c r="I85">
        <v>6.0750107420284303E-6</v>
      </c>
      <c r="J85">
        <v>8.7702225393241297E-5</v>
      </c>
      <c r="K85">
        <v>5.3343944260597956E-5</v>
      </c>
      <c r="L85">
        <v>2.6309453961226986E-5</v>
      </c>
      <c r="M85">
        <v>1.9140650088460239E-5</v>
      </c>
      <c r="N85">
        <v>3.3356967425777315E-5</v>
      </c>
      <c r="O85">
        <v>3.24966513911278E-5</v>
      </c>
      <c r="P85">
        <v>3.6733899383208176E-5</v>
      </c>
      <c r="Q85">
        <v>1.1580524358616237E-4</v>
      </c>
      <c r="R85">
        <v>5.4281375260068683E-5</v>
      </c>
      <c r="S85">
        <v>2.6121083181632995E-5</v>
      </c>
      <c r="T85">
        <v>5.060667721534009E-5</v>
      </c>
      <c r="U85">
        <v>1.041741358448158E-5</v>
      </c>
      <c r="V85">
        <v>1.4824518385070906E-5</v>
      </c>
      <c r="W85">
        <v>5.3303285886359427E-5</v>
      </c>
      <c r="X85">
        <v>4.5547793603426284E-5</v>
      </c>
      <c r="Y85">
        <v>3.9500228594300781E-5</v>
      </c>
      <c r="Z85">
        <v>1.4953944942274806E-4</v>
      </c>
      <c r="AA85">
        <v>6.5474081938786787E-5</v>
      </c>
      <c r="AB85">
        <v>8.0799260283181628E-6</v>
      </c>
      <c r="AC85">
        <v>1.2550321562535131E-5</v>
      </c>
      <c r="AD85">
        <v>3.8561462759776258E-5</v>
      </c>
      <c r="AE85">
        <v>4.6501359991875388E-5</v>
      </c>
      <c r="AF85">
        <v>8.9950690891019895E-5</v>
      </c>
      <c r="AG85">
        <v>3.4368875282235078E-5</v>
      </c>
      <c r="AH85">
        <v>1.4692586959320177</v>
      </c>
      <c r="AI85">
        <v>3.5235110021474155E-3</v>
      </c>
      <c r="AJ85">
        <v>0</v>
      </c>
    </row>
    <row r="86" spans="2:37" x14ac:dyDescent="0.3">
      <c r="B86" t="s">
        <v>303</v>
      </c>
      <c r="C86">
        <v>5.274799654531738E-3</v>
      </c>
      <c r="D86">
        <v>9.2680539259581149E-4</v>
      </c>
      <c r="E86">
        <v>1.6438649073445773E-2</v>
      </c>
      <c r="F86">
        <v>1.6135976526493651E-2</v>
      </c>
      <c r="G86">
        <v>9.204692969887714E-3</v>
      </c>
      <c r="H86">
        <v>2.3787080551830448E-2</v>
      </c>
      <c r="I86">
        <v>1.7496799984282377E-3</v>
      </c>
      <c r="J86">
        <v>2.6764157824456208E-2</v>
      </c>
      <c r="K86">
        <v>1.6054090201504962E-2</v>
      </c>
      <c r="L86">
        <v>7.7609805087687309E-3</v>
      </c>
      <c r="M86">
        <v>5.6471085675800668E-3</v>
      </c>
      <c r="N86">
        <v>9.8887477143325322E-3</v>
      </c>
      <c r="O86">
        <v>8.5154969638566325E-3</v>
      </c>
      <c r="P86">
        <v>1.0692044492042509E-2</v>
      </c>
      <c r="Q86">
        <v>9.2234423753269675E-3</v>
      </c>
      <c r="R86">
        <v>1.4990198187456491E-2</v>
      </c>
      <c r="S86">
        <v>7.0659581888805967E-3</v>
      </c>
      <c r="T86">
        <v>1.5293526050220503E-2</v>
      </c>
      <c r="U86">
        <v>2.4078789536759416E-3</v>
      </c>
      <c r="V86">
        <v>4.0172840820248776E-3</v>
      </c>
      <c r="W86">
        <v>1.6123674996706115E-2</v>
      </c>
      <c r="X86">
        <v>1.3858498337315502E-2</v>
      </c>
      <c r="Y86">
        <v>1.1402614788352991E-2</v>
      </c>
      <c r="Z86">
        <v>4.535272855783639E-2</v>
      </c>
      <c r="AA86">
        <v>4.7001300940777146E-3</v>
      </c>
      <c r="AB86">
        <v>1.6745596080614579E-3</v>
      </c>
      <c r="AC86">
        <v>3.1968389082454212E-3</v>
      </c>
      <c r="AD86">
        <v>1.167150997039703E-2</v>
      </c>
      <c r="AE86">
        <v>1.3869555510273576E-2</v>
      </c>
      <c r="AF86">
        <v>7.9855807539109726E-3</v>
      </c>
      <c r="AG86">
        <v>1.0401409252410546E-2</v>
      </c>
      <c r="AH86">
        <v>1.1903209352053419E-2</v>
      </c>
      <c r="AI86">
        <v>1.0961795879787972</v>
      </c>
      <c r="AJ86">
        <v>0</v>
      </c>
    </row>
    <row r="87" spans="2:37" x14ac:dyDescent="0.3">
      <c r="B87" t="s">
        <v>304</v>
      </c>
      <c r="C87">
        <v>0</v>
      </c>
      <c r="D87">
        <v>0</v>
      </c>
      <c r="E87">
        <v>0</v>
      </c>
      <c r="F87">
        <v>0</v>
      </c>
      <c r="G87">
        <v>0</v>
      </c>
      <c r="H87">
        <v>0</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1</v>
      </c>
    </row>
    <row r="91" spans="2:37" x14ac:dyDescent="0.3">
      <c r="B91" t="s">
        <v>307</v>
      </c>
    </row>
    <row r="92" spans="2:37" x14ac:dyDescent="0.3">
      <c r="C92" t="s">
        <v>271</v>
      </c>
      <c r="D92" t="s">
        <v>272</v>
      </c>
      <c r="E92" t="s">
        <v>273</v>
      </c>
      <c r="F92" t="s">
        <v>274</v>
      </c>
      <c r="G92" t="s">
        <v>275</v>
      </c>
      <c r="H92" t="s">
        <v>276</v>
      </c>
      <c r="I92" t="s">
        <v>277</v>
      </c>
      <c r="J92" t="s">
        <v>278</v>
      </c>
      <c r="K92" t="s">
        <v>279</v>
      </c>
      <c r="L92" t="s">
        <v>280</v>
      </c>
      <c r="M92" t="s">
        <v>281</v>
      </c>
      <c r="N92" t="s">
        <v>282</v>
      </c>
      <c r="O92" t="s">
        <v>283</v>
      </c>
      <c r="P92" t="s">
        <v>284</v>
      </c>
      <c r="Q92" t="s">
        <v>285</v>
      </c>
      <c r="R92" t="s">
        <v>286</v>
      </c>
      <c r="S92" t="s">
        <v>287</v>
      </c>
      <c r="T92" t="s">
        <v>288</v>
      </c>
      <c r="U92" t="s">
        <v>289</v>
      </c>
      <c r="V92" t="s">
        <v>290</v>
      </c>
      <c r="W92" t="s">
        <v>291</v>
      </c>
      <c r="X92" t="s">
        <v>292</v>
      </c>
      <c r="Y92" t="s">
        <v>293</v>
      </c>
      <c r="Z92" t="s">
        <v>294</v>
      </c>
      <c r="AA92" t="s">
        <v>295</v>
      </c>
      <c r="AB92" t="s">
        <v>296</v>
      </c>
      <c r="AC92" t="s">
        <v>297</v>
      </c>
      <c r="AD92" t="s">
        <v>298</v>
      </c>
      <c r="AE92" t="s">
        <v>299</v>
      </c>
      <c r="AF92" t="s">
        <v>300</v>
      </c>
      <c r="AG92" t="s">
        <v>301</v>
      </c>
      <c r="AH92" t="s">
        <v>302</v>
      </c>
      <c r="AI92" t="s">
        <v>303</v>
      </c>
      <c r="AJ92" t="s">
        <v>304</v>
      </c>
      <c r="AK92" t="s">
        <v>108</v>
      </c>
    </row>
    <row r="93" spans="2:37" x14ac:dyDescent="0.3">
      <c r="B93" t="s">
        <v>271</v>
      </c>
      <c r="C93">
        <v>1.1040533907889527</v>
      </c>
      <c r="D93">
        <v>1.2632027759583501E-2</v>
      </c>
      <c r="E93">
        <v>0.41346844475795841</v>
      </c>
      <c r="F93">
        <v>7.9916727095972723E-2</v>
      </c>
      <c r="G93">
        <v>0.16751074968685514</v>
      </c>
      <c r="H93">
        <v>4.7647863525935752E-2</v>
      </c>
      <c r="I93">
        <v>1.1430920182076726E-2</v>
      </c>
      <c r="J93">
        <v>5.2309886889082065E-2</v>
      </c>
      <c r="K93">
        <v>4.7149556998793418E-2</v>
      </c>
      <c r="L93">
        <v>3.1968941849925284E-2</v>
      </c>
      <c r="M93">
        <v>2.3332736282067845E-2</v>
      </c>
      <c r="N93">
        <v>2.724514502031572E-2</v>
      </c>
      <c r="O93">
        <v>3.8319971428805541E-2</v>
      </c>
      <c r="P93">
        <v>3.0907538127341417E-2</v>
      </c>
      <c r="Q93">
        <v>3.6096835217390641E-2</v>
      </c>
      <c r="R93">
        <v>2.2783549096500978E-2</v>
      </c>
      <c r="S93">
        <v>2.2603101042824651E-2</v>
      </c>
      <c r="T93">
        <v>4.6682665434368643E-2</v>
      </c>
      <c r="U93">
        <v>2.4994662343179156E-2</v>
      </c>
      <c r="V93">
        <v>3.2555942169514983E-2</v>
      </c>
      <c r="W93">
        <v>4.7692927199353481E-2</v>
      </c>
      <c r="X93">
        <v>0.19933212787995236</v>
      </c>
      <c r="Y93">
        <v>2.9744686482725335E-2</v>
      </c>
      <c r="Z93">
        <v>3.2573102723178829E-2</v>
      </c>
      <c r="AA93">
        <v>4.265055332195352E-2</v>
      </c>
      <c r="AB93">
        <v>7.970547831244167E-3</v>
      </c>
      <c r="AC93">
        <v>4.7259390537415374E-2</v>
      </c>
      <c r="AD93">
        <v>4.8785504603673785E-2</v>
      </c>
      <c r="AE93">
        <v>4.7196562061268363E-2</v>
      </c>
      <c r="AF93">
        <v>8.7319879086641794E-2</v>
      </c>
      <c r="AG93">
        <v>8.6902207289862074E-2</v>
      </c>
      <c r="AH93">
        <v>7.248233890869335E-2</v>
      </c>
      <c r="AI93">
        <v>4.7597159128602969E-2</v>
      </c>
      <c r="AJ93">
        <v>0.12816336946754783</v>
      </c>
      <c r="AK93">
        <v>0.12816336946754783</v>
      </c>
    </row>
    <row r="94" spans="2:37" x14ac:dyDescent="0.3">
      <c r="B94" t="s">
        <v>272</v>
      </c>
      <c r="C94">
        <v>1.6154180049663552E-2</v>
      </c>
      <c r="D94">
        <v>1.1145746100164118</v>
      </c>
      <c r="E94">
        <v>2.5493187241122154E-2</v>
      </c>
      <c r="F94">
        <v>2.6621142918400377E-2</v>
      </c>
      <c r="G94">
        <v>2.6674620074927741E-2</v>
      </c>
      <c r="H94">
        <v>3.3405500898139873E-2</v>
      </c>
      <c r="I94">
        <v>0.40992122719256802</v>
      </c>
      <c r="J94">
        <v>3.9819597256087219E-2</v>
      </c>
      <c r="K94">
        <v>3.0017490653850804E-2</v>
      </c>
      <c r="L94">
        <v>0.17809518443153299</v>
      </c>
      <c r="M94">
        <v>0.43804549012414673</v>
      </c>
      <c r="N94">
        <v>5.1547990794657071E-2</v>
      </c>
      <c r="O94">
        <v>4.6989213305791658E-2</v>
      </c>
      <c r="P94">
        <v>4.751168545585633E-2</v>
      </c>
      <c r="Q94">
        <v>2.8692420469148872E-2</v>
      </c>
      <c r="R94">
        <v>3.7477166615477273E-2</v>
      </c>
      <c r="S94">
        <v>3.2769673707694374E-2</v>
      </c>
      <c r="T94">
        <v>4.7589825633210597E-2</v>
      </c>
      <c r="U94">
        <v>0.11424813518244706</v>
      </c>
      <c r="V94">
        <v>9.5690255149270528E-2</v>
      </c>
      <c r="W94">
        <v>2.3827922660959788E-2</v>
      </c>
      <c r="X94">
        <v>2.3153398682880903E-2</v>
      </c>
      <c r="Y94">
        <v>5.6843772307660682E-2</v>
      </c>
      <c r="Z94">
        <v>1.9817561881682853E-2</v>
      </c>
      <c r="AA94">
        <v>1.7970156468702429E-2</v>
      </c>
      <c r="AB94">
        <v>4.9627612447735699E-3</v>
      </c>
      <c r="AC94">
        <v>1.395778952586799E-2</v>
      </c>
      <c r="AD94">
        <v>1.5063891981495279E-2</v>
      </c>
      <c r="AE94">
        <v>1.8819005162617308E-2</v>
      </c>
      <c r="AF94">
        <v>3.3650954193596254E-2</v>
      </c>
      <c r="AG94">
        <v>2.6123806190062271E-2</v>
      </c>
      <c r="AH94">
        <v>2.6403629358015258E-2</v>
      </c>
      <c r="AI94">
        <v>2.1137098144706594E-2</v>
      </c>
      <c r="AJ94">
        <v>3.237507647319917E-2</v>
      </c>
      <c r="AK94">
        <v>3.237507647319917E-2</v>
      </c>
    </row>
    <row r="95" spans="2:37" x14ac:dyDescent="0.3">
      <c r="B95" t="s">
        <v>273</v>
      </c>
      <c r="C95">
        <v>0.15411458233497657</v>
      </c>
      <c r="D95">
        <v>2.1819843040617803E-2</v>
      </c>
      <c r="E95">
        <v>1.2411413835434741</v>
      </c>
      <c r="F95">
        <v>0.10975031270221275</v>
      </c>
      <c r="G95">
        <v>9.6961332438955508E-2</v>
      </c>
      <c r="H95">
        <v>7.7197245462840139E-2</v>
      </c>
      <c r="I95">
        <v>1.9967275022616849E-2</v>
      </c>
      <c r="J95">
        <v>0.10426123962363955</v>
      </c>
      <c r="K95">
        <v>7.9490836239620652E-2</v>
      </c>
      <c r="L95">
        <v>5.5455628333923104E-2</v>
      </c>
      <c r="M95">
        <v>3.9861288613301377E-2</v>
      </c>
      <c r="N95">
        <v>4.6800145829229395E-2</v>
      </c>
      <c r="O95">
        <v>6.6557859942400266E-2</v>
      </c>
      <c r="P95">
        <v>5.3291168750761245E-2</v>
      </c>
      <c r="Q95">
        <v>6.2642675502289247E-2</v>
      </c>
      <c r="R95">
        <v>3.9289980293579697E-2</v>
      </c>
      <c r="S95">
        <v>3.6673722776339839E-2</v>
      </c>
      <c r="T95">
        <v>5.8747416698796073E-2</v>
      </c>
      <c r="U95">
        <v>4.3224920393018562E-2</v>
      </c>
      <c r="V95">
        <v>4.5844483330190262E-2</v>
      </c>
      <c r="W95">
        <v>8.2825814857847541E-2</v>
      </c>
      <c r="X95">
        <v>0.34995439873258671</v>
      </c>
      <c r="Y95">
        <v>5.1774086042990462E-2</v>
      </c>
      <c r="Z95">
        <v>5.6473129332414218E-2</v>
      </c>
      <c r="AA95">
        <v>7.4508669433743263E-2</v>
      </c>
      <c r="AB95">
        <v>1.3696001871910163E-2</v>
      </c>
      <c r="AC95">
        <v>8.2330098595227136E-2</v>
      </c>
      <c r="AD95">
        <v>8.4856976830476036E-2</v>
      </c>
      <c r="AE95">
        <v>8.2728537773557098E-2</v>
      </c>
      <c r="AF95">
        <v>0.15235379085241468</v>
      </c>
      <c r="AG95">
        <v>0.15122348624903934</v>
      </c>
      <c r="AH95">
        <v>0.12756517104991127</v>
      </c>
      <c r="AI95">
        <v>8.2524908916736445E-2</v>
      </c>
      <c r="AJ95">
        <v>0.22342885403590709</v>
      </c>
      <c r="AK95">
        <v>0.22342885403590709</v>
      </c>
    </row>
    <row r="96" spans="2:37" x14ac:dyDescent="0.3">
      <c r="B96" t="s">
        <v>274</v>
      </c>
      <c r="C96">
        <v>2.0787795525294545E-2</v>
      </c>
      <c r="D96">
        <v>6.4331436103987677E-3</v>
      </c>
      <c r="E96">
        <v>1.9067479712805327E-2</v>
      </c>
      <c r="F96">
        <v>1.2414464770369547</v>
      </c>
      <c r="G96">
        <v>8.6722416178152253E-2</v>
      </c>
      <c r="H96">
        <v>3.3642224414190021E-2</v>
      </c>
      <c r="I96">
        <v>5.4005076990195841E-3</v>
      </c>
      <c r="J96">
        <v>1.7022719981379997E-2</v>
      </c>
      <c r="K96">
        <v>2.689717222409457E-2</v>
      </c>
      <c r="L96">
        <v>1.4782142041468486E-2</v>
      </c>
      <c r="M96">
        <v>1.3147728115959354E-2</v>
      </c>
      <c r="N96">
        <v>1.3872864221888633E-2</v>
      </c>
      <c r="O96">
        <v>1.8567247709647818E-2</v>
      </c>
      <c r="P96">
        <v>1.6653250562536623E-2</v>
      </c>
      <c r="Q96">
        <v>1.7722061940759797E-2</v>
      </c>
      <c r="R96">
        <v>1.5057277462952689E-2</v>
      </c>
      <c r="S96">
        <v>1.6288128529847973E-2</v>
      </c>
      <c r="T96">
        <v>8.1006903665660587E-2</v>
      </c>
      <c r="U96">
        <v>1.1053227364637206E-2</v>
      </c>
      <c r="V96">
        <v>1.3865681890981788E-2</v>
      </c>
      <c r="W96">
        <v>2.4615843651099905E-2</v>
      </c>
      <c r="X96">
        <v>2.3978088052154969E-2</v>
      </c>
      <c r="Y96">
        <v>1.4038922395568873E-2</v>
      </c>
      <c r="Z96">
        <v>1.9765738947005795E-2</v>
      </c>
      <c r="AA96">
        <v>1.9510471705012768E-2</v>
      </c>
      <c r="AB96">
        <v>3.5803462031827708E-3</v>
      </c>
      <c r="AC96">
        <v>2.1528833730927493E-2</v>
      </c>
      <c r="AD96">
        <v>2.2257745382610265E-2</v>
      </c>
      <c r="AE96">
        <v>2.0436948017845197E-2</v>
      </c>
      <c r="AF96">
        <v>4.3297006287751565E-2</v>
      </c>
      <c r="AG96">
        <v>3.9444137411527594E-2</v>
      </c>
      <c r="AH96">
        <v>3.1370427231899076E-2</v>
      </c>
      <c r="AI96">
        <v>3.1841046326651218E-2</v>
      </c>
      <c r="AJ96">
        <v>5.7823232603340012E-2</v>
      </c>
      <c r="AK96">
        <v>5.7823232603340012E-2</v>
      </c>
    </row>
    <row r="97" spans="2:37" x14ac:dyDescent="0.3">
      <c r="B97" t="s">
        <v>275</v>
      </c>
      <c r="C97">
        <v>2.8032701364813003E-3</v>
      </c>
      <c r="D97">
        <v>1.0464475643362477E-3</v>
      </c>
      <c r="E97">
        <v>1.917244703538718E-3</v>
      </c>
      <c r="F97">
        <v>1.485167626893045E-3</v>
      </c>
      <c r="G97">
        <v>1.0723224600259127</v>
      </c>
      <c r="H97">
        <v>3.383384229975259E-3</v>
      </c>
      <c r="I97">
        <v>5.91781360227498E-4</v>
      </c>
      <c r="J97">
        <v>1.2958424637827795E-3</v>
      </c>
      <c r="K97">
        <v>2.5919845891510017E-3</v>
      </c>
      <c r="L97">
        <v>1.9434666846988031E-3</v>
      </c>
      <c r="M97">
        <v>3.5332437206531475E-3</v>
      </c>
      <c r="N97">
        <v>4.4987731656127815E-3</v>
      </c>
      <c r="O97">
        <v>3.0279024686853109E-3</v>
      </c>
      <c r="P97">
        <v>4.1190026447743963E-3</v>
      </c>
      <c r="Q97">
        <v>2.3370295797396703E-3</v>
      </c>
      <c r="R97">
        <v>2.4514572384938421E-3</v>
      </c>
      <c r="S97">
        <v>1.5070633452747386E-2</v>
      </c>
      <c r="T97">
        <v>7.1031161310466925E-2</v>
      </c>
      <c r="U97">
        <v>1.1188451747876868E-3</v>
      </c>
      <c r="V97">
        <v>1.5664411905586983E-2</v>
      </c>
      <c r="W97">
        <v>2.9712293681410139E-3</v>
      </c>
      <c r="X97">
        <v>1.5635993186924406E-3</v>
      </c>
      <c r="Y97">
        <v>9.737121494798475E-4</v>
      </c>
      <c r="Z97">
        <v>1.1017452645405623E-3</v>
      </c>
      <c r="AA97">
        <v>8.9797120333755124E-4</v>
      </c>
      <c r="AB97">
        <v>4.7804813209616123E-4</v>
      </c>
      <c r="AC97">
        <v>1.045922216570903E-3</v>
      </c>
      <c r="AD97">
        <v>1.0868709130697999E-3</v>
      </c>
      <c r="AE97">
        <v>9.2677947109729277E-4</v>
      </c>
      <c r="AF97">
        <v>2.1966449331518164E-3</v>
      </c>
      <c r="AG97">
        <v>2.1639841922585124E-3</v>
      </c>
      <c r="AH97">
        <v>1.4137705922913435E-3</v>
      </c>
      <c r="AI97">
        <v>2.1684310631708355E-3</v>
      </c>
      <c r="AJ97">
        <v>2.1659580610763687E-3</v>
      </c>
      <c r="AK97">
        <v>2.1659580610763687E-3</v>
      </c>
    </row>
    <row r="98" spans="2:37" x14ac:dyDescent="0.3">
      <c r="B98" t="s">
        <v>276</v>
      </c>
      <c r="C98">
        <v>1.5705900567516286E-2</v>
      </c>
      <c r="D98">
        <v>4.7078572590641445E-3</v>
      </c>
      <c r="E98">
        <v>3.7828139604181708E-2</v>
      </c>
      <c r="F98">
        <v>3.0828491923687969E-2</v>
      </c>
      <c r="G98">
        <v>3.2941027346040617E-2</v>
      </c>
      <c r="H98">
        <v>1.2822411868701626</v>
      </c>
      <c r="I98">
        <v>5.2673572616400892E-3</v>
      </c>
      <c r="J98">
        <v>4.086443929476602E-2</v>
      </c>
      <c r="K98">
        <v>3.9027471481946852E-2</v>
      </c>
      <c r="L98">
        <v>2.6111437469962934E-2</v>
      </c>
      <c r="M98">
        <v>1.3444642845583197E-2</v>
      </c>
      <c r="N98">
        <v>1.9674387481541836E-2</v>
      </c>
      <c r="O98">
        <v>2.3019556907385646E-2</v>
      </c>
      <c r="P98">
        <v>4.0081250336669406E-2</v>
      </c>
      <c r="Q98">
        <v>2.4602756489953369E-2</v>
      </c>
      <c r="R98">
        <v>1.7268701593093849E-2</v>
      </c>
      <c r="S98">
        <v>1.6539642952511334E-2</v>
      </c>
      <c r="T98">
        <v>3.6820541876857682E-2</v>
      </c>
      <c r="U98">
        <v>1.0895174074295279E-2</v>
      </c>
      <c r="V98">
        <v>1.2935674606787125E-2</v>
      </c>
      <c r="W98">
        <v>4.2494512283460732E-2</v>
      </c>
      <c r="X98">
        <v>2.3134892934251354E-2</v>
      </c>
      <c r="Y98">
        <v>1.5269063612667572E-2</v>
      </c>
      <c r="Z98">
        <v>5.1055013618369879E-2</v>
      </c>
      <c r="AA98">
        <v>2.74923521437139E-2</v>
      </c>
      <c r="AB98">
        <v>4.5501209656249311E-3</v>
      </c>
      <c r="AC98">
        <v>1.612175649123055E-2</v>
      </c>
      <c r="AD98">
        <v>1.8672955215532701E-2</v>
      </c>
      <c r="AE98">
        <v>3.4065599045645677E-2</v>
      </c>
      <c r="AF98">
        <v>3.3856657593197587E-2</v>
      </c>
      <c r="AG98">
        <v>3.0385437387855558E-2</v>
      </c>
      <c r="AH98">
        <v>3.2667874634697384E-2</v>
      </c>
      <c r="AI98">
        <v>3.5597012408073746E-2</v>
      </c>
      <c r="AJ98">
        <v>3.231700866625168E-2</v>
      </c>
      <c r="AK98">
        <v>3.231700866625168E-2</v>
      </c>
    </row>
    <row r="99" spans="2:37" x14ac:dyDescent="0.3">
      <c r="B99" t="s">
        <v>277</v>
      </c>
      <c r="C99">
        <v>2.3506800337580173E-2</v>
      </c>
      <c r="D99">
        <v>1.190794270369654E-2</v>
      </c>
      <c r="E99">
        <v>3.274232198243282E-2</v>
      </c>
      <c r="F99">
        <v>3.7080311738393303E-2</v>
      </c>
      <c r="G99">
        <v>3.327918870061667E-2</v>
      </c>
      <c r="H99">
        <v>3.7715775463898919E-2</v>
      </c>
      <c r="I99">
        <v>1.014069240648565</v>
      </c>
      <c r="J99">
        <v>3.7848052130240381E-2</v>
      </c>
      <c r="K99">
        <v>3.7467945771966875E-2</v>
      </c>
      <c r="L99">
        <v>4.9044769240729605E-2</v>
      </c>
      <c r="M99">
        <v>2.179025619637515E-2</v>
      </c>
      <c r="N99">
        <v>1.6719456845561909E-2</v>
      </c>
      <c r="O99">
        <v>2.6823203494440589E-2</v>
      </c>
      <c r="P99">
        <v>3.2727206040633561E-2</v>
      </c>
      <c r="Q99">
        <v>1.961734948371726E-2</v>
      </c>
      <c r="R99">
        <v>3.7217554284150516E-2</v>
      </c>
      <c r="S99">
        <v>1.4230747210759573E-2</v>
      </c>
      <c r="T99">
        <v>4.7637898052329243E-2</v>
      </c>
      <c r="U99">
        <v>1.8563436681479809E-2</v>
      </c>
      <c r="V99">
        <v>2.8556558236653609E-2</v>
      </c>
      <c r="W99">
        <v>3.8060630324683917E-2</v>
      </c>
      <c r="X99">
        <v>3.4047027929942068E-2</v>
      </c>
      <c r="Y99">
        <v>0.12493310664996256</v>
      </c>
      <c r="Z99">
        <v>2.7951159767370705E-2</v>
      </c>
      <c r="AA99">
        <v>2.8390909913235937E-2</v>
      </c>
      <c r="AB99">
        <v>5.5371139630487299E-3</v>
      </c>
      <c r="AC99">
        <v>2.0721510063649255E-2</v>
      </c>
      <c r="AD99">
        <v>2.123475142136742E-2</v>
      </c>
      <c r="AE99">
        <v>3.166981455088351E-2</v>
      </c>
      <c r="AF99">
        <v>4.646269494571717E-2</v>
      </c>
      <c r="AG99">
        <v>3.7527126724616826E-2</v>
      </c>
      <c r="AH99">
        <v>3.6985262718220974E-2</v>
      </c>
      <c r="AI99">
        <v>3.0230643299917925E-2</v>
      </c>
      <c r="AJ99">
        <v>5.0052101272346779E-2</v>
      </c>
      <c r="AK99">
        <v>5.0052101272346779E-2</v>
      </c>
    </row>
    <row r="100" spans="2:37" x14ac:dyDescent="0.3">
      <c r="B100" t="s">
        <v>278</v>
      </c>
      <c r="C100">
        <v>6.7488694081405162E-2</v>
      </c>
      <c r="D100">
        <v>9.143673461411251E-3</v>
      </c>
      <c r="E100">
        <v>5.5523374819212372E-2</v>
      </c>
      <c r="F100">
        <v>6.6640499293842789E-2</v>
      </c>
      <c r="G100">
        <v>5.5492698287465093E-2</v>
      </c>
      <c r="H100">
        <v>7.849515677722034E-2</v>
      </c>
      <c r="I100">
        <v>1.7801951816144267E-2</v>
      </c>
      <c r="J100">
        <v>1.2499259755225214</v>
      </c>
      <c r="K100">
        <v>0.30809455878349706</v>
      </c>
      <c r="L100">
        <v>4.0245938998857769E-2</v>
      </c>
      <c r="M100">
        <v>1.8437877797599554E-2</v>
      </c>
      <c r="N100">
        <v>3.2552326983242036E-2</v>
      </c>
      <c r="O100">
        <v>5.175965808870938E-2</v>
      </c>
      <c r="P100">
        <v>7.4247966613703614E-2</v>
      </c>
      <c r="Q100">
        <v>3.3548859009416468E-2</v>
      </c>
      <c r="R100">
        <v>3.0852842787863859E-2</v>
      </c>
      <c r="S100">
        <v>2.8110988255524799E-2</v>
      </c>
      <c r="T100">
        <v>6.1571087340853543E-2</v>
      </c>
      <c r="U100">
        <v>1.8843864416181987E-2</v>
      </c>
      <c r="V100">
        <v>3.1155309313725368E-2</v>
      </c>
      <c r="W100">
        <v>3.028150278640045E-2</v>
      </c>
      <c r="X100">
        <v>3.464806101750776E-2</v>
      </c>
      <c r="Y100">
        <v>2.4696684855492666E-2</v>
      </c>
      <c r="Z100">
        <v>1.9232427414483826E-2</v>
      </c>
      <c r="AA100">
        <v>2.25261268369473E-2</v>
      </c>
      <c r="AB100">
        <v>4.3897641712816633E-3</v>
      </c>
      <c r="AC100">
        <v>2.2819456705204966E-2</v>
      </c>
      <c r="AD100">
        <v>2.3585248665317988E-2</v>
      </c>
      <c r="AE100">
        <v>2.5524047995636828E-2</v>
      </c>
      <c r="AF100">
        <v>4.4472453874136279E-2</v>
      </c>
      <c r="AG100">
        <v>4.0965039836487013E-2</v>
      </c>
      <c r="AH100">
        <v>0.14186291547192392</v>
      </c>
      <c r="AI100">
        <v>3.8105807960725241E-2</v>
      </c>
      <c r="AJ100">
        <v>5.921594912150633E-2</v>
      </c>
      <c r="AK100">
        <v>5.921594912150633E-2</v>
      </c>
    </row>
    <row r="101" spans="2:37" x14ac:dyDescent="0.3">
      <c r="B101" t="s">
        <v>279</v>
      </c>
      <c r="C101">
        <v>1.2854295961536675E-2</v>
      </c>
      <c r="D101">
        <v>3.8297082910680111E-3</v>
      </c>
      <c r="E101">
        <v>3.3612293148607406E-2</v>
      </c>
      <c r="F101">
        <v>1.939533871496112E-2</v>
      </c>
      <c r="G101">
        <v>2.7792795129228502E-2</v>
      </c>
      <c r="H101">
        <v>3.3203364142630767E-2</v>
      </c>
      <c r="I101">
        <v>3.6767692725647588E-3</v>
      </c>
      <c r="J101">
        <v>3.4968205949927389E-2</v>
      </c>
      <c r="K101">
        <v>1.0504309193800145</v>
      </c>
      <c r="L101">
        <v>1.2483080936827455E-2</v>
      </c>
      <c r="M101">
        <v>8.1636231568227718E-3</v>
      </c>
      <c r="N101">
        <v>1.5576989311011306E-2</v>
      </c>
      <c r="O101">
        <v>1.8928927770842808E-2</v>
      </c>
      <c r="P101">
        <v>7.1362082598350002E-2</v>
      </c>
      <c r="Q101">
        <v>1.800177751500092E-2</v>
      </c>
      <c r="R101">
        <v>1.6383563046982946E-2</v>
      </c>
      <c r="S101">
        <v>1.6753378952005828E-2</v>
      </c>
      <c r="T101">
        <v>2.7757101700941051E-2</v>
      </c>
      <c r="U101">
        <v>8.3855510180776624E-3</v>
      </c>
      <c r="V101">
        <v>2.4952916550144307E-2</v>
      </c>
      <c r="W101">
        <v>1.8326934828122639E-2</v>
      </c>
      <c r="X101">
        <v>1.4860565583258911E-2</v>
      </c>
      <c r="Y101">
        <v>3.4819120724651167E-2</v>
      </c>
      <c r="Z101">
        <v>7.8991721155503621E-3</v>
      </c>
      <c r="AA101">
        <v>7.1484161035537961E-3</v>
      </c>
      <c r="AB101">
        <v>1.8029539293308076E-3</v>
      </c>
      <c r="AC101">
        <v>6.937349041777216E-3</v>
      </c>
      <c r="AD101">
        <v>6.972151194057862E-3</v>
      </c>
      <c r="AE101">
        <v>1.040864586399839E-2</v>
      </c>
      <c r="AF101">
        <v>1.3802020763256829E-2</v>
      </c>
      <c r="AG101">
        <v>1.190625227494225E-2</v>
      </c>
      <c r="AH101">
        <v>1.3762272651751646E-2</v>
      </c>
      <c r="AI101">
        <v>1.8624481004307396E-2</v>
      </c>
      <c r="AJ101">
        <v>1.5994299495278471E-2</v>
      </c>
      <c r="AK101">
        <v>1.5994299495278471E-2</v>
      </c>
    </row>
    <row r="102" spans="2:37" x14ac:dyDescent="0.3">
      <c r="B102" t="s">
        <v>280</v>
      </c>
      <c r="C102">
        <v>4.1532411571106069E-3</v>
      </c>
      <c r="D102">
        <v>1.770870855379353E-3</v>
      </c>
      <c r="E102">
        <v>9.134615327151532E-3</v>
      </c>
      <c r="F102">
        <v>3.4419283576257371E-3</v>
      </c>
      <c r="G102">
        <v>3.7041247974681519E-3</v>
      </c>
      <c r="H102">
        <v>3.2210683800412781E-3</v>
      </c>
      <c r="I102">
        <v>1.1593344235317348E-3</v>
      </c>
      <c r="J102">
        <v>8.6056498919788726E-3</v>
      </c>
      <c r="K102">
        <v>6.1789292862894571E-3</v>
      </c>
      <c r="L102">
        <v>1.1057213230099285</v>
      </c>
      <c r="M102">
        <v>3.9772695233116113E-3</v>
      </c>
      <c r="N102">
        <v>1.0409034473059036E-2</v>
      </c>
      <c r="O102">
        <v>9.785722500976618E-3</v>
      </c>
      <c r="P102">
        <v>1.7091952050502367E-2</v>
      </c>
      <c r="Q102">
        <v>1.157032288781084E-2</v>
      </c>
      <c r="R102">
        <v>1.2813332396286707E-2</v>
      </c>
      <c r="S102">
        <v>5.2720630041530282E-3</v>
      </c>
      <c r="T102">
        <v>6.2617294411064818E-3</v>
      </c>
      <c r="U102">
        <v>6.3182893653696585E-3</v>
      </c>
      <c r="V102">
        <v>0.12945373141651947</v>
      </c>
      <c r="W102">
        <v>4.7543043790995165E-3</v>
      </c>
      <c r="X102">
        <v>6.6192988561537E-3</v>
      </c>
      <c r="Y102">
        <v>2.8151553311170593E-3</v>
      </c>
      <c r="Z102">
        <v>3.0808037432508094E-3</v>
      </c>
      <c r="AA102">
        <v>2.7652562093597949E-3</v>
      </c>
      <c r="AB102">
        <v>3.1723343859866317E-3</v>
      </c>
      <c r="AC102">
        <v>2.7219037087306761E-3</v>
      </c>
      <c r="AD102">
        <v>3.0304770417099456E-3</v>
      </c>
      <c r="AE102">
        <v>2.6642409999370164E-3</v>
      </c>
      <c r="AF102">
        <v>9.3582416703177438E-3</v>
      </c>
      <c r="AG102">
        <v>6.2904653645942847E-3</v>
      </c>
      <c r="AH102">
        <v>4.3359244520320321E-3</v>
      </c>
      <c r="AI102">
        <v>5.5796684962408413E-3</v>
      </c>
      <c r="AJ102">
        <v>5.6926735230640128E-3</v>
      </c>
      <c r="AK102">
        <v>5.6926735230640128E-3</v>
      </c>
    </row>
    <row r="103" spans="2:37" x14ac:dyDescent="0.3">
      <c r="B103" t="s">
        <v>281</v>
      </c>
      <c r="C103">
        <v>3.3221276056809778E-3</v>
      </c>
      <c r="D103">
        <v>1.4670754438844841E-3</v>
      </c>
      <c r="E103">
        <v>6.2087126470201006E-3</v>
      </c>
      <c r="F103">
        <v>3.1011605523775789E-3</v>
      </c>
      <c r="G103">
        <v>1.0733658448542628E-2</v>
      </c>
      <c r="H103">
        <v>3.9962589935807506E-3</v>
      </c>
      <c r="I103">
        <v>9.8104317408060585E-4</v>
      </c>
      <c r="J103">
        <v>5.1336102319531427E-3</v>
      </c>
      <c r="K103">
        <v>3.8284958219018468E-3</v>
      </c>
      <c r="L103">
        <v>4.7323380996545077E-3</v>
      </c>
      <c r="M103">
        <v>1.0672710134101617</v>
      </c>
      <c r="N103">
        <v>7.2947793470450578E-2</v>
      </c>
      <c r="O103">
        <v>6.2635080048831185E-2</v>
      </c>
      <c r="P103">
        <v>6.2100761491562483E-2</v>
      </c>
      <c r="Q103">
        <v>2.6431100112820013E-2</v>
      </c>
      <c r="R103">
        <v>2.690929164592059E-2</v>
      </c>
      <c r="S103">
        <v>4.4538988296336103E-2</v>
      </c>
      <c r="T103">
        <v>3.4457086070007518E-2</v>
      </c>
      <c r="U103">
        <v>2.4382047159411005E-3</v>
      </c>
      <c r="V103">
        <v>3.4556297495671288E-2</v>
      </c>
      <c r="W103">
        <v>3.4922467748738886E-3</v>
      </c>
      <c r="X103">
        <v>4.0680153609928063E-3</v>
      </c>
      <c r="Y103">
        <v>2.1376065839224562E-3</v>
      </c>
      <c r="Z103">
        <v>1.7579574004811009E-3</v>
      </c>
      <c r="AA103">
        <v>1.9236744411530956E-3</v>
      </c>
      <c r="AB103">
        <v>1.0284138378482491E-3</v>
      </c>
      <c r="AC103">
        <v>2.1619910341930588E-3</v>
      </c>
      <c r="AD103">
        <v>2.0021517504218824E-3</v>
      </c>
      <c r="AE103">
        <v>1.7575953349481346E-3</v>
      </c>
      <c r="AF103">
        <v>5.0055316805966499E-3</v>
      </c>
      <c r="AG103">
        <v>3.7401191223527656E-3</v>
      </c>
      <c r="AH103">
        <v>2.9489541927372499E-3</v>
      </c>
      <c r="AI103">
        <v>3.1531119207953186E-3</v>
      </c>
      <c r="AJ103">
        <v>4.0641839414845282E-3</v>
      </c>
      <c r="AK103">
        <v>4.0641839414845282E-3</v>
      </c>
    </row>
    <row r="104" spans="2:37" x14ac:dyDescent="0.3">
      <c r="B104" t="s">
        <v>282</v>
      </c>
      <c r="C104">
        <v>2.613796449773114E-3</v>
      </c>
      <c r="D104">
        <v>1.2278277431429876E-3</v>
      </c>
      <c r="E104">
        <v>4.0802555549479874E-3</v>
      </c>
      <c r="F104">
        <v>3.881668585628583E-3</v>
      </c>
      <c r="G104">
        <v>1.1131833485165152E-2</v>
      </c>
      <c r="H104">
        <v>4.4315315230572866E-3</v>
      </c>
      <c r="I104">
        <v>1.2420055193066472E-3</v>
      </c>
      <c r="J104">
        <v>7.5138417731305225E-3</v>
      </c>
      <c r="K104">
        <v>8.001036642955657E-3</v>
      </c>
      <c r="L104">
        <v>3.6023458232030108E-3</v>
      </c>
      <c r="M104">
        <v>5.2884146477202628E-3</v>
      </c>
      <c r="N104">
        <v>1.2642060059247524</v>
      </c>
      <c r="O104">
        <v>0.14676752755729267</v>
      </c>
      <c r="P104">
        <v>4.5811138436915637E-2</v>
      </c>
      <c r="Q104">
        <v>6.4322881391140382E-2</v>
      </c>
      <c r="R104">
        <v>0.14354119991731915</v>
      </c>
      <c r="S104">
        <v>0.16817530230734137</v>
      </c>
      <c r="T104">
        <v>2.2597150873735372E-2</v>
      </c>
      <c r="U104">
        <v>3.0426930227186494E-3</v>
      </c>
      <c r="V104">
        <v>1.117020151580623E-2</v>
      </c>
      <c r="W104">
        <v>5.1352760593584143E-3</v>
      </c>
      <c r="X104">
        <v>2.9316907399502216E-3</v>
      </c>
      <c r="Y104">
        <v>4.9699403675038971E-3</v>
      </c>
      <c r="Z104">
        <v>2.3639615889937413E-3</v>
      </c>
      <c r="AA104">
        <v>1.9919659056173728E-3</v>
      </c>
      <c r="AB104">
        <v>7.528120577934862E-4</v>
      </c>
      <c r="AC104">
        <v>2.5651329705448978E-3</v>
      </c>
      <c r="AD104">
        <v>3.1584310174997739E-3</v>
      </c>
      <c r="AE104">
        <v>2.2919565275490816E-3</v>
      </c>
      <c r="AF104">
        <v>5.5625649979859281E-3</v>
      </c>
      <c r="AG104">
        <v>3.8546017690130017E-3</v>
      </c>
      <c r="AH104">
        <v>4.2026376173988304E-3</v>
      </c>
      <c r="AI104">
        <v>6.2162288859748307E-3</v>
      </c>
      <c r="AJ104">
        <v>4.8223761057091087E-3</v>
      </c>
      <c r="AK104">
        <v>4.8223761057091087E-3</v>
      </c>
    </row>
    <row r="105" spans="2:37" x14ac:dyDescent="0.3">
      <c r="B105" t="s">
        <v>283</v>
      </c>
      <c r="C105">
        <v>1.8913640085175001E-3</v>
      </c>
      <c r="D105">
        <v>1.047728140709742E-3</v>
      </c>
      <c r="E105">
        <v>2.9504737146140193E-3</v>
      </c>
      <c r="F105">
        <v>3.8419943087372294E-3</v>
      </c>
      <c r="G105">
        <v>3.004748316062374E-3</v>
      </c>
      <c r="H105">
        <v>3.8568706991053614E-3</v>
      </c>
      <c r="I105">
        <v>8.538181564411233E-4</v>
      </c>
      <c r="J105">
        <v>3.2552866446475259E-3</v>
      </c>
      <c r="K105">
        <v>3.9262877670743603E-3</v>
      </c>
      <c r="L105">
        <v>4.8077946412540167E-3</v>
      </c>
      <c r="M105">
        <v>2.2796540287860125E-3</v>
      </c>
      <c r="N105">
        <v>1.0289705622620354E-2</v>
      </c>
      <c r="O105">
        <v>1.0182349171097684</v>
      </c>
      <c r="P105">
        <v>3.614101846177852E-3</v>
      </c>
      <c r="Q105">
        <v>4.3194746449756816E-3</v>
      </c>
      <c r="R105">
        <v>1.2200957595892502E-2</v>
      </c>
      <c r="S105">
        <v>2.0821949709895371E-2</v>
      </c>
      <c r="T105">
        <v>4.9342168554344715E-3</v>
      </c>
      <c r="U105">
        <v>1.0711992141032123E-3</v>
      </c>
      <c r="V105">
        <v>4.3892478659750276E-3</v>
      </c>
      <c r="W105">
        <v>4.7899917520003573E-3</v>
      </c>
      <c r="X105">
        <v>1.9992025269416369E-3</v>
      </c>
      <c r="Y105">
        <v>3.7180987260276798E-3</v>
      </c>
      <c r="Z105">
        <v>3.1943447160706915E-3</v>
      </c>
      <c r="AA105">
        <v>1.3021062773780098E-3</v>
      </c>
      <c r="AB105">
        <v>3.1743751681649298E-4</v>
      </c>
      <c r="AC105">
        <v>1.3475640274747016E-3</v>
      </c>
      <c r="AD105">
        <v>1.4171663008338933E-3</v>
      </c>
      <c r="AE105">
        <v>1.4618404797541206E-3</v>
      </c>
      <c r="AF105">
        <v>6.493361842345031E-3</v>
      </c>
      <c r="AG105">
        <v>2.3973079443502898E-3</v>
      </c>
      <c r="AH105">
        <v>2.2623120872488564E-3</v>
      </c>
      <c r="AI105">
        <v>1.8456255196604642E-3</v>
      </c>
      <c r="AJ105">
        <v>3.3964729222033803E-3</v>
      </c>
      <c r="AK105">
        <v>3.3964729222033803E-3</v>
      </c>
    </row>
    <row r="106" spans="2:37" x14ac:dyDescent="0.3">
      <c r="B106" t="s">
        <v>284</v>
      </c>
      <c r="C106">
        <v>2.984972081581332E-4</v>
      </c>
      <c r="D106">
        <v>2.4352552646444799E-4</v>
      </c>
      <c r="E106">
        <v>5.8108398691860861E-4</v>
      </c>
      <c r="F106">
        <v>1.1055502896626858E-3</v>
      </c>
      <c r="G106">
        <v>5.6031406333600636E-3</v>
      </c>
      <c r="H106">
        <v>1.6129431707029287E-3</v>
      </c>
      <c r="I106">
        <v>4.8444584315125109E-4</v>
      </c>
      <c r="J106">
        <v>9.2068459268287691E-4</v>
      </c>
      <c r="K106">
        <v>1.8199218845741008E-3</v>
      </c>
      <c r="L106">
        <v>1.257966246678263E-3</v>
      </c>
      <c r="M106">
        <v>1.1452259608851119E-3</v>
      </c>
      <c r="N106">
        <v>3.058833951280151E-3</v>
      </c>
      <c r="O106">
        <v>3.219987529594846E-3</v>
      </c>
      <c r="P106">
        <v>1.0183995300164672</v>
      </c>
      <c r="Q106">
        <v>4.4073909960302901E-3</v>
      </c>
      <c r="R106">
        <v>3.079800153635198E-3</v>
      </c>
      <c r="S106">
        <v>5.679519911191833E-3</v>
      </c>
      <c r="T106">
        <v>2.4319641399481507E-3</v>
      </c>
      <c r="U106">
        <v>6.9564776071156522E-4</v>
      </c>
      <c r="V106">
        <v>6.5507131661016768E-4</v>
      </c>
      <c r="W106">
        <v>5.8865687971839417E-4</v>
      </c>
      <c r="X106">
        <v>3.8990986175406911E-4</v>
      </c>
      <c r="Y106">
        <v>6.667586446537485E-4</v>
      </c>
      <c r="Z106">
        <v>8.7330623176551706E-4</v>
      </c>
      <c r="AA106">
        <v>6.5525622268465186E-4</v>
      </c>
      <c r="AB106">
        <v>8.8537417500875285E-5</v>
      </c>
      <c r="AC106">
        <v>8.2425018286697727E-3</v>
      </c>
      <c r="AD106">
        <v>2.0521501708625316E-3</v>
      </c>
      <c r="AE106">
        <v>6.4320820931140885E-4</v>
      </c>
      <c r="AF106">
        <v>7.8817242575884416E-4</v>
      </c>
      <c r="AG106">
        <v>8.4340076169035717E-4</v>
      </c>
      <c r="AH106">
        <v>1.0734999057057789E-3</v>
      </c>
      <c r="AI106">
        <v>9.5301133209327532E-4</v>
      </c>
      <c r="AJ106">
        <v>6.326606951564843E-4</v>
      </c>
      <c r="AK106">
        <v>6.326606951564843E-4</v>
      </c>
    </row>
    <row r="107" spans="2:37" x14ac:dyDescent="0.3">
      <c r="B107" t="s">
        <v>285</v>
      </c>
      <c r="C107">
        <v>1.0681530913361182E-3</v>
      </c>
      <c r="D107">
        <v>5.3373617409895892E-4</v>
      </c>
      <c r="E107">
        <v>1.4968282493936548E-3</v>
      </c>
      <c r="F107">
        <v>1.7636185283638726E-3</v>
      </c>
      <c r="G107">
        <v>1.8547161037483079E-3</v>
      </c>
      <c r="H107">
        <v>2.0996502404684739E-3</v>
      </c>
      <c r="I107">
        <v>4.7831391177959379E-4</v>
      </c>
      <c r="J107">
        <v>2.1942912336060621E-3</v>
      </c>
      <c r="K107">
        <v>2.1928075339822132E-3</v>
      </c>
      <c r="L107">
        <v>1.7538981337279552E-3</v>
      </c>
      <c r="M107">
        <v>2.4032140595118641E-3</v>
      </c>
      <c r="N107">
        <v>6.2596925017241447E-3</v>
      </c>
      <c r="O107">
        <v>6.7061614434236708E-2</v>
      </c>
      <c r="P107">
        <v>1.800730273676408E-2</v>
      </c>
      <c r="Q107">
        <v>1.3671662046101798</v>
      </c>
      <c r="R107">
        <v>8.3112826732093983E-2</v>
      </c>
      <c r="S107">
        <v>3.5997726561233359E-2</v>
      </c>
      <c r="T107">
        <v>2.0300625321777901E-3</v>
      </c>
      <c r="U107">
        <v>7.9018526175861411E-3</v>
      </c>
      <c r="V107">
        <v>9.3791616711893771E-3</v>
      </c>
      <c r="W107">
        <v>2.811394690150194E-3</v>
      </c>
      <c r="X107">
        <v>1.5309451585501207E-3</v>
      </c>
      <c r="Y107">
        <v>3.3952674683948077E-3</v>
      </c>
      <c r="Z107">
        <v>1.8436495054587052E-3</v>
      </c>
      <c r="AA107">
        <v>1.1830293314469313E-3</v>
      </c>
      <c r="AB107">
        <v>4.7121124106295267E-4</v>
      </c>
      <c r="AC107">
        <v>1.1199228709241303E-3</v>
      </c>
      <c r="AD107">
        <v>2.9047355371326681E-3</v>
      </c>
      <c r="AE107">
        <v>1.3032657108620939E-3</v>
      </c>
      <c r="AF107">
        <v>2.7760553951671411E-3</v>
      </c>
      <c r="AG107">
        <v>1.9429188072162945E-3</v>
      </c>
      <c r="AH107">
        <v>2.1609935279191866E-3</v>
      </c>
      <c r="AI107">
        <v>1.644087939809402E-3</v>
      </c>
      <c r="AJ107">
        <v>2.3577045069046385E-3</v>
      </c>
      <c r="AK107">
        <v>2.3577045069046385E-3</v>
      </c>
    </row>
    <row r="108" spans="2:37" x14ac:dyDescent="0.3">
      <c r="B108" t="s">
        <v>286</v>
      </c>
      <c r="C108">
        <v>2.5909582471901342E-3</v>
      </c>
      <c r="D108">
        <v>1.0759209766022639E-3</v>
      </c>
      <c r="E108">
        <v>3.4027258329620965E-3</v>
      </c>
      <c r="F108">
        <v>3.9091423929524752E-3</v>
      </c>
      <c r="G108">
        <v>3.5395151810699937E-3</v>
      </c>
      <c r="H108">
        <v>3.2715334037184398E-3</v>
      </c>
      <c r="I108">
        <v>1.1108694735345831E-3</v>
      </c>
      <c r="J108">
        <v>3.0396868292909152E-3</v>
      </c>
      <c r="K108">
        <v>3.3729550795780767E-3</v>
      </c>
      <c r="L108">
        <v>2.7383379500581836E-3</v>
      </c>
      <c r="M108">
        <v>2.095518485778465E-3</v>
      </c>
      <c r="N108">
        <v>2.0640219599171897E-3</v>
      </c>
      <c r="O108">
        <v>3.2336410856834076E-3</v>
      </c>
      <c r="P108">
        <v>2.4500805889368306E-3</v>
      </c>
      <c r="Q108">
        <v>2.8326239941853792E-3</v>
      </c>
      <c r="R108">
        <v>1.0885142614358669</v>
      </c>
      <c r="S108">
        <v>2.9295882611939995E-3</v>
      </c>
      <c r="T108">
        <v>2.9520105516401291E-3</v>
      </c>
      <c r="U108">
        <v>1.7628358366162042E-3</v>
      </c>
      <c r="V108">
        <v>2.1029398066163877E-3</v>
      </c>
      <c r="W108">
        <v>9.6607908775464442E-3</v>
      </c>
      <c r="X108">
        <v>3.3453273904282873E-3</v>
      </c>
      <c r="Y108">
        <v>9.1253331944494576E-3</v>
      </c>
      <c r="Z108">
        <v>2.4296498949089927E-3</v>
      </c>
      <c r="AA108">
        <v>2.6259759529985568E-3</v>
      </c>
      <c r="AB108">
        <v>4.99351496520793E-4</v>
      </c>
      <c r="AC108">
        <v>2.7712344391453247E-3</v>
      </c>
      <c r="AD108">
        <v>2.8313435989512749E-3</v>
      </c>
      <c r="AE108">
        <v>2.9025245720933289E-3</v>
      </c>
      <c r="AF108">
        <v>7.1907010624916003E-3</v>
      </c>
      <c r="AG108">
        <v>4.774637228425146E-3</v>
      </c>
      <c r="AH108">
        <v>4.3279458612485062E-3</v>
      </c>
      <c r="AI108">
        <v>3.1229189640182143E-3</v>
      </c>
      <c r="AJ108">
        <v>7.2914216264071277E-3</v>
      </c>
      <c r="AK108">
        <v>7.2914216264071277E-3</v>
      </c>
    </row>
    <row r="109" spans="2:37" x14ac:dyDescent="0.3">
      <c r="B109" t="s">
        <v>287</v>
      </c>
      <c r="C109">
        <v>2.0980043055917331E-4</v>
      </c>
      <c r="D109">
        <v>1.2089887792824323E-4</v>
      </c>
      <c r="E109">
        <v>2.7751118674273199E-4</v>
      </c>
      <c r="F109">
        <v>3.17194230392575E-4</v>
      </c>
      <c r="G109">
        <v>3.3172676391158841E-4</v>
      </c>
      <c r="H109">
        <v>3.0119961320755243E-4</v>
      </c>
      <c r="I109">
        <v>9.651663531487804E-5</v>
      </c>
      <c r="J109">
        <v>2.8467031097501716E-4</v>
      </c>
      <c r="K109">
        <v>3.0605929175379286E-4</v>
      </c>
      <c r="L109">
        <v>2.7063664164366039E-4</v>
      </c>
      <c r="M109">
        <v>1.8378447646045495E-4</v>
      </c>
      <c r="N109">
        <v>1.7409135021502329E-4</v>
      </c>
      <c r="O109">
        <v>2.3641159686487397E-4</v>
      </c>
      <c r="P109">
        <v>2.3971953848913262E-4</v>
      </c>
      <c r="Q109">
        <v>2.1271306654898747E-4</v>
      </c>
      <c r="R109">
        <v>1.5832813335489503E-4</v>
      </c>
      <c r="S109">
        <v>1.0754572762014387</v>
      </c>
      <c r="T109">
        <v>2.436921263967481E-4</v>
      </c>
      <c r="U109">
        <v>1.7536046086799492E-4</v>
      </c>
      <c r="V109">
        <v>1.952950582518259E-4</v>
      </c>
      <c r="W109">
        <v>3.3900035542369286E-4</v>
      </c>
      <c r="X109">
        <v>2.6151645523716166E-4</v>
      </c>
      <c r="Y109">
        <v>1.8700361399154601E-3</v>
      </c>
      <c r="Z109">
        <v>2.1292246093941532E-4</v>
      </c>
      <c r="AA109">
        <v>2.4748460167868774E-4</v>
      </c>
      <c r="AB109">
        <v>4.8539860467715185E-5</v>
      </c>
      <c r="AC109">
        <v>2.4341011171715685E-4</v>
      </c>
      <c r="AD109">
        <v>2.5359373409279397E-4</v>
      </c>
      <c r="AE109">
        <v>2.9097157237688672E-4</v>
      </c>
      <c r="AF109">
        <v>1.7199686592322702E-3</v>
      </c>
      <c r="AG109">
        <v>4.2093897637056197E-4</v>
      </c>
      <c r="AH109">
        <v>3.7214335501898238E-4</v>
      </c>
      <c r="AI109">
        <v>2.561999491809163E-4</v>
      </c>
      <c r="AJ109">
        <v>6.3664136587441417E-4</v>
      </c>
      <c r="AK109">
        <v>6.3664136587441417E-4</v>
      </c>
    </row>
    <row r="110" spans="2:37" x14ac:dyDescent="0.3">
      <c r="B110" t="s">
        <v>288</v>
      </c>
      <c r="C110">
        <v>3.6296729583121007E-3</v>
      </c>
      <c r="D110">
        <v>1.5590198891637555E-3</v>
      </c>
      <c r="E110">
        <v>5.4813554894625098E-3</v>
      </c>
      <c r="F110">
        <v>7.4317129115633969E-3</v>
      </c>
      <c r="G110">
        <v>6.7984005269818648E-3</v>
      </c>
      <c r="H110">
        <v>3.655214961258068E-2</v>
      </c>
      <c r="I110">
        <v>1.2537366087794304E-3</v>
      </c>
      <c r="J110">
        <v>5.5468300675737608E-3</v>
      </c>
      <c r="K110">
        <v>6.9729541114976453E-3</v>
      </c>
      <c r="L110">
        <v>7.1232385297077348E-3</v>
      </c>
      <c r="M110">
        <v>3.0667606010066972E-2</v>
      </c>
      <c r="N110">
        <v>5.4068701582324187E-3</v>
      </c>
      <c r="O110">
        <v>9.5449583119885748E-3</v>
      </c>
      <c r="P110">
        <v>1.3365279466281204E-2</v>
      </c>
      <c r="Q110">
        <v>4.8077740448466766E-3</v>
      </c>
      <c r="R110">
        <v>1.0261906331364647E-2</v>
      </c>
      <c r="S110">
        <v>4.3237138989065697E-3</v>
      </c>
      <c r="T110">
        <v>1.0393489302711756</v>
      </c>
      <c r="U110">
        <v>2.6861199234687679E-3</v>
      </c>
      <c r="V110">
        <v>9.283757623033637E-3</v>
      </c>
      <c r="W110">
        <v>5.4359244390568464E-3</v>
      </c>
      <c r="X110">
        <v>4.7814573739830592E-3</v>
      </c>
      <c r="Y110">
        <v>3.1973399351791364E-3</v>
      </c>
      <c r="Z110">
        <v>4.965312734620345E-3</v>
      </c>
      <c r="AA110">
        <v>4.7746185807412845E-3</v>
      </c>
      <c r="AB110">
        <v>9.6575764201884025E-4</v>
      </c>
      <c r="AC110">
        <v>4.6427562419223576E-3</v>
      </c>
      <c r="AD110">
        <v>5.1394991784166856E-3</v>
      </c>
      <c r="AE110">
        <v>4.8963233817315511E-3</v>
      </c>
      <c r="AF110">
        <v>8.527101814590243E-3</v>
      </c>
      <c r="AG110">
        <v>1.4299556017228369E-2</v>
      </c>
      <c r="AH110">
        <v>7.2788184941886642E-3</v>
      </c>
      <c r="AI110">
        <v>1.8259833183324713E-2</v>
      </c>
      <c r="AJ110">
        <v>1.1927541323983876E-2</v>
      </c>
      <c r="AK110">
        <v>1.1927541323983876E-2</v>
      </c>
    </row>
    <row r="111" spans="2:37" x14ac:dyDescent="0.3">
      <c r="B111" t="s">
        <v>289</v>
      </c>
      <c r="C111">
        <v>3.5387312885713243E-2</v>
      </c>
      <c r="D111">
        <v>1.5911451942159049E-2</v>
      </c>
      <c r="E111">
        <v>6.1005383890288735E-2</v>
      </c>
      <c r="F111">
        <v>7.5612979601447902E-2</v>
      </c>
      <c r="G111">
        <v>7.012653853772044E-2</v>
      </c>
      <c r="H111">
        <v>0.1023664515069122</v>
      </c>
      <c r="I111">
        <v>1.3933878031213051E-2</v>
      </c>
      <c r="J111">
        <v>7.2341029042474275E-2</v>
      </c>
      <c r="K111">
        <v>9.4066171175904698E-2</v>
      </c>
      <c r="L111">
        <v>0.10542306618677041</v>
      </c>
      <c r="M111">
        <v>4.1715232770303382E-2</v>
      </c>
      <c r="N111">
        <v>5.9047017798144467E-2</v>
      </c>
      <c r="O111">
        <v>5.1048048166513538E-2</v>
      </c>
      <c r="P111">
        <v>5.1747692868145873E-2</v>
      </c>
      <c r="Q111">
        <v>5.0972300550415323E-2</v>
      </c>
      <c r="R111">
        <v>3.0097386834364626E-2</v>
      </c>
      <c r="S111">
        <v>4.0127106795228046E-2</v>
      </c>
      <c r="T111">
        <v>5.5789861160131432E-2</v>
      </c>
      <c r="U111">
        <v>1.320412215156469</v>
      </c>
      <c r="V111">
        <v>3.60801897480389E-2</v>
      </c>
      <c r="W111">
        <v>6.4952204466895994E-2</v>
      </c>
      <c r="X111">
        <v>6.4352634903938333E-2</v>
      </c>
      <c r="Y111">
        <v>5.1808691785624125E-2</v>
      </c>
      <c r="Z111">
        <v>7.7710058957751502E-2</v>
      </c>
      <c r="AA111">
        <v>5.309020490251451E-2</v>
      </c>
      <c r="AB111">
        <v>8.1675562028519031E-3</v>
      </c>
      <c r="AC111">
        <v>3.9766675748486552E-2</v>
      </c>
      <c r="AD111">
        <v>4.2406348251403318E-2</v>
      </c>
      <c r="AE111">
        <v>4.8099872594988095E-2</v>
      </c>
      <c r="AF111">
        <v>0.10327959595727007</v>
      </c>
      <c r="AG111">
        <v>7.6869674599442939E-2</v>
      </c>
      <c r="AH111">
        <v>8.7401852252290524E-2</v>
      </c>
      <c r="AI111">
        <v>5.6791542120210481E-2</v>
      </c>
      <c r="AJ111">
        <v>9.4415011393372938E-2</v>
      </c>
      <c r="AK111">
        <v>9.4415011393372938E-2</v>
      </c>
    </row>
    <row r="112" spans="2:37" x14ac:dyDescent="0.3">
      <c r="B112" t="s">
        <v>290</v>
      </c>
      <c r="C112">
        <v>9.8496936783451852E-3</v>
      </c>
      <c r="D112">
        <v>9.3905813661487505E-3</v>
      </c>
      <c r="E112">
        <v>9.3296847943201301E-3</v>
      </c>
      <c r="F112">
        <v>1.0522070718592536E-2</v>
      </c>
      <c r="G112">
        <v>9.5312724142163161E-3</v>
      </c>
      <c r="H112">
        <v>1.0381994032817988E-2</v>
      </c>
      <c r="I112">
        <v>4.716610887225854E-3</v>
      </c>
      <c r="J112">
        <v>8.8724516593906479E-3</v>
      </c>
      <c r="K112">
        <v>9.5550944076562058E-3</v>
      </c>
      <c r="L112">
        <v>1.0250741402731222E-2</v>
      </c>
      <c r="M112">
        <v>7.7643039319937454E-3</v>
      </c>
      <c r="N112">
        <v>9.7583538617247237E-3</v>
      </c>
      <c r="O112">
        <v>8.3093052938110808E-3</v>
      </c>
      <c r="P112">
        <v>7.2983087312116068E-3</v>
      </c>
      <c r="Q112">
        <v>1.0533829002564304E-2</v>
      </c>
      <c r="R112">
        <v>5.5900309850678218E-3</v>
      </c>
      <c r="S112">
        <v>6.7968312570361065E-3</v>
      </c>
      <c r="T112">
        <v>8.2167766342692277E-3</v>
      </c>
      <c r="U112">
        <v>4.1898537794151827E-2</v>
      </c>
      <c r="V112">
        <v>1.0176808538099529</v>
      </c>
      <c r="W112">
        <v>1.0314058233441762E-2</v>
      </c>
      <c r="X112">
        <v>1.2053138198768198E-2</v>
      </c>
      <c r="Y112">
        <v>1.2586224966532295E-2</v>
      </c>
      <c r="Z112">
        <v>1.4419766000155418E-2</v>
      </c>
      <c r="AA112">
        <v>1.2698444566202135E-2</v>
      </c>
      <c r="AB112">
        <v>2.3385837354714181E-2</v>
      </c>
      <c r="AC112">
        <v>1.0720673068783378E-2</v>
      </c>
      <c r="AD112">
        <v>1.347233859054776E-2</v>
      </c>
      <c r="AE112">
        <v>1.0731148445962358E-2</v>
      </c>
      <c r="AF112">
        <v>4.9934403643051323E-2</v>
      </c>
      <c r="AG112">
        <v>3.1493093071746893E-2</v>
      </c>
      <c r="AH112">
        <v>1.4330106358611748E-2</v>
      </c>
      <c r="AI112">
        <v>3.0588254572702447E-2</v>
      </c>
      <c r="AJ112">
        <v>1.8924994524557957E-2</v>
      </c>
      <c r="AK112">
        <v>1.8924994524557957E-2</v>
      </c>
    </row>
    <row r="113" spans="2:37" x14ac:dyDescent="0.3">
      <c r="B113" t="s">
        <v>291</v>
      </c>
      <c r="C113">
        <v>0.10374223079645356</v>
      </c>
      <c r="D113">
        <v>3.4549165327700498E-2</v>
      </c>
      <c r="E113">
        <v>0.18678846995044085</v>
      </c>
      <c r="F113">
        <v>0.20371474995758723</v>
      </c>
      <c r="G113">
        <v>0.1640636675890712</v>
      </c>
      <c r="H113">
        <v>0.13463619629787582</v>
      </c>
      <c r="I113">
        <v>6.3224463032438047E-2</v>
      </c>
      <c r="J113">
        <v>0.13724998492758175</v>
      </c>
      <c r="K113">
        <v>0.15033353181317349</v>
      </c>
      <c r="L113">
        <v>9.8927957847574868E-2</v>
      </c>
      <c r="M113">
        <v>0.10157213176016984</v>
      </c>
      <c r="N113">
        <v>9.9055056677664469E-2</v>
      </c>
      <c r="O113">
        <v>0.1117161606722548</v>
      </c>
      <c r="P113">
        <v>0.10527549986848334</v>
      </c>
      <c r="Q113">
        <v>0.1174511508536604</v>
      </c>
      <c r="R113">
        <v>0.11672064636659993</v>
      </c>
      <c r="S113">
        <v>9.0445133731451258E-2</v>
      </c>
      <c r="T113">
        <v>0.13572152041288993</v>
      </c>
      <c r="U113">
        <v>5.4192679832941099E-2</v>
      </c>
      <c r="V113">
        <v>9.2697972916817806E-2</v>
      </c>
      <c r="W113">
        <v>1.0990253175874884</v>
      </c>
      <c r="X113">
        <v>0.16946800073132628</v>
      </c>
      <c r="Y113">
        <v>0.1335194978263648</v>
      </c>
      <c r="Z113">
        <v>6.4773278531415332E-2</v>
      </c>
      <c r="AA113">
        <v>6.6689209335135544E-2</v>
      </c>
      <c r="AB113">
        <v>1.3686044778382259E-2</v>
      </c>
      <c r="AC113">
        <v>7.4703006941562428E-2</v>
      </c>
      <c r="AD113">
        <v>7.2133080320522666E-2</v>
      </c>
      <c r="AE113">
        <v>7.7861974664054728E-2</v>
      </c>
      <c r="AF113">
        <v>0.13321367595584785</v>
      </c>
      <c r="AG113">
        <v>0.12567016237784054</v>
      </c>
      <c r="AH113">
        <v>0.1357848023730148</v>
      </c>
      <c r="AI113">
        <v>9.1502570374249276E-2</v>
      </c>
      <c r="AJ113">
        <v>0.17765770167318343</v>
      </c>
      <c r="AK113">
        <v>0.17765770167318343</v>
      </c>
    </row>
    <row r="114" spans="2:37" x14ac:dyDescent="0.3">
      <c r="B114" t="s">
        <v>292</v>
      </c>
      <c r="C114">
        <v>3.3405383931560124E-2</v>
      </c>
      <c r="D114">
        <v>1.3466448796232138E-2</v>
      </c>
      <c r="E114">
        <v>4.0534019693704341E-2</v>
      </c>
      <c r="F114">
        <v>5.4774348173587804E-2</v>
      </c>
      <c r="G114">
        <v>4.8582058011536179E-2</v>
      </c>
      <c r="H114">
        <v>4.9838054491344728E-2</v>
      </c>
      <c r="I114">
        <v>1.3287888070785757E-2</v>
      </c>
      <c r="J114">
        <v>4.7429572002299601E-2</v>
      </c>
      <c r="K114">
        <v>4.8611490674067198E-2</v>
      </c>
      <c r="L114">
        <v>3.769703407195453E-2</v>
      </c>
      <c r="M114">
        <v>2.6254189600900892E-2</v>
      </c>
      <c r="N114">
        <v>2.9176601714994865E-2</v>
      </c>
      <c r="O114">
        <v>4.1777904373663112E-2</v>
      </c>
      <c r="P114">
        <v>3.4651619904226674E-2</v>
      </c>
      <c r="Q114">
        <v>3.7990827775867701E-2</v>
      </c>
      <c r="R114">
        <v>2.5697688926129204E-2</v>
      </c>
      <c r="S114">
        <v>2.3454883618494494E-2</v>
      </c>
      <c r="T114">
        <v>3.8122788661834578E-2</v>
      </c>
      <c r="U114">
        <v>2.9333010175008205E-2</v>
      </c>
      <c r="V114">
        <v>2.8648332235832245E-2</v>
      </c>
      <c r="W114">
        <v>5.9518320490604945E-2</v>
      </c>
      <c r="X114">
        <v>1.0469662218343754</v>
      </c>
      <c r="Y114">
        <v>3.7664047963502381E-2</v>
      </c>
      <c r="Z114">
        <v>3.7173154833538655E-2</v>
      </c>
      <c r="AA114">
        <v>4.4980177145680443E-2</v>
      </c>
      <c r="AB114">
        <v>8.29330603494941E-3</v>
      </c>
      <c r="AC114">
        <v>4.5769205967810873E-2</v>
      </c>
      <c r="AD114">
        <v>4.8826026848165387E-2</v>
      </c>
      <c r="AE114">
        <v>6.0646514720112302E-2</v>
      </c>
      <c r="AF114">
        <v>8.7223668084812064E-2</v>
      </c>
      <c r="AG114">
        <v>0.1123412025764936</v>
      </c>
      <c r="AH114">
        <v>8.7212208270868799E-2</v>
      </c>
      <c r="AI114">
        <v>6.2321909844588977E-2</v>
      </c>
      <c r="AJ114">
        <v>0.12048977031301882</v>
      </c>
      <c r="AK114">
        <v>0.12048977031301882</v>
      </c>
    </row>
    <row r="115" spans="2:37" x14ac:dyDescent="0.3">
      <c r="B115" t="s">
        <v>293</v>
      </c>
      <c r="C115">
        <v>6.3829345988342057E-2</v>
      </c>
      <c r="D115">
        <v>5.1462446980774734E-2</v>
      </c>
      <c r="E115">
        <v>0.10422591060255275</v>
      </c>
      <c r="F115">
        <v>0.10789441780959368</v>
      </c>
      <c r="G115">
        <v>0.12624788814550095</v>
      </c>
      <c r="H115">
        <v>0.11244555616280276</v>
      </c>
      <c r="I115">
        <v>3.8867576860179297E-2</v>
      </c>
      <c r="J115">
        <v>0.11308143791199697</v>
      </c>
      <c r="K115">
        <v>0.11616996378754482</v>
      </c>
      <c r="L115">
        <v>0.10948583999501277</v>
      </c>
      <c r="M115">
        <v>7.1056790433600012E-2</v>
      </c>
      <c r="N115">
        <v>5.3389097844024479E-2</v>
      </c>
      <c r="O115">
        <v>7.2062658142957786E-2</v>
      </c>
      <c r="P115">
        <v>9.3459781522672605E-2</v>
      </c>
      <c r="Q115">
        <v>5.7260796205186267E-2</v>
      </c>
      <c r="R115">
        <v>5.5266171084492811E-2</v>
      </c>
      <c r="S115">
        <v>4.7017856426839887E-2</v>
      </c>
      <c r="T115">
        <v>9.6252861731130401E-2</v>
      </c>
      <c r="U115">
        <v>6.139270052888194E-2</v>
      </c>
      <c r="V115">
        <v>7.1938270255624048E-2</v>
      </c>
      <c r="W115">
        <v>0.1216179091249853</v>
      </c>
      <c r="X115">
        <v>7.737562875707453E-2</v>
      </c>
      <c r="Y115">
        <v>1.1548589615406371</v>
      </c>
      <c r="Z115">
        <v>6.9687396203330934E-2</v>
      </c>
      <c r="AA115">
        <v>6.8054899716753423E-2</v>
      </c>
      <c r="AB115">
        <v>1.4526342249779726E-2</v>
      </c>
      <c r="AC115">
        <v>5.1420514328021E-2</v>
      </c>
      <c r="AD115">
        <v>5.5697203978391986E-2</v>
      </c>
      <c r="AE115">
        <v>9.1437674478939274E-2</v>
      </c>
      <c r="AF115">
        <v>0.11416819062941858</v>
      </c>
      <c r="AG115">
        <v>9.1887024214668656E-2</v>
      </c>
      <c r="AH115">
        <v>9.1454309348214233E-2</v>
      </c>
      <c r="AI115">
        <v>7.1290501443014617E-2</v>
      </c>
      <c r="AJ115">
        <v>0.12534394087167425</v>
      </c>
      <c r="AK115">
        <v>0.12534394087167425</v>
      </c>
    </row>
    <row r="116" spans="2:37" x14ac:dyDescent="0.3">
      <c r="B116" t="s">
        <v>294</v>
      </c>
      <c r="C116">
        <v>2.3922218095163955E-2</v>
      </c>
      <c r="D116">
        <v>8.5476475703400653E-3</v>
      </c>
      <c r="E116">
        <v>2.9746381876565923E-2</v>
      </c>
      <c r="F116">
        <v>3.9352505797294018E-2</v>
      </c>
      <c r="G116">
        <v>3.2930917447408871E-2</v>
      </c>
      <c r="H116">
        <v>3.514272583879012E-2</v>
      </c>
      <c r="I116">
        <v>8.3364176228886405E-3</v>
      </c>
      <c r="J116">
        <v>2.9785991353699283E-2</v>
      </c>
      <c r="K116">
        <v>3.2955427323128422E-2</v>
      </c>
      <c r="L116">
        <v>2.4850531871861894E-2</v>
      </c>
      <c r="M116">
        <v>1.8073737135648058E-2</v>
      </c>
      <c r="N116">
        <v>2.7778905046304456E-2</v>
      </c>
      <c r="O116">
        <v>2.9813027977008265E-2</v>
      </c>
      <c r="P116">
        <v>2.613724355049462E-2</v>
      </c>
      <c r="Q116">
        <v>3.6836553933538352E-2</v>
      </c>
      <c r="R116">
        <v>1.9910142252312916E-2</v>
      </c>
      <c r="S116">
        <v>2.3340004997609163E-2</v>
      </c>
      <c r="T116">
        <v>2.7359369720944011E-2</v>
      </c>
      <c r="U116">
        <v>2.3044874035550122E-2</v>
      </c>
      <c r="V116">
        <v>2.0210491047137482E-2</v>
      </c>
      <c r="W116">
        <v>5.3395932165794274E-2</v>
      </c>
      <c r="X116">
        <v>4.1772589292535682E-2</v>
      </c>
      <c r="Y116">
        <v>3.367474574932474E-2</v>
      </c>
      <c r="Z116">
        <v>1.1104724656230298</v>
      </c>
      <c r="AA116">
        <v>4.6787608456176653E-2</v>
      </c>
      <c r="AB116">
        <v>7.734987197809527E-3</v>
      </c>
      <c r="AC116">
        <v>3.2481114009673101E-2</v>
      </c>
      <c r="AD116">
        <v>3.7637527364276932E-2</v>
      </c>
      <c r="AE116">
        <v>5.4294903086322309E-2</v>
      </c>
      <c r="AF116">
        <v>5.9508128976353852E-2</v>
      </c>
      <c r="AG116">
        <v>6.2030769926396806E-2</v>
      </c>
      <c r="AH116">
        <v>7.002833786445542E-2</v>
      </c>
      <c r="AI116">
        <v>6.5244583185378763E-2</v>
      </c>
      <c r="AJ116">
        <v>7.587212116555421E-2</v>
      </c>
      <c r="AK116">
        <v>7.587212116555421E-2</v>
      </c>
    </row>
    <row r="117" spans="2:37" x14ac:dyDescent="0.3">
      <c r="B117" t="s">
        <v>295</v>
      </c>
      <c r="C117">
        <v>5.1028489057295325E-2</v>
      </c>
      <c r="D117">
        <v>2.1332808290063995E-2</v>
      </c>
      <c r="E117">
        <v>6.1734494011638871E-2</v>
      </c>
      <c r="F117">
        <v>8.1173000628351116E-2</v>
      </c>
      <c r="G117">
        <v>5.8371670421850423E-2</v>
      </c>
      <c r="H117">
        <v>7.6792323638848289E-2</v>
      </c>
      <c r="I117">
        <v>1.9146647155772772E-2</v>
      </c>
      <c r="J117">
        <v>6.4403465429217724E-2</v>
      </c>
      <c r="K117">
        <v>6.9923160039732118E-2</v>
      </c>
      <c r="L117">
        <v>5.5214368774787782E-2</v>
      </c>
      <c r="M117">
        <v>3.8548416087494715E-2</v>
      </c>
      <c r="N117">
        <v>4.5687289973176816E-2</v>
      </c>
      <c r="O117">
        <v>5.3955347698315788E-2</v>
      </c>
      <c r="P117">
        <v>5.3241127163189565E-2</v>
      </c>
      <c r="Q117">
        <v>5.7872131859695683E-2</v>
      </c>
      <c r="R117">
        <v>3.9916766125766182E-2</v>
      </c>
      <c r="S117">
        <v>4.0558667721257581E-2</v>
      </c>
      <c r="T117">
        <v>5.5176979373618748E-2</v>
      </c>
      <c r="U117">
        <v>7.0406154609700303E-2</v>
      </c>
      <c r="V117">
        <v>5.2116173020762345E-2</v>
      </c>
      <c r="W117">
        <v>6.956639681211696E-2</v>
      </c>
      <c r="X117">
        <v>5.8160518339954968E-2</v>
      </c>
      <c r="Y117">
        <v>8.4365114257578172E-2</v>
      </c>
      <c r="Z117">
        <v>0.1111090942664397</v>
      </c>
      <c r="AA117">
        <v>1.1680225198077365</v>
      </c>
      <c r="AB117">
        <v>6.6884013476513557E-2</v>
      </c>
      <c r="AC117">
        <v>9.0021331963367035E-2</v>
      </c>
      <c r="AD117">
        <v>6.1529902082790779E-2</v>
      </c>
      <c r="AE117">
        <v>8.1148019151976683E-2</v>
      </c>
      <c r="AF117">
        <v>0.19132997159126558</v>
      </c>
      <c r="AG117">
        <v>9.1877361901012644E-2</v>
      </c>
      <c r="AH117">
        <v>8.6814936293174758E-2</v>
      </c>
      <c r="AI117">
        <v>7.2914041222722797E-2</v>
      </c>
      <c r="AJ117">
        <v>0.11296169400730594</v>
      </c>
      <c r="AK117">
        <v>0.11296169400730594</v>
      </c>
    </row>
    <row r="118" spans="2:37" x14ac:dyDescent="0.3">
      <c r="B118" t="s">
        <v>296</v>
      </c>
      <c r="C118">
        <v>4.4106637774266579E-2</v>
      </c>
      <c r="D118">
        <v>1.6433000506150451E-2</v>
      </c>
      <c r="E118">
        <v>5.6237804346310552E-2</v>
      </c>
      <c r="F118">
        <v>8.7874105878467154E-2</v>
      </c>
      <c r="G118">
        <v>6.196554234748991E-2</v>
      </c>
      <c r="H118">
        <v>7.0796259309170328E-2</v>
      </c>
      <c r="I118">
        <v>1.6255312862664288E-2</v>
      </c>
      <c r="J118">
        <v>5.0920801863541365E-2</v>
      </c>
      <c r="K118">
        <v>6.035833622055238E-2</v>
      </c>
      <c r="L118">
        <v>4.435458677817096E-2</v>
      </c>
      <c r="M118">
        <v>3.6124018387034197E-2</v>
      </c>
      <c r="N118">
        <v>5.4352384623725242E-2</v>
      </c>
      <c r="O118">
        <v>5.5791456620990706E-2</v>
      </c>
      <c r="P118">
        <v>5.067506197288444E-2</v>
      </c>
      <c r="Q118">
        <v>6.8562620287099918E-2</v>
      </c>
      <c r="R118">
        <v>3.7603138586982061E-2</v>
      </c>
      <c r="S118">
        <v>4.5493624074276262E-2</v>
      </c>
      <c r="T118">
        <v>6.422026711882127E-2</v>
      </c>
      <c r="U118">
        <v>3.6396146564604936E-2</v>
      </c>
      <c r="V118">
        <v>3.8776240487870636E-2</v>
      </c>
      <c r="W118">
        <v>0.11060330940725409</v>
      </c>
      <c r="X118">
        <v>9.3992100252224986E-2</v>
      </c>
      <c r="Y118">
        <v>5.0502894853116452E-2</v>
      </c>
      <c r="Z118">
        <v>9.0728650535614713E-2</v>
      </c>
      <c r="AA118">
        <v>8.4021415049667231E-2</v>
      </c>
      <c r="AB118">
        <v>1.016410731119938</v>
      </c>
      <c r="AC118">
        <v>6.6144999763423501E-2</v>
      </c>
      <c r="AD118">
        <v>6.894908208998525E-2</v>
      </c>
      <c r="AE118">
        <v>8.1991302024332413E-2</v>
      </c>
      <c r="AF118">
        <v>0.10568027304458946</v>
      </c>
      <c r="AG118">
        <v>0.1334974264647307</v>
      </c>
      <c r="AH118">
        <v>9.1579740668748522E-2</v>
      </c>
      <c r="AI118">
        <v>7.0851191860845458E-2</v>
      </c>
      <c r="AJ118">
        <v>0.1527952015845411</v>
      </c>
      <c r="AK118">
        <v>0.1527952015845411</v>
      </c>
    </row>
    <row r="119" spans="2:37" x14ac:dyDescent="0.3">
      <c r="B119" t="s">
        <v>297</v>
      </c>
      <c r="C119">
        <v>2.6472313760963367E-3</v>
      </c>
      <c r="D119">
        <v>6.2968923576888674E-4</v>
      </c>
      <c r="E119">
        <v>2.93715720785629E-3</v>
      </c>
      <c r="F119">
        <v>2.213927924539148E-3</v>
      </c>
      <c r="G119">
        <v>6.9541922027239605E-3</v>
      </c>
      <c r="H119">
        <v>6.5444002109575558E-3</v>
      </c>
      <c r="I119">
        <v>6.1894987840974158E-4</v>
      </c>
      <c r="J119">
        <v>3.4979070222967497E-3</v>
      </c>
      <c r="K119">
        <v>4.6498022057663239E-3</v>
      </c>
      <c r="L119">
        <v>2.976417743931412E-3</v>
      </c>
      <c r="M119">
        <v>1.8614434316768169E-3</v>
      </c>
      <c r="N119">
        <v>7.675564634456229E-3</v>
      </c>
      <c r="O119">
        <v>6.8103565200667978E-3</v>
      </c>
      <c r="P119">
        <v>8.2140041702270638E-3</v>
      </c>
      <c r="Q119">
        <v>6.8375714202031203E-3</v>
      </c>
      <c r="R119">
        <v>8.5568259369826326E-3</v>
      </c>
      <c r="S119">
        <v>3.8834647981090516E-3</v>
      </c>
      <c r="T119">
        <v>3.7716736697912018E-3</v>
      </c>
      <c r="U119">
        <v>2.7208067647439054E-3</v>
      </c>
      <c r="V119">
        <v>3.1810156740667058E-3</v>
      </c>
      <c r="W119">
        <v>4.1206132557765323E-3</v>
      </c>
      <c r="X119">
        <v>2.2836176820457011E-3</v>
      </c>
      <c r="Y119">
        <v>6.1407453504080571E-3</v>
      </c>
      <c r="Z119">
        <v>2.7652041150716465E-3</v>
      </c>
      <c r="AA119">
        <v>3.0546556871373655E-3</v>
      </c>
      <c r="AB119">
        <v>4.7005349043906697E-4</v>
      </c>
      <c r="AC119">
        <v>1.1959681304747694</v>
      </c>
      <c r="AD119">
        <v>2.0185340183009635E-2</v>
      </c>
      <c r="AE119">
        <v>2.1308553292804832E-3</v>
      </c>
      <c r="AF119">
        <v>2.8973967226633606E-3</v>
      </c>
      <c r="AG119">
        <v>2.5089207365520628E-3</v>
      </c>
      <c r="AH119">
        <v>4.1687388520398076E-3</v>
      </c>
      <c r="AI119">
        <v>5.3287374255765775E-3</v>
      </c>
      <c r="AJ119">
        <v>2.7140993665841161E-3</v>
      </c>
      <c r="AK119">
        <v>2.7140993665841161E-3</v>
      </c>
    </row>
    <row r="120" spans="2:37" x14ac:dyDescent="0.3">
      <c r="B120" t="s">
        <v>298</v>
      </c>
      <c r="C120">
        <v>4.4766317317638171E-3</v>
      </c>
      <c r="D120">
        <v>1.8821774254474872E-3</v>
      </c>
      <c r="E120">
        <v>6.7226852099733373E-3</v>
      </c>
      <c r="F120">
        <v>8.5531725301839501E-3</v>
      </c>
      <c r="G120">
        <v>8.9059319195522874E-3</v>
      </c>
      <c r="H120">
        <v>1.7616246031922189E-2</v>
      </c>
      <c r="I120">
        <v>1.9768396801953031E-3</v>
      </c>
      <c r="J120">
        <v>1.1890569709263219E-2</v>
      </c>
      <c r="K120">
        <v>1.1097598561465341E-2</v>
      </c>
      <c r="L120">
        <v>6.9354917166170897E-3</v>
      </c>
      <c r="M120">
        <v>6.1417322003055963E-3</v>
      </c>
      <c r="N120">
        <v>3.0634634707702408E-2</v>
      </c>
      <c r="O120">
        <v>2.9994570486448616E-2</v>
      </c>
      <c r="P120">
        <v>3.95953853553761E-2</v>
      </c>
      <c r="Q120">
        <v>2.6578923934980615E-2</v>
      </c>
      <c r="R120">
        <v>2.9168175088613881E-2</v>
      </c>
      <c r="S120">
        <v>2.1686148515485157E-2</v>
      </c>
      <c r="T120">
        <v>9.3184178503321318E-3</v>
      </c>
      <c r="U120">
        <v>6.0417986260039407E-3</v>
      </c>
      <c r="V120">
        <v>5.2354439415297129E-3</v>
      </c>
      <c r="W120">
        <v>1.1820792604105809E-2</v>
      </c>
      <c r="X120">
        <v>6.1357661807478004E-3</v>
      </c>
      <c r="Y120">
        <v>1.637306287368695E-2</v>
      </c>
      <c r="Z120">
        <v>2.5344644756075892E-2</v>
      </c>
      <c r="AA120">
        <v>2.1210662906661328E-2</v>
      </c>
      <c r="AB120">
        <v>3.10150361042187E-3</v>
      </c>
      <c r="AC120">
        <v>1.4643743211828646E-2</v>
      </c>
      <c r="AD120">
        <v>1.1947371607896802</v>
      </c>
      <c r="AE120">
        <v>1.8279648635717106E-2</v>
      </c>
      <c r="AF120">
        <v>1.5344613334667814E-2</v>
      </c>
      <c r="AG120">
        <v>1.178378443438805E-2</v>
      </c>
      <c r="AH120">
        <v>1.9553412771652377E-2</v>
      </c>
      <c r="AI120">
        <v>1.694544797804283E-2</v>
      </c>
      <c r="AJ120">
        <v>1.0669185082892644E-2</v>
      </c>
      <c r="AK120">
        <v>1.0669185082892644E-2</v>
      </c>
    </row>
    <row r="121" spans="2:37" x14ac:dyDescent="0.3">
      <c r="B121" t="s">
        <v>299</v>
      </c>
      <c r="C121">
        <v>4.745454180944228E-2</v>
      </c>
      <c r="D121">
        <v>1.6646881299852225E-2</v>
      </c>
      <c r="E121">
        <v>8.8508498321305543E-2</v>
      </c>
      <c r="F121">
        <v>0.1851629000109915</v>
      </c>
      <c r="G121">
        <v>9.6790252259470494E-2</v>
      </c>
      <c r="H121">
        <v>0.14848803712446634</v>
      </c>
      <c r="I121">
        <v>1.7413390179642073E-2</v>
      </c>
      <c r="J121">
        <v>0.11526007105751072</v>
      </c>
      <c r="K121">
        <v>0.12036304370682149</v>
      </c>
      <c r="L121">
        <v>8.4024922046636211E-2</v>
      </c>
      <c r="M121">
        <v>5.7705954930601516E-2</v>
      </c>
      <c r="N121">
        <v>6.2517445644110228E-2</v>
      </c>
      <c r="O121">
        <v>7.8280704450845687E-2</v>
      </c>
      <c r="P121">
        <v>0.10637329943893462</v>
      </c>
      <c r="Q121">
        <v>0.10918248156762657</v>
      </c>
      <c r="R121">
        <v>5.4121959582212331E-2</v>
      </c>
      <c r="S121">
        <v>9.8487162277066068E-2</v>
      </c>
      <c r="T121">
        <v>9.3286079189005944E-2</v>
      </c>
      <c r="U121">
        <v>7.6858693258314847E-2</v>
      </c>
      <c r="V121">
        <v>7.737464021516495E-2</v>
      </c>
      <c r="W121">
        <v>0.11604558855203803</v>
      </c>
      <c r="X121">
        <v>7.6358256180766526E-2</v>
      </c>
      <c r="Y121">
        <v>7.3907219822312742E-2</v>
      </c>
      <c r="Z121">
        <v>0.11309035681385048</v>
      </c>
      <c r="AA121">
        <v>0.13120311242246707</v>
      </c>
      <c r="AB121">
        <v>3.3862677189338018E-2</v>
      </c>
      <c r="AC121">
        <v>7.783851134210934E-2</v>
      </c>
      <c r="AD121">
        <v>6.28801827832184E-2</v>
      </c>
      <c r="AE121">
        <v>1.1027633532670293</v>
      </c>
      <c r="AF121">
        <v>0.13857914915371447</v>
      </c>
      <c r="AG121">
        <v>0.1067220743213313</v>
      </c>
      <c r="AH121">
        <v>0.14048984274815007</v>
      </c>
      <c r="AI121">
        <v>0.15051964601753443</v>
      </c>
      <c r="AJ121">
        <v>9.2605908887177069E-2</v>
      </c>
      <c r="AK121">
        <v>9.2605908887177069E-2</v>
      </c>
    </row>
    <row r="122" spans="2:37" x14ac:dyDescent="0.3">
      <c r="B122" t="s">
        <v>300</v>
      </c>
      <c r="C122">
        <v>4.6192313509749748E-2</v>
      </c>
      <c r="D122">
        <v>1.7283252567915366E-2</v>
      </c>
      <c r="E122">
        <v>4.8514482015757102E-2</v>
      </c>
      <c r="F122">
        <v>6.259438196752623E-2</v>
      </c>
      <c r="G122">
        <v>5.6947114285862716E-2</v>
      </c>
      <c r="H122">
        <v>5.3094506936856009E-2</v>
      </c>
      <c r="I122">
        <v>1.5207456366816058E-2</v>
      </c>
      <c r="J122">
        <v>4.5852939540722622E-2</v>
      </c>
      <c r="K122">
        <v>5.2735949843852617E-2</v>
      </c>
      <c r="L122">
        <v>4.232695457702048E-2</v>
      </c>
      <c r="M122">
        <v>3.0842924364701495E-2</v>
      </c>
      <c r="N122">
        <v>3.9578021723558073E-2</v>
      </c>
      <c r="O122">
        <v>5.2239185346988133E-2</v>
      </c>
      <c r="P122">
        <v>3.9822867997452625E-2</v>
      </c>
      <c r="Q122">
        <v>5.3511191963750773E-2</v>
      </c>
      <c r="R122">
        <v>3.0644197833931405E-2</v>
      </c>
      <c r="S122">
        <v>3.0655372094681176E-2</v>
      </c>
      <c r="T122">
        <v>3.9621823816515765E-2</v>
      </c>
      <c r="U122">
        <v>3.3508852565853446E-2</v>
      </c>
      <c r="V122">
        <v>3.5059665710538167E-2</v>
      </c>
      <c r="W122">
        <v>6.2893026306571745E-2</v>
      </c>
      <c r="X122">
        <v>5.8969283574987423E-2</v>
      </c>
      <c r="Y122">
        <v>3.9139363068987826E-2</v>
      </c>
      <c r="Z122">
        <v>4.3770850991996658E-2</v>
      </c>
      <c r="AA122">
        <v>5.9099343909741198E-2</v>
      </c>
      <c r="AB122">
        <v>1.0842093462339934E-2</v>
      </c>
      <c r="AC122">
        <v>6.8747336147613275E-2</v>
      </c>
      <c r="AD122">
        <v>7.012529375522164E-2</v>
      </c>
      <c r="AE122">
        <v>6.2215538363869387E-2</v>
      </c>
      <c r="AF122">
        <v>1.1109048592525252</v>
      </c>
      <c r="AG122">
        <v>0.11568002849057202</v>
      </c>
      <c r="AH122">
        <v>9.5780633657369302E-2</v>
      </c>
      <c r="AI122">
        <v>6.0651300513918004E-2</v>
      </c>
      <c r="AJ122">
        <v>0.18361707111090783</v>
      </c>
      <c r="AK122">
        <v>0.18361707111090783</v>
      </c>
    </row>
    <row r="123" spans="2:37" x14ac:dyDescent="0.3">
      <c r="B123" t="s">
        <v>301</v>
      </c>
      <c r="C123">
        <v>2.7008697132667112E-2</v>
      </c>
      <c r="D123">
        <v>1.0146103883966678E-2</v>
      </c>
      <c r="E123">
        <v>2.8496636646607187E-2</v>
      </c>
      <c r="F123">
        <v>3.6752641984380836E-2</v>
      </c>
      <c r="G123">
        <v>3.3427856966946209E-2</v>
      </c>
      <c r="H123">
        <v>3.1463280176162081E-2</v>
      </c>
      <c r="I123">
        <v>8.9306625633177629E-3</v>
      </c>
      <c r="J123">
        <v>2.7093643981343656E-2</v>
      </c>
      <c r="K123">
        <v>3.1076842990430318E-2</v>
      </c>
      <c r="L123">
        <v>2.49137439721413E-2</v>
      </c>
      <c r="M123">
        <v>1.8161019810188708E-2</v>
      </c>
      <c r="N123">
        <v>2.3386809942617028E-2</v>
      </c>
      <c r="O123">
        <v>3.1069254136355327E-2</v>
      </c>
      <c r="P123">
        <v>2.4163843372652774E-2</v>
      </c>
      <c r="Q123">
        <v>3.1161114403123333E-2</v>
      </c>
      <c r="R123">
        <v>1.8498372399446673E-2</v>
      </c>
      <c r="S123">
        <v>1.8506161442177586E-2</v>
      </c>
      <c r="T123">
        <v>2.3369613835201208E-2</v>
      </c>
      <c r="U123">
        <v>2.0873606591038485E-2</v>
      </c>
      <c r="V123">
        <v>2.0569429963235412E-2</v>
      </c>
      <c r="W123">
        <v>3.7260703276903583E-2</v>
      </c>
      <c r="X123">
        <v>3.4534507875888888E-2</v>
      </c>
      <c r="Y123">
        <v>2.3437187527151061E-2</v>
      </c>
      <c r="Z123">
        <v>2.671767365490085E-2</v>
      </c>
      <c r="AA123">
        <v>3.5430825680957775E-2</v>
      </c>
      <c r="AB123">
        <v>6.4154119720943497E-3</v>
      </c>
      <c r="AC123">
        <v>4.0036222655137788E-2</v>
      </c>
      <c r="AD123">
        <v>6.8969338494370189E-2</v>
      </c>
      <c r="AE123">
        <v>3.6873802295551872E-2</v>
      </c>
      <c r="AF123">
        <v>6.9319108041820801E-2</v>
      </c>
      <c r="AG123">
        <v>1.0715047798634902</v>
      </c>
      <c r="AH123">
        <v>6.0884374107288204E-2</v>
      </c>
      <c r="AI123">
        <v>3.7481723688371056E-2</v>
      </c>
      <c r="AJ123">
        <v>0.10695823212531169</v>
      </c>
      <c r="AK123">
        <v>0.10695823212531169</v>
      </c>
    </row>
    <row r="124" spans="2:37" x14ac:dyDescent="0.3">
      <c r="B124" t="s">
        <v>302</v>
      </c>
      <c r="C124">
        <v>2.5390777027086427E-2</v>
      </c>
      <c r="D124">
        <v>9.4964566349054411E-3</v>
      </c>
      <c r="E124">
        <v>2.6698748420086255E-2</v>
      </c>
      <c r="F124">
        <v>3.4434488027790193E-2</v>
      </c>
      <c r="G124">
        <v>3.1294279723959248E-2</v>
      </c>
      <c r="H124">
        <v>2.9228785357722033E-2</v>
      </c>
      <c r="I124">
        <v>8.3584360420767036E-3</v>
      </c>
      <c r="J124">
        <v>2.526015618077565E-2</v>
      </c>
      <c r="K124">
        <v>2.9007017194476951E-2</v>
      </c>
      <c r="L124">
        <v>2.3270768568857601E-2</v>
      </c>
      <c r="M124">
        <v>1.6951105919736625E-2</v>
      </c>
      <c r="N124">
        <v>2.0007322482332206E-2</v>
      </c>
      <c r="O124">
        <v>2.8406690134687766E-2</v>
      </c>
      <c r="P124">
        <v>2.1797296285438767E-2</v>
      </c>
      <c r="Q124">
        <v>2.7254926755930612E-2</v>
      </c>
      <c r="R124">
        <v>1.6540292148444213E-2</v>
      </c>
      <c r="S124">
        <v>1.5307752699733248E-2</v>
      </c>
      <c r="T124">
        <v>2.1779958524451182E-2</v>
      </c>
      <c r="U124">
        <v>1.8401189658431572E-2</v>
      </c>
      <c r="V124">
        <v>1.9244405999579391E-2</v>
      </c>
      <c r="W124">
        <v>3.4591248089159539E-2</v>
      </c>
      <c r="X124">
        <v>3.2437404156888235E-2</v>
      </c>
      <c r="Y124">
        <v>2.1517789455333138E-2</v>
      </c>
      <c r="Z124">
        <v>2.4177760818778093E-2</v>
      </c>
      <c r="AA124">
        <v>3.2520703758815168E-2</v>
      </c>
      <c r="AB124">
        <v>5.961787906336502E-3</v>
      </c>
      <c r="AC124">
        <v>3.6888749949141882E-2</v>
      </c>
      <c r="AD124">
        <v>3.7805220894200936E-2</v>
      </c>
      <c r="AE124">
        <v>3.4215961946310131E-2</v>
      </c>
      <c r="AF124">
        <v>6.1007369242482783E-2</v>
      </c>
      <c r="AG124">
        <v>6.3583472347179801E-2</v>
      </c>
      <c r="AH124">
        <v>1.5218660815696519</v>
      </c>
      <c r="AI124">
        <v>3.6825973256931051E-2</v>
      </c>
      <c r="AJ124">
        <v>0.10087938832207954</v>
      </c>
      <c r="AK124">
        <v>0.10087938832207954</v>
      </c>
    </row>
    <row r="125" spans="2:37" x14ac:dyDescent="0.3">
      <c r="B125" t="s">
        <v>303</v>
      </c>
      <c r="C125">
        <v>2.4287667467912059E-2</v>
      </c>
      <c r="D125">
        <v>8.0402843912350287E-3</v>
      </c>
      <c r="E125">
        <v>3.6404427580768006E-2</v>
      </c>
      <c r="F125">
        <v>4.1898825361247442E-2</v>
      </c>
      <c r="G125">
        <v>3.2631778033303457E-2</v>
      </c>
      <c r="H125">
        <v>4.5630592707946754E-2</v>
      </c>
      <c r="I125">
        <v>8.008444341016446E-3</v>
      </c>
      <c r="J125">
        <v>4.5626902938123222E-2</v>
      </c>
      <c r="K125">
        <v>3.7750256955499654E-2</v>
      </c>
      <c r="L125">
        <v>2.5179000554271424E-2</v>
      </c>
      <c r="M125">
        <v>1.8334919844181667E-2</v>
      </c>
      <c r="N125">
        <v>2.4856053686354958E-2</v>
      </c>
      <c r="O125">
        <v>2.9777435924196079E-2</v>
      </c>
      <c r="P125">
        <v>2.6998120274155511E-2</v>
      </c>
      <c r="Q125">
        <v>2.9559891598893093E-2</v>
      </c>
      <c r="R125">
        <v>2.7343837594521476E-2</v>
      </c>
      <c r="S125">
        <v>1.8517107235171078E-2</v>
      </c>
      <c r="T125">
        <v>3.1576214504278007E-2</v>
      </c>
      <c r="U125">
        <v>1.6188833719267142E-2</v>
      </c>
      <c r="V125">
        <v>1.8426792776138588E-2</v>
      </c>
      <c r="W125">
        <v>4.200436389294071E-2</v>
      </c>
      <c r="X125">
        <v>3.8131035747539246E-2</v>
      </c>
      <c r="Y125">
        <v>2.7497171794185447E-2</v>
      </c>
      <c r="Z125">
        <v>6.3358053586070467E-2</v>
      </c>
      <c r="AA125">
        <v>2.9020155709599416E-2</v>
      </c>
      <c r="AB125">
        <v>6.1359155137198198E-3</v>
      </c>
      <c r="AC125">
        <v>3.0829677389890568E-2</v>
      </c>
      <c r="AD125">
        <v>3.9971606254717393E-2</v>
      </c>
      <c r="AE125">
        <v>3.9474124173051801E-2</v>
      </c>
      <c r="AF125">
        <v>5.3633483860932057E-2</v>
      </c>
      <c r="AG125">
        <v>5.8021341068241541E-2</v>
      </c>
      <c r="AH125">
        <v>5.132406629901385E-2</v>
      </c>
      <c r="AI125">
        <v>1.1211344794757854</v>
      </c>
      <c r="AJ125">
        <v>7.559303485130224E-2</v>
      </c>
      <c r="AK125">
        <v>7.559303485130224E-2</v>
      </c>
    </row>
    <row r="126" spans="2:37" x14ac:dyDescent="0.3">
      <c r="B126" t="s">
        <v>304</v>
      </c>
      <c r="C126">
        <v>3.3496538548418347E-3</v>
      </c>
      <c r="D126">
        <v>1.2532403098263552E-3</v>
      </c>
      <c r="E126">
        <v>3.517535997115827E-3</v>
      </c>
      <c r="F126">
        <v>4.5388537257019792E-3</v>
      </c>
      <c r="G126">
        <v>4.1273429427176123E-3</v>
      </c>
      <c r="H126">
        <v>3.8483518328322501E-3</v>
      </c>
      <c r="I126">
        <v>1.1026581740574293E-3</v>
      </c>
      <c r="J126">
        <v>3.3232054997209917E-3</v>
      </c>
      <c r="K126">
        <v>3.8223927771519417E-3</v>
      </c>
      <c r="L126">
        <v>3.0686763597057446E-3</v>
      </c>
      <c r="M126">
        <v>2.2353164377582743E-3</v>
      </c>
      <c r="N126">
        <v>2.6369138331935062E-3</v>
      </c>
      <c r="O126">
        <v>3.7458912826286834E-3</v>
      </c>
      <c r="P126">
        <v>2.8727759608394923E-3</v>
      </c>
      <c r="Q126">
        <v>3.582840116711586E-3</v>
      </c>
      <c r="R126">
        <v>2.1764426212483169E-3</v>
      </c>
      <c r="S126">
        <v>2.0174434452377181E-3</v>
      </c>
      <c r="T126">
        <v>2.8686556222170131E-3</v>
      </c>
      <c r="U126">
        <v>2.4279045490169233E-3</v>
      </c>
      <c r="V126">
        <v>2.53864208268713E-3</v>
      </c>
      <c r="W126">
        <v>4.5596145819845968E-3</v>
      </c>
      <c r="X126">
        <v>4.2762932610161232E-3</v>
      </c>
      <c r="Y126">
        <v>2.8355109521467506E-3</v>
      </c>
      <c r="Z126">
        <v>3.1721467261272454E-3</v>
      </c>
      <c r="AA126">
        <v>4.2846596501109795E-3</v>
      </c>
      <c r="AB126">
        <v>7.8599389391920485E-4</v>
      </c>
      <c r="AC126">
        <v>4.8683052366842302E-3</v>
      </c>
      <c r="AD126">
        <v>4.9858615513255888E-3</v>
      </c>
      <c r="AE126">
        <v>4.5109682013609398E-3</v>
      </c>
      <c r="AF126">
        <v>8.0421678680305635E-3</v>
      </c>
      <c r="AG126">
        <v>8.3895964427811425E-3</v>
      </c>
      <c r="AH126">
        <v>6.9450977479908055E-3</v>
      </c>
      <c r="AI126">
        <v>4.3965092126301763E-3</v>
      </c>
      <c r="AJ126">
        <v>1.0133178488944556</v>
      </c>
      <c r="AK126">
        <v>1.3317848894455607E-2</v>
      </c>
    </row>
    <row r="127" spans="2:37" x14ac:dyDescent="0.3">
      <c r="B127" t="s">
        <v>305</v>
      </c>
      <c r="C127">
        <v>0.36523148454885573</v>
      </c>
      <c r="D127">
        <v>0.13664779666493646</v>
      </c>
      <c r="E127">
        <v>0.38353661299170722</v>
      </c>
      <c r="F127">
        <v>0.49489659416361226</v>
      </c>
      <c r="G127">
        <v>0.45002727312615864</v>
      </c>
      <c r="H127">
        <v>0.41960731283919483</v>
      </c>
      <c r="I127">
        <v>0.1202289846393521</v>
      </c>
      <c r="J127">
        <v>0.36234767254222172</v>
      </c>
      <c r="K127">
        <v>0.41677685188577396</v>
      </c>
      <c r="L127">
        <v>0.33459493757399861</v>
      </c>
      <c r="M127">
        <v>0.2437290467547322</v>
      </c>
      <c r="N127">
        <v>0.28751745573130372</v>
      </c>
      <c r="O127">
        <v>0.40843546629020022</v>
      </c>
      <c r="P127">
        <v>0.31323482199124603</v>
      </c>
      <c r="Q127">
        <v>0.39065708620497341</v>
      </c>
      <c r="R127">
        <v>0.23730970543267071</v>
      </c>
      <c r="S127">
        <v>0.21997313645780334</v>
      </c>
      <c r="T127">
        <v>0.31278555843831002</v>
      </c>
      <c r="U127">
        <v>0.26472800510375177</v>
      </c>
      <c r="V127">
        <v>0.27680233742892218</v>
      </c>
      <c r="W127">
        <v>0.49716026637847271</v>
      </c>
      <c r="X127">
        <v>0.46626815897099122</v>
      </c>
      <c r="Y127">
        <v>0.30917160977995961</v>
      </c>
      <c r="Z127">
        <v>0.34587689003016464</v>
      </c>
      <c r="AA127">
        <v>0.46718039314259396</v>
      </c>
      <c r="AB127">
        <v>8.5701308004555596E-2</v>
      </c>
      <c r="AC127">
        <v>0.53081853405868018</v>
      </c>
      <c r="AD127">
        <v>0.54363635619050854</v>
      </c>
      <c r="AE127">
        <v>0.49185607956304256</v>
      </c>
      <c r="AF127">
        <v>0.87688251882688972</v>
      </c>
      <c r="AG127">
        <v>0.91476459847742675</v>
      </c>
      <c r="AH127">
        <v>0.75726283095462388</v>
      </c>
      <c r="AI127">
        <v>0.47937597618947431</v>
      </c>
      <c r="AJ127">
        <v>1.4521195124948316</v>
      </c>
      <c r="AK127">
        <v>1.4521195124948316</v>
      </c>
    </row>
    <row r="130" spans="2:36" x14ac:dyDescent="0.3">
      <c r="B130" t="s">
        <v>352</v>
      </c>
    </row>
    <row r="131" spans="2:36" x14ac:dyDescent="0.3">
      <c r="C131" t="s">
        <v>271</v>
      </c>
      <c r="D131" t="s">
        <v>272</v>
      </c>
      <c r="E131" t="s">
        <v>273</v>
      </c>
      <c r="F131" t="s">
        <v>274</v>
      </c>
      <c r="G131" t="s">
        <v>275</v>
      </c>
      <c r="H131" t="s">
        <v>276</v>
      </c>
      <c r="I131" t="s">
        <v>277</v>
      </c>
      <c r="J131" t="s">
        <v>278</v>
      </c>
      <c r="K131" t="s">
        <v>279</v>
      </c>
      <c r="L131" t="s">
        <v>280</v>
      </c>
      <c r="M131" t="s">
        <v>281</v>
      </c>
      <c r="N131" t="s">
        <v>282</v>
      </c>
      <c r="O131" t="s">
        <v>283</v>
      </c>
      <c r="P131" t="s">
        <v>284</v>
      </c>
      <c r="Q131" t="s">
        <v>285</v>
      </c>
      <c r="R131" t="s">
        <v>286</v>
      </c>
      <c r="S131" t="s">
        <v>287</v>
      </c>
      <c r="T131" t="s">
        <v>288</v>
      </c>
      <c r="U131" t="s">
        <v>289</v>
      </c>
      <c r="V131" t="s">
        <v>290</v>
      </c>
      <c r="W131" t="s">
        <v>291</v>
      </c>
      <c r="X131" t="s">
        <v>292</v>
      </c>
      <c r="Y131" t="s">
        <v>293</v>
      </c>
      <c r="Z131" t="s">
        <v>294</v>
      </c>
      <c r="AA131" t="s">
        <v>295</v>
      </c>
      <c r="AB131" t="s">
        <v>296</v>
      </c>
      <c r="AC131" t="s">
        <v>297</v>
      </c>
      <c r="AD131" t="s">
        <v>298</v>
      </c>
      <c r="AE131" t="s">
        <v>299</v>
      </c>
      <c r="AF131" t="s">
        <v>300</v>
      </c>
      <c r="AG131" t="s">
        <v>301</v>
      </c>
      <c r="AH131" t="s">
        <v>302</v>
      </c>
      <c r="AI131" t="s">
        <v>303</v>
      </c>
      <c r="AJ131" t="s">
        <v>304</v>
      </c>
    </row>
    <row r="132" spans="2:36" x14ac:dyDescent="0.3">
      <c r="B132" t="s">
        <v>357</v>
      </c>
      <c r="C132" t="s">
        <v>344</v>
      </c>
      <c r="D132" t="s">
        <v>345</v>
      </c>
      <c r="E132" t="s">
        <v>346</v>
      </c>
      <c r="F132" t="s">
        <v>346</v>
      </c>
      <c r="G132" t="s">
        <v>346</v>
      </c>
      <c r="H132" t="s">
        <v>346</v>
      </c>
      <c r="I132" t="s">
        <v>346</v>
      </c>
      <c r="J132" t="s">
        <v>346</v>
      </c>
      <c r="K132" t="s">
        <v>346</v>
      </c>
      <c r="L132" t="s">
        <v>346</v>
      </c>
      <c r="M132" t="s">
        <v>346</v>
      </c>
      <c r="N132" t="s">
        <v>346</v>
      </c>
      <c r="O132" t="s">
        <v>346</v>
      </c>
      <c r="P132" t="s">
        <v>346</v>
      </c>
      <c r="Q132" t="s">
        <v>346</v>
      </c>
      <c r="R132" t="s">
        <v>346</v>
      </c>
      <c r="S132" t="s">
        <v>346</v>
      </c>
      <c r="T132" t="s">
        <v>346</v>
      </c>
      <c r="U132" t="s">
        <v>345</v>
      </c>
      <c r="V132" t="s">
        <v>347</v>
      </c>
      <c r="W132" t="s">
        <v>348</v>
      </c>
      <c r="X132" t="s">
        <v>344</v>
      </c>
      <c r="Y132" t="s">
        <v>349</v>
      </c>
      <c r="Z132" t="s">
        <v>349</v>
      </c>
      <c r="AA132" t="s">
        <v>350</v>
      </c>
      <c r="AB132" t="s">
        <v>351</v>
      </c>
      <c r="AC132" t="s">
        <v>349</v>
      </c>
      <c r="AD132" t="s">
        <v>345</v>
      </c>
      <c r="AE132" t="s">
        <v>345</v>
      </c>
      <c r="AF132" t="s">
        <v>345</v>
      </c>
      <c r="AG132" t="s">
        <v>345</v>
      </c>
      <c r="AH132" t="s">
        <v>345</v>
      </c>
      <c r="AI132" t="s">
        <v>344</v>
      </c>
      <c r="AJ132" t="s">
        <v>344</v>
      </c>
    </row>
    <row r="133" spans="2:36" x14ac:dyDescent="0.3">
      <c r="B133" t="s">
        <v>353</v>
      </c>
      <c r="C133">
        <v>4894.76</v>
      </c>
      <c r="D133">
        <v>10487.331818181818</v>
      </c>
      <c r="E133">
        <v>4253.8081818181818</v>
      </c>
      <c r="F133">
        <v>4253.8081818181818</v>
      </c>
      <c r="G133">
        <v>4253.8081818181818</v>
      </c>
      <c r="H133">
        <v>4253.8081818181818</v>
      </c>
      <c r="I133">
        <v>4253.8081818181818</v>
      </c>
      <c r="J133">
        <v>4253.8081818181818</v>
      </c>
      <c r="K133">
        <v>4253.8081818181818</v>
      </c>
      <c r="L133">
        <v>4253.8081818181818</v>
      </c>
      <c r="M133">
        <v>4253.8081818181818</v>
      </c>
      <c r="N133">
        <v>4253.8081818181818</v>
      </c>
      <c r="O133">
        <v>4253.8081818181818</v>
      </c>
      <c r="P133">
        <v>4253.8081818181818</v>
      </c>
      <c r="Q133">
        <v>4253.8081818181818</v>
      </c>
      <c r="R133">
        <v>4253.8081818181818</v>
      </c>
      <c r="S133">
        <v>4253.8081818181818</v>
      </c>
      <c r="T133">
        <v>4253.8081818181818</v>
      </c>
      <c r="U133">
        <v>10487.331818181818</v>
      </c>
      <c r="V133">
        <v>3644.949090909091</v>
      </c>
      <c r="W133">
        <v>3311.1154545454547</v>
      </c>
      <c r="X133">
        <v>4894.76</v>
      </c>
      <c r="Y133">
        <v>4484.8818181818178</v>
      </c>
      <c r="Z133">
        <v>4484.8818181818178</v>
      </c>
      <c r="AA133">
        <v>7138.8309090909088</v>
      </c>
      <c r="AB133">
        <v>4774.9909090909086</v>
      </c>
      <c r="AC133">
        <v>4484.8818181818178</v>
      </c>
      <c r="AD133">
        <v>10487.331818181818</v>
      </c>
      <c r="AE133">
        <v>10487.331818181818</v>
      </c>
      <c r="AF133">
        <v>10487.331818181818</v>
      </c>
      <c r="AG133">
        <v>10487.331818181818</v>
      </c>
      <c r="AH133">
        <v>10487.331818181818</v>
      </c>
      <c r="AI133">
        <v>4894.76</v>
      </c>
      <c r="AJ133">
        <v>4894.76</v>
      </c>
    </row>
    <row r="224" spans="2:2" x14ac:dyDescent="0.3">
      <c r="B224" s="1" t="s">
        <v>84</v>
      </c>
    </row>
    <row r="225" spans="2:26" x14ac:dyDescent="0.3">
      <c r="B225" t="s">
        <v>106</v>
      </c>
      <c r="C225" t="s">
        <v>80</v>
      </c>
      <c r="D225" t="s">
        <v>80</v>
      </c>
      <c r="E225" t="s">
        <v>83</v>
      </c>
      <c r="F225" t="s">
        <v>83</v>
      </c>
      <c r="G225" t="s">
        <v>90</v>
      </c>
      <c r="H225" t="s">
        <v>90</v>
      </c>
      <c r="I225" t="s">
        <v>91</v>
      </c>
      <c r="J225" t="s">
        <v>91</v>
      </c>
      <c r="M225" t="s">
        <v>95</v>
      </c>
      <c r="R225" t="s">
        <v>96</v>
      </c>
      <c r="W225" t="s">
        <v>99</v>
      </c>
    </row>
    <row r="226" spans="2:26" x14ac:dyDescent="0.3">
      <c r="C226" t="s">
        <v>81</v>
      </c>
      <c r="D226" t="s">
        <v>82</v>
      </c>
      <c r="E226" t="s">
        <v>81</v>
      </c>
      <c r="F226" t="s">
        <v>82</v>
      </c>
      <c r="G226" t="s">
        <v>81</v>
      </c>
      <c r="H226" t="s">
        <v>82</v>
      </c>
      <c r="I226" t="s">
        <v>81</v>
      </c>
      <c r="J226" t="s">
        <v>82</v>
      </c>
      <c r="M226" t="s">
        <v>91</v>
      </c>
      <c r="N226" t="s">
        <v>90</v>
      </c>
      <c r="O226" t="s">
        <v>80</v>
      </c>
      <c r="P226" t="s">
        <v>83</v>
      </c>
      <c r="R226" t="s">
        <v>91</v>
      </c>
      <c r="S226" t="s">
        <v>90</v>
      </c>
      <c r="T226" t="s">
        <v>80</v>
      </c>
      <c r="U226" t="s">
        <v>83</v>
      </c>
      <c r="W226" t="s">
        <v>91</v>
      </c>
      <c r="X226" t="s">
        <v>90</v>
      </c>
      <c r="Y226" t="s">
        <v>80</v>
      </c>
      <c r="Z226" t="s">
        <v>83</v>
      </c>
    </row>
  </sheetData>
  <sheetProtection password="DFD3" sheet="1" objects="1" scenario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A1"/>
  <sheetViews>
    <sheetView workbookViewId="0">
      <selection activeCell="S28" sqref="S28"/>
    </sheetView>
  </sheetViews>
  <sheetFormatPr defaultColWidth="8.77734375" defaultRowHeight="14.4" x14ac:dyDescent="0.3"/>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
  <sheetViews>
    <sheetView topLeftCell="A4" workbookViewId="0">
      <selection activeCell="N28" sqref="N28"/>
    </sheetView>
  </sheetViews>
  <sheetFormatPr defaultColWidth="8.777343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41</vt:i4>
      </vt:variant>
    </vt:vector>
  </HeadingPairs>
  <TitlesOfParts>
    <vt:vector size="64" baseType="lpstr">
      <vt:lpstr>About I-JEDI</vt:lpstr>
      <vt:lpstr>Help</vt:lpstr>
      <vt:lpstr>Wind-Inputs</vt:lpstr>
      <vt:lpstr>Wind-Results</vt:lpstr>
      <vt:lpstr>Solar-PV-Inputs</vt:lpstr>
      <vt:lpstr>Solar-PV-Results</vt:lpstr>
      <vt:lpstr>Biopower-Inputs</vt:lpstr>
      <vt:lpstr>Biopower-Results</vt:lpstr>
      <vt:lpstr>Geothermal-Inputs</vt:lpstr>
      <vt:lpstr>Geothermal-Results</vt:lpstr>
      <vt:lpstr>General Impact Estimates</vt:lpstr>
      <vt:lpstr>CustomRegion1</vt:lpstr>
      <vt:lpstr>CustomRegion2</vt:lpstr>
      <vt:lpstr>CustomRegion3</vt:lpstr>
      <vt:lpstr>Default-Data</vt:lpstr>
      <vt:lpstr>Calculations</vt:lpstr>
      <vt:lpstr>SouthAfrica-IO-Data</vt:lpstr>
      <vt:lpstr>Mexico-IO-Data</vt:lpstr>
      <vt:lpstr>Zambia-IO-Data</vt:lpstr>
      <vt:lpstr>Philippines-IO-Data</vt:lpstr>
      <vt:lpstr>Colombia-IO-Data</vt:lpstr>
      <vt:lpstr>Bangladesh-IO-Data</vt:lpstr>
      <vt:lpstr>Not-Technology-Specific</vt:lpstr>
      <vt:lpstr>biopower_boiler_type</vt:lpstr>
      <vt:lpstr>biopower_capacity</vt:lpstr>
      <vt:lpstr>biopower_country</vt:lpstr>
      <vt:lpstr>biopower_dollar_index</vt:lpstr>
      <vt:lpstr>biopower_dollar_year</vt:lpstr>
      <vt:lpstr>biopower_feedstock</vt:lpstr>
      <vt:lpstr>CustomRegion1_EarningsYear</vt:lpstr>
      <vt:lpstr>CustomRegion1_L1</vt:lpstr>
      <vt:lpstr>CustomRegion1_L2</vt:lpstr>
      <vt:lpstr>CustomRegion2_EarningsYear</vt:lpstr>
      <vt:lpstr>CustomRegion2_L1</vt:lpstr>
      <vt:lpstr>CustomRegion2_L2</vt:lpstr>
      <vt:lpstr>CustomRegion3_EarningsYear</vt:lpstr>
      <vt:lpstr>CustomRegion3_L1</vt:lpstr>
      <vt:lpstr>CustomRegion3_L2</vt:lpstr>
      <vt:lpstr>general_country</vt:lpstr>
      <vt:lpstr>general_dollar_index</vt:lpstr>
      <vt:lpstr>general_dollar_year</vt:lpstr>
      <vt:lpstr>geo_country</vt:lpstr>
      <vt:lpstr>geo_dollar_index</vt:lpstr>
      <vt:lpstr>L1_Colombia</vt:lpstr>
      <vt:lpstr>l2_colombia</vt:lpstr>
      <vt:lpstr>Mexico_L1</vt:lpstr>
      <vt:lpstr>Mexico_L2</vt:lpstr>
      <vt:lpstr>Philippines_L1</vt:lpstr>
      <vt:lpstr>Philippines_L2</vt:lpstr>
      <vt:lpstr>pv_country</vt:lpstr>
      <vt:lpstr>pv_dollar_index</vt:lpstr>
      <vt:lpstr>pv_dollar_year</vt:lpstr>
      <vt:lpstr>pv_dollar_yr</vt:lpstr>
      <vt:lpstr>pv_nameplate</vt:lpstr>
      <vt:lpstr>SouthAfrica_L1</vt:lpstr>
      <vt:lpstr>SouthAfrica_L2</vt:lpstr>
      <vt:lpstr>wind_capacity</vt:lpstr>
      <vt:lpstr>wind_country</vt:lpstr>
      <vt:lpstr>wind_country_proxy</vt:lpstr>
      <vt:lpstr>wind_dollar_index</vt:lpstr>
      <vt:lpstr>wind_dollar_year</vt:lpstr>
      <vt:lpstr>wind_dollar_yr</vt:lpstr>
      <vt:lpstr>Zambia_L1</vt:lpstr>
      <vt:lpstr>Zambia_L2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Keyser, David</dc:creator>
  <cp:lastModifiedBy>Francesco Lovat</cp:lastModifiedBy>
  <dcterms:created xsi:type="dcterms:W3CDTF">2006-09-16T00:00:00Z</dcterms:created>
  <dcterms:modified xsi:type="dcterms:W3CDTF">2026-10-16T12:16:23Z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5965d95-ecc0-4720-b759-1f33c42ed7da_Enabled">
    <vt:lpwstr>true</vt:lpwstr>
  </property>
  <property fmtid="{D5CDD505-2E9C-101B-9397-08002B2CF9AE}" pid="3" name="MSIP_Label_95965d95-ecc0-4720-b759-1f33c42ed7da_SetDate">
    <vt:lpwstr>2024-09-03T17:21:22Z</vt:lpwstr>
  </property>
  <property fmtid="{D5CDD505-2E9C-101B-9397-08002B2CF9AE}" pid="4" name="MSIP_Label_95965d95-ecc0-4720-b759-1f33c42ed7da_Method">
    <vt:lpwstr>Standard</vt:lpwstr>
  </property>
  <property fmtid="{D5CDD505-2E9C-101B-9397-08002B2CF9AE}" pid="5" name="MSIP_Label_95965d95-ecc0-4720-b759-1f33c42ed7da_Name">
    <vt:lpwstr>General</vt:lpwstr>
  </property>
  <property fmtid="{D5CDD505-2E9C-101B-9397-08002B2CF9AE}" pid="6" name="MSIP_Label_95965d95-ecc0-4720-b759-1f33c42ed7da_SiteId">
    <vt:lpwstr>a0f29d7e-28cd-4f54-8442-7885aee7c080</vt:lpwstr>
  </property>
  <property fmtid="{D5CDD505-2E9C-101B-9397-08002B2CF9AE}" pid="7" name="MSIP_Label_95965d95-ecc0-4720-b759-1f33c42ed7da_ActionId">
    <vt:lpwstr>b2cec7fa-7a07-47db-94ee-886ab345f15e</vt:lpwstr>
  </property>
  <property fmtid="{D5CDD505-2E9C-101B-9397-08002B2CF9AE}" pid="8" name="MSIP_Label_95965d95-ecc0-4720-b759-1f33c42ed7da_ContentBits">
    <vt:lpwstr>0</vt:lpwstr>
  </property>
</Properties>
</file>